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431" documentId="11_420BFC1F4CF90B6BFB1FE09320E430B7BB6A0BC1" xr6:coauthVersionLast="47" xr6:coauthVersionMax="47" xr10:uidLastSave="{721B166A-D794-460A-A846-D123C864D44D}"/>
  <bookViews>
    <workbookView xWindow="28680" yWindow="-120" windowWidth="29040" windowHeight="16440" xr2:uid="{00000000-000D-0000-FFFF-FFFF00000000}"/>
  </bookViews>
  <sheets>
    <sheet name="OrçadoxRealizado" sheetId="4" r:id="rId1"/>
    <sheet name="Out" sheetId="15" state="hidden" r:id="rId2"/>
    <sheet name="Set" sheetId="14" state="hidden" r:id="rId3"/>
    <sheet name="Ago" sheetId="13" state="hidden" r:id="rId4"/>
    <sheet name="Jul" sheetId="12" state="hidden" r:id="rId5"/>
    <sheet name="Jun" sheetId="11" state="hidden" r:id="rId6"/>
    <sheet name="Mai" sheetId="10" state="hidden" r:id="rId7"/>
    <sheet name="Abr" sheetId="9" state="hidden" r:id="rId8"/>
    <sheet name="Mar" sheetId="7" state="hidden" r:id="rId9"/>
    <sheet name="Fev" sheetId="6" state="hidden" r:id="rId10"/>
    <sheet name="Jan" sheetId="5" state="hidden" r:id="rId11"/>
  </sheets>
  <definedNames>
    <definedName name="_xlnm.Print_Area" localSheetId="0">OrçadoxRealizado!$A$1:$W$203</definedName>
    <definedName name="Z_2A615783_3277_495A_9546_A8E14568A1F3_.wvu.PrintArea" localSheetId="0" hidden="1">OrçadoxRealizado!$A$5:$B$42</definedName>
    <definedName name="Z_2A615783_3277_495A_9546_A8E14568A1F3_.wvu.PrintTitles" localSheetId="0" hidden="1">OrçadoxRealizado!#REF!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2" i="4" l="1"/>
  <c r="Q199" i="4"/>
  <c r="Q201" i="4"/>
  <c r="Q200" i="4"/>
  <c r="Q198" i="4"/>
  <c r="Q186" i="4"/>
  <c r="Q154" i="4"/>
  <c r="Q152" i="4"/>
  <c r="Q151" i="4"/>
  <c r="Q150" i="4"/>
  <c r="Q147" i="4"/>
  <c r="Q145" i="4"/>
  <c r="Q144" i="4"/>
  <c r="Q139" i="4"/>
  <c r="Q131" i="4"/>
  <c r="Q130" i="4"/>
  <c r="Q127" i="4"/>
  <c r="Q126" i="4"/>
  <c r="Q125" i="4"/>
  <c r="Q124" i="4"/>
  <c r="Q123" i="4"/>
  <c r="Q119" i="4"/>
  <c r="Q117" i="4"/>
  <c r="Q116" i="4"/>
  <c r="Q114" i="4"/>
  <c r="Q105" i="4"/>
  <c r="Q99" i="4"/>
  <c r="L385" i="15"/>
  <c r="L384" i="15"/>
  <c r="L383" i="15"/>
  <c r="Q97" i="4"/>
  <c r="Q95" i="4"/>
  <c r="Q94" i="4"/>
  <c r="Q89" i="4"/>
  <c r="Q87" i="4"/>
  <c r="Q86" i="4"/>
  <c r="Q85" i="4"/>
  <c r="Q84" i="4"/>
  <c r="Q83" i="4"/>
  <c r="Q82" i="4"/>
  <c r="Q81" i="4"/>
  <c r="Q80" i="4"/>
  <c r="Q79" i="4"/>
  <c r="Q77" i="4"/>
  <c r="Q76" i="4"/>
  <c r="Q72" i="4"/>
  <c r="Q71" i="4"/>
  <c r="Q70" i="4"/>
  <c r="Q69" i="4"/>
  <c r="Q68" i="4"/>
  <c r="Q67" i="4"/>
  <c r="Q66" i="4"/>
  <c r="Q65" i="4"/>
  <c r="Q60" i="4"/>
  <c r="Q59" i="4"/>
  <c r="Q57" i="4"/>
  <c r="Q56" i="4"/>
  <c r="Q54" i="4"/>
  <c r="Q53" i="4"/>
  <c r="Q44" i="4"/>
  <c r="Q43" i="4"/>
  <c r="Q41" i="4"/>
  <c r="Q40" i="4"/>
  <c r="Q38" i="4"/>
  <c r="Q36" i="4"/>
  <c r="Q27" i="4"/>
  <c r="Q21" i="4"/>
  <c r="Q11" i="4"/>
  <c r="L492" i="15"/>
  <c r="L486" i="15"/>
  <c r="L483" i="15"/>
  <c r="L480" i="15"/>
  <c r="L478" i="15"/>
  <c r="L477" i="15"/>
  <c r="L476" i="15"/>
  <c r="L473" i="15"/>
  <c r="L471" i="15"/>
  <c r="L470" i="15"/>
  <c r="L466" i="15"/>
  <c r="L464" i="15"/>
  <c r="L463" i="15"/>
  <c r="L459" i="15"/>
  <c r="L456" i="15"/>
  <c r="L453" i="15"/>
  <c r="L450" i="15"/>
  <c r="L447" i="15"/>
  <c r="L444" i="15"/>
  <c r="L440" i="15"/>
  <c r="L436" i="15"/>
  <c r="L431" i="15"/>
  <c r="L428" i="15"/>
  <c r="L425" i="15"/>
  <c r="L422" i="15"/>
  <c r="L419" i="15"/>
  <c r="L416" i="15"/>
  <c r="L413" i="15"/>
  <c r="L409" i="15"/>
  <c r="L406" i="15"/>
  <c r="L402" i="15"/>
  <c r="L399" i="15"/>
  <c r="L396" i="15"/>
  <c r="L393" i="15"/>
  <c r="L390" i="15"/>
  <c r="L387" i="15"/>
  <c r="L382" i="15"/>
  <c r="L379" i="15"/>
  <c r="L376" i="15"/>
  <c r="L373" i="15"/>
  <c r="L364" i="15"/>
  <c r="L361" i="15"/>
  <c r="L357" i="15"/>
  <c r="L338" i="15"/>
  <c r="L332" i="15"/>
  <c r="L325" i="15"/>
  <c r="L319" i="15"/>
  <c r="L315" i="15"/>
  <c r="L313" i="15"/>
  <c r="L312" i="15"/>
  <c r="L311" i="15"/>
  <c r="L310" i="15"/>
  <c r="L309" i="15"/>
  <c r="L306" i="15"/>
  <c r="L303" i="15"/>
  <c r="L301" i="15"/>
  <c r="L300" i="15"/>
  <c r="L299" i="15"/>
  <c r="L298" i="15"/>
  <c r="L297" i="15"/>
  <c r="L296" i="15"/>
  <c r="L295" i="15"/>
  <c r="L294" i="15"/>
  <c r="L293" i="15"/>
  <c r="L290" i="15"/>
  <c r="L285" i="15"/>
  <c r="L280" i="15"/>
  <c r="L263" i="15"/>
  <c r="L249" i="15"/>
  <c r="L238" i="15"/>
  <c r="L226" i="15"/>
  <c r="L222" i="15"/>
  <c r="P88" i="4"/>
  <c r="P159" i="4"/>
  <c r="P158" i="4"/>
  <c r="P36" i="4"/>
  <c r="P114" i="4"/>
  <c r="P203" i="4"/>
  <c r="P202" i="4"/>
  <c r="P201" i="4"/>
  <c r="P200" i="4"/>
  <c r="P199" i="4"/>
  <c r="P198" i="4"/>
  <c r="P188" i="4"/>
  <c r="L203" i="14"/>
  <c r="P186" i="4"/>
  <c r="S159" i="4"/>
  <c r="R159" i="4"/>
  <c r="Q159" i="4"/>
  <c r="M159" i="4"/>
  <c r="P91" i="4"/>
  <c r="P155" i="4"/>
  <c r="P154" i="4"/>
  <c r="P151" i="4"/>
  <c r="P150" i="4"/>
  <c r="P147" i="4"/>
  <c r="P145" i="4"/>
  <c r="P144" i="4"/>
  <c r="P139" i="4"/>
  <c r="P130" i="4"/>
  <c r="P127" i="4"/>
  <c r="P126" i="4"/>
  <c r="P123" i="4"/>
  <c r="P119" i="4"/>
  <c r="P117" i="4"/>
  <c r="P116" i="4"/>
  <c r="P111" i="4"/>
  <c r="P105" i="4"/>
  <c r="P99" i="4"/>
  <c r="P97" i="4"/>
  <c r="P94" i="4"/>
  <c r="P89" i="4"/>
  <c r="P87" i="4"/>
  <c r="P86" i="4"/>
  <c r="P85" i="4"/>
  <c r="P84" i="4"/>
  <c r="P83" i="4"/>
  <c r="P82" i="4"/>
  <c r="P81" i="4"/>
  <c r="P80" i="4"/>
  <c r="P79" i="4"/>
  <c r="P77" i="4"/>
  <c r="P76" i="4"/>
  <c r="P72" i="4"/>
  <c r="P71" i="4"/>
  <c r="P70" i="4"/>
  <c r="P69" i="4"/>
  <c r="P68" i="4"/>
  <c r="P67" i="4"/>
  <c r="P66" i="4"/>
  <c r="P65" i="4"/>
  <c r="P60" i="4"/>
  <c r="P59" i="4"/>
  <c r="P57" i="4"/>
  <c r="P56" i="4"/>
  <c r="P54" i="4"/>
  <c r="P53" i="4"/>
  <c r="P44" i="4"/>
  <c r="P43" i="4"/>
  <c r="P41" i="4"/>
  <c r="P40" i="4"/>
  <c r="L533" i="14"/>
  <c r="P38" i="4" s="1"/>
  <c r="L517" i="14"/>
  <c r="L512" i="14"/>
  <c r="P27" i="4"/>
  <c r="P21" i="4"/>
  <c r="S8" i="4"/>
  <c r="R8" i="4"/>
  <c r="Q8" i="4"/>
  <c r="P8" i="4"/>
  <c r="M8" i="4"/>
  <c r="P11" i="4"/>
  <c r="L503" i="14"/>
  <c r="L501" i="14"/>
  <c r="L495" i="14"/>
  <c r="L494" i="14"/>
  <c r="L481" i="14"/>
  <c r="L480" i="14"/>
  <c r="L488" i="14"/>
  <c r="L487" i="14"/>
  <c r="L486" i="14"/>
  <c r="L490" i="14"/>
  <c r="L483" i="14"/>
  <c r="L476" i="14"/>
  <c r="L470" i="14"/>
  <c r="L467" i="14"/>
  <c r="L464" i="14"/>
  <c r="L461" i="14"/>
  <c r="L458" i="14"/>
  <c r="L455" i="14"/>
  <c r="L451" i="14"/>
  <c r="L447" i="14"/>
  <c r="L442" i="14"/>
  <c r="L439" i="14"/>
  <c r="L436" i="14"/>
  <c r="L433" i="14"/>
  <c r="L430" i="14"/>
  <c r="L427" i="14"/>
  <c r="L423" i="14"/>
  <c r="L420" i="14"/>
  <c r="L416" i="14"/>
  <c r="L413" i="14"/>
  <c r="L410" i="14"/>
  <c r="L407" i="14"/>
  <c r="L404" i="14"/>
  <c r="L401" i="14"/>
  <c r="L396" i="14"/>
  <c r="L393" i="14"/>
  <c r="L390" i="14"/>
  <c r="L387" i="14"/>
  <c r="L378" i="14"/>
  <c r="L375" i="14"/>
  <c r="L371" i="14"/>
  <c r="L352" i="14"/>
  <c r="L345" i="14"/>
  <c r="L338" i="14"/>
  <c r="L332" i="14"/>
  <c r="L328" i="14"/>
  <c r="L326" i="14"/>
  <c r="L325" i="14"/>
  <c r="L324" i="14"/>
  <c r="L323" i="14"/>
  <c r="L322" i="14"/>
  <c r="L319" i="14"/>
  <c r="L316" i="14"/>
  <c r="L314" i="14"/>
  <c r="L313" i="14"/>
  <c r="L312" i="14"/>
  <c r="L311" i="14"/>
  <c r="L310" i="14"/>
  <c r="L309" i="14"/>
  <c r="L308" i="14"/>
  <c r="L307" i="14"/>
  <c r="L306" i="14"/>
  <c r="L303" i="14"/>
  <c r="L298" i="14"/>
  <c r="L293" i="14"/>
  <c r="L276" i="14"/>
  <c r="L262" i="14"/>
  <c r="L251" i="14"/>
  <c r="L239" i="14"/>
  <c r="L235" i="14"/>
  <c r="L528" i="13"/>
  <c r="H17" i="4"/>
  <c r="I17" i="4" s="1"/>
  <c r="M141" i="4"/>
  <c r="M90" i="4"/>
  <c r="L92" i="4" l="1"/>
  <c r="E90" i="4"/>
  <c r="E92" i="4"/>
  <c r="D92" i="4"/>
  <c r="H92" i="4" s="1"/>
  <c r="I92" i="4" s="1"/>
  <c r="D90" i="4"/>
  <c r="I166" i="4"/>
  <c r="H166" i="4"/>
  <c r="L159" i="4"/>
  <c r="K159" i="4"/>
  <c r="J159" i="4"/>
  <c r="G159" i="4"/>
  <c r="F159" i="4"/>
  <c r="E159" i="4"/>
  <c r="D159" i="4"/>
  <c r="G90" i="4"/>
  <c r="J90" i="4"/>
  <c r="N92" i="4"/>
  <c r="T17" i="4"/>
  <c r="U17" i="4" s="1"/>
  <c r="N17" i="4"/>
  <c r="O17" i="4" s="1"/>
  <c r="W166" i="4"/>
  <c r="U166" i="4"/>
  <c r="T166" i="4"/>
  <c r="O166" i="4"/>
  <c r="N166" i="4"/>
  <c r="T92" i="4"/>
  <c r="U92" i="4" s="1"/>
  <c r="S88" i="4"/>
  <c r="R88" i="4"/>
  <c r="Q88" i="4"/>
  <c r="C88" i="4"/>
  <c r="V166" i="4" l="1"/>
  <c r="O92" i="4"/>
  <c r="V92" i="4"/>
  <c r="W92" i="4" s="1"/>
  <c r="V17" i="4"/>
  <c r="W17" i="4" s="1"/>
  <c r="M203" i="4"/>
  <c r="M202" i="4"/>
  <c r="M201" i="4"/>
  <c r="M200" i="4"/>
  <c r="M199" i="4"/>
  <c r="M198" i="4"/>
  <c r="L204" i="13"/>
  <c r="M186" i="4"/>
  <c r="M155" i="4"/>
  <c r="M154" i="4"/>
  <c r="M127" i="4"/>
  <c r="M126" i="4"/>
  <c r="M125" i="4"/>
  <c r="M97" i="4"/>
  <c r="M95" i="4"/>
  <c r="M94" i="4"/>
  <c r="M87" i="4"/>
  <c r="M86" i="4"/>
  <c r="M83" i="4"/>
  <c r="M82" i="4"/>
  <c r="M81" i="4"/>
  <c r="M71" i="4"/>
  <c r="M70" i="4"/>
  <c r="M44" i="4"/>
  <c r="M43" i="4"/>
  <c r="M41" i="4"/>
  <c r="M40" i="4"/>
  <c r="M38" i="4"/>
  <c r="M188" i="4" s="1"/>
  <c r="L515" i="13"/>
  <c r="L512" i="13"/>
  <c r="L507" i="13"/>
  <c r="M27" i="4"/>
  <c r="M21" i="4"/>
  <c r="L498" i="13"/>
  <c r="L492" i="13"/>
  <c r="M91" i="4" s="1"/>
  <c r="L490" i="13"/>
  <c r="M132" i="4" s="1"/>
  <c r="L489" i="13"/>
  <c r="M130" i="4" s="1"/>
  <c r="L488" i="13"/>
  <c r="L485" i="13"/>
  <c r="L483" i="13"/>
  <c r="L482" i="13"/>
  <c r="M139" i="4" s="1"/>
  <c r="L481" i="13"/>
  <c r="L478" i="13"/>
  <c r="L476" i="13"/>
  <c r="M151" i="4" s="1"/>
  <c r="L475" i="13"/>
  <c r="M150" i="4" s="1"/>
  <c r="L471" i="13"/>
  <c r="L465" i="13"/>
  <c r="L462" i="13"/>
  <c r="L459" i="13"/>
  <c r="M119" i="4" s="1"/>
  <c r="L456" i="13"/>
  <c r="M116" i="4" s="1"/>
  <c r="L453" i="13"/>
  <c r="L450" i="13"/>
  <c r="L447" i="13"/>
  <c r="L443" i="13"/>
  <c r="L438" i="13"/>
  <c r="M144" i="4" s="1"/>
  <c r="L435" i="13"/>
  <c r="L432" i="13"/>
  <c r="L429" i="13"/>
  <c r="L426" i="13"/>
  <c r="L423" i="13"/>
  <c r="L419" i="13"/>
  <c r="M114" i="4" s="1"/>
  <c r="L416" i="13"/>
  <c r="L412" i="13"/>
  <c r="M123" i="4" s="1"/>
  <c r="L409" i="13"/>
  <c r="L406" i="13"/>
  <c r="M109" i="4" s="1"/>
  <c r="L403" i="13"/>
  <c r="M105" i="4" s="1"/>
  <c r="L400" i="13"/>
  <c r="L395" i="13"/>
  <c r="L392" i="13"/>
  <c r="L389" i="13"/>
  <c r="L386" i="13"/>
  <c r="L377" i="13"/>
  <c r="L374" i="13"/>
  <c r="L370" i="13"/>
  <c r="L351" i="13"/>
  <c r="M85" i="4" s="1"/>
  <c r="L344" i="13"/>
  <c r="M84" i="4" s="1"/>
  <c r="L337" i="13"/>
  <c r="L331" i="13"/>
  <c r="L327" i="13"/>
  <c r="L325" i="13"/>
  <c r="M80" i="4" s="1"/>
  <c r="L324" i="13"/>
  <c r="M76" i="4" s="1"/>
  <c r="L323" i="13"/>
  <c r="M79" i="4" s="1"/>
  <c r="L322" i="13"/>
  <c r="M77" i="4" s="1"/>
  <c r="L321" i="13"/>
  <c r="L318" i="13"/>
  <c r="M89" i="4" s="1"/>
  <c r="M88" i="4" s="1"/>
  <c r="L315" i="13"/>
  <c r="L313" i="13"/>
  <c r="L312" i="13"/>
  <c r="M68" i="4" s="1"/>
  <c r="L311" i="13"/>
  <c r="M66" i="4" s="1"/>
  <c r="L310" i="13"/>
  <c r="M72" i="4" s="1"/>
  <c r="L309" i="13"/>
  <c r="M65" i="4" s="1"/>
  <c r="L308" i="13"/>
  <c r="M69" i="4" s="1"/>
  <c r="L307" i="13"/>
  <c r="L306" i="13"/>
  <c r="M67" i="4" s="1"/>
  <c r="L305" i="13"/>
  <c r="L302" i="13"/>
  <c r="L297" i="13"/>
  <c r="M60" i="4" s="1"/>
  <c r="L292" i="13"/>
  <c r="M59" i="4" s="1"/>
  <c r="L275" i="13"/>
  <c r="M57" i="4" s="1"/>
  <c r="L261" i="13"/>
  <c r="M56" i="4" s="1"/>
  <c r="L250" i="13"/>
  <c r="M54" i="4" s="1"/>
  <c r="L239" i="13"/>
  <c r="M53" i="4" s="1"/>
  <c r="L235" i="13"/>
  <c r="M20" i="4" l="1"/>
  <c r="T21" i="4"/>
  <c r="U21" i="4" s="1"/>
  <c r="L21" i="4"/>
  <c r="L203" i="4"/>
  <c r="L202" i="4"/>
  <c r="L201" i="4"/>
  <c r="L200" i="4"/>
  <c r="L199" i="4"/>
  <c r="L198" i="4"/>
  <c r="L206" i="12"/>
  <c r="L186" i="4"/>
  <c r="L485" i="12"/>
  <c r="L484" i="12"/>
  <c r="L139" i="4" s="1"/>
  <c r="L117" i="4"/>
  <c r="L125" i="4"/>
  <c r="L123" i="4"/>
  <c r="L87" i="4"/>
  <c r="L86" i="4"/>
  <c r="L85" i="4"/>
  <c r="L84" i="4"/>
  <c r="L77" i="4"/>
  <c r="L72" i="4"/>
  <c r="L65" i="4"/>
  <c r="L59" i="4"/>
  <c r="L44" i="4"/>
  <c r="L43" i="4"/>
  <c r="L41" i="4"/>
  <c r="L40" i="4"/>
  <c r="L38" i="4"/>
  <c r="L529" i="12"/>
  <c r="L512" i="12"/>
  <c r="L508" i="12"/>
  <c r="L27" i="4"/>
  <c r="L499" i="12"/>
  <c r="L154" i="4" s="1"/>
  <c r="L493" i="12"/>
  <c r="L487" i="12"/>
  <c r="L91" i="4" s="1"/>
  <c r="L483" i="12"/>
  <c r="L480" i="12"/>
  <c r="L478" i="12"/>
  <c r="L151" i="4" s="1"/>
  <c r="L477" i="12"/>
  <c r="L150" i="4" s="1"/>
  <c r="L473" i="12"/>
  <c r="L467" i="12"/>
  <c r="L155" i="4" s="1"/>
  <c r="L464" i="12"/>
  <c r="L461" i="12"/>
  <c r="L119" i="4" s="1"/>
  <c r="L458" i="12"/>
  <c r="L116" i="4" s="1"/>
  <c r="L455" i="12"/>
  <c r="L452" i="12"/>
  <c r="L148" i="4" s="1"/>
  <c r="L449" i="12"/>
  <c r="L445" i="12"/>
  <c r="L145" i="4" s="1"/>
  <c r="L440" i="12"/>
  <c r="L144" i="4" s="1"/>
  <c r="L437" i="12"/>
  <c r="L434" i="12"/>
  <c r="L126" i="4" s="1"/>
  <c r="L431" i="12"/>
  <c r="L428" i="12"/>
  <c r="L424" i="12"/>
  <c r="L114" i="4" s="1"/>
  <c r="L421" i="12"/>
  <c r="L417" i="12"/>
  <c r="L414" i="12"/>
  <c r="L411" i="12"/>
  <c r="L408" i="12"/>
  <c r="L405" i="12"/>
  <c r="L105" i="4" s="1"/>
  <c r="L402" i="12"/>
  <c r="L397" i="12"/>
  <c r="L394" i="12"/>
  <c r="L391" i="12"/>
  <c r="L97" i="4" s="1"/>
  <c r="L388" i="12"/>
  <c r="L379" i="12"/>
  <c r="L94" i="4" s="1"/>
  <c r="L376" i="12"/>
  <c r="L372" i="12"/>
  <c r="L90" i="4" s="1"/>
  <c r="L353" i="12"/>
  <c r="L346" i="12"/>
  <c r="L339" i="12"/>
  <c r="L83" i="4" s="1"/>
  <c r="L333" i="12"/>
  <c r="L82" i="4" s="1"/>
  <c r="L329" i="12"/>
  <c r="L81" i="4" s="1"/>
  <c r="L327" i="12"/>
  <c r="L80" i="4" s="1"/>
  <c r="L326" i="12"/>
  <c r="L76" i="4" s="1"/>
  <c r="L325" i="12"/>
  <c r="L79" i="4" s="1"/>
  <c r="L324" i="12"/>
  <c r="L323" i="12"/>
  <c r="L320" i="12"/>
  <c r="L89" i="4" s="1"/>
  <c r="L88" i="4" s="1"/>
  <c r="L317" i="12"/>
  <c r="L315" i="12"/>
  <c r="L314" i="12"/>
  <c r="L68" i="4" s="1"/>
  <c r="L313" i="12"/>
  <c r="L66" i="4" s="1"/>
  <c r="L312" i="12"/>
  <c r="L311" i="12"/>
  <c r="L310" i="12"/>
  <c r="L69" i="4" s="1"/>
  <c r="L309" i="12"/>
  <c r="L71" i="4" s="1"/>
  <c r="L308" i="12"/>
  <c r="L67" i="4" s="1"/>
  <c r="L307" i="12"/>
  <c r="L70" i="4" s="1"/>
  <c r="L304" i="12"/>
  <c r="L299" i="12"/>
  <c r="L60" i="4" s="1"/>
  <c r="L294" i="12"/>
  <c r="L277" i="12"/>
  <c r="L57" i="4" s="1"/>
  <c r="L263" i="12"/>
  <c r="L56" i="4" s="1"/>
  <c r="L252" i="12"/>
  <c r="L54" i="4" s="1"/>
  <c r="L241" i="12"/>
  <c r="L53" i="4" s="1"/>
  <c r="L237" i="12"/>
  <c r="K199" i="4"/>
  <c r="K203" i="4"/>
  <c r="K202" i="4"/>
  <c r="K201" i="4"/>
  <c r="K200" i="4"/>
  <c r="K198" i="4"/>
  <c r="K186" i="4"/>
  <c r="K87" i="4"/>
  <c r="K86" i="4"/>
  <c r="K44" i="4"/>
  <c r="K43" i="4"/>
  <c r="K41" i="4"/>
  <c r="K40" i="4"/>
  <c r="L493" i="11"/>
  <c r="K38" i="4" s="1"/>
  <c r="L478" i="11"/>
  <c r="K27" i="4"/>
  <c r="K21" i="4"/>
  <c r="K188" i="4" l="1"/>
  <c r="L188" i="4"/>
  <c r="L467" i="11"/>
  <c r="L461" i="11"/>
  <c r="L464" i="11"/>
  <c r="K154" i="4" s="1"/>
  <c r="L458" i="11"/>
  <c r="K91" i="4" s="1"/>
  <c r="L456" i="11"/>
  <c r="K151" i="4" s="1"/>
  <c r="L455" i="11"/>
  <c r="K150" i="4" s="1"/>
  <c r="L451" i="11"/>
  <c r="L448" i="11"/>
  <c r="L445" i="11"/>
  <c r="K155" i="4" s="1"/>
  <c r="L442" i="11"/>
  <c r="K117" i="4" s="1"/>
  <c r="L439" i="11"/>
  <c r="K119" i="4" s="1"/>
  <c r="L436" i="11"/>
  <c r="K116" i="4" s="1"/>
  <c r="L433" i="11"/>
  <c r="L430" i="11"/>
  <c r="L426" i="11"/>
  <c r="K145" i="4" s="1"/>
  <c r="L422" i="11"/>
  <c r="K144" i="4" s="1"/>
  <c r="L419" i="11"/>
  <c r="L416" i="11"/>
  <c r="L412" i="11"/>
  <c r="K114" i="4" s="1"/>
  <c r="L409" i="11"/>
  <c r="L405" i="11"/>
  <c r="K123" i="4" s="1"/>
  <c r="L402" i="11"/>
  <c r="L399" i="11"/>
  <c r="K140" i="4" s="1"/>
  <c r="L396" i="11"/>
  <c r="K105" i="4" s="1"/>
  <c r="L393" i="11"/>
  <c r="L388" i="11"/>
  <c r="L385" i="11"/>
  <c r="K99" i="4" s="1"/>
  <c r="L382" i="11"/>
  <c r="K97" i="4" s="1"/>
  <c r="L379" i="11"/>
  <c r="K95" i="4" s="1"/>
  <c r="L371" i="11"/>
  <c r="K94" i="4" s="1"/>
  <c r="L368" i="11"/>
  <c r="L364" i="11"/>
  <c r="K90" i="4" s="1"/>
  <c r="L345" i="11"/>
  <c r="K85" i="4" s="1"/>
  <c r="L338" i="11"/>
  <c r="K84" i="4" s="1"/>
  <c r="L331" i="11"/>
  <c r="K83" i="4" s="1"/>
  <c r="L325" i="11"/>
  <c r="K82" i="4" s="1"/>
  <c r="L321" i="11"/>
  <c r="K81" i="4" s="1"/>
  <c r="L319" i="11"/>
  <c r="K80" i="4" s="1"/>
  <c r="L318" i="11"/>
  <c r="K76" i="4" s="1"/>
  <c r="L317" i="11"/>
  <c r="K79" i="4" s="1"/>
  <c r="L316" i="11"/>
  <c r="K77" i="4" s="1"/>
  <c r="L315" i="11"/>
  <c r="L312" i="11"/>
  <c r="K89" i="4" s="1"/>
  <c r="L309" i="11"/>
  <c r="L307" i="11"/>
  <c r="L306" i="11"/>
  <c r="K68" i="4" s="1"/>
  <c r="L305" i="11"/>
  <c r="K66" i="4" s="1"/>
  <c r="L304" i="11"/>
  <c r="K72" i="4" s="1"/>
  <c r="L303" i="11"/>
  <c r="K65" i="4" s="1"/>
  <c r="L302" i="11"/>
  <c r="L301" i="11"/>
  <c r="K71" i="4" s="1"/>
  <c r="L300" i="11"/>
  <c r="K67" i="4" s="1"/>
  <c r="L299" i="11"/>
  <c r="K70" i="4" s="1"/>
  <c r="L296" i="11"/>
  <c r="L291" i="11"/>
  <c r="K60" i="4" s="1"/>
  <c r="L286" i="11"/>
  <c r="K59" i="4" s="1"/>
  <c r="L269" i="11"/>
  <c r="K57" i="4" s="1"/>
  <c r="L255" i="11"/>
  <c r="K56" i="4" s="1"/>
  <c r="L244" i="11"/>
  <c r="K54" i="4" s="1"/>
  <c r="L233" i="11"/>
  <c r="K53" i="4" s="1"/>
  <c r="L229" i="11"/>
  <c r="L8" i="4"/>
  <c r="K8" i="4"/>
  <c r="J8" i="4"/>
  <c r="G8" i="4"/>
  <c r="M59" i="10"/>
  <c r="J203" i="4"/>
  <c r="J202" i="4"/>
  <c r="J201" i="4"/>
  <c r="J200" i="4"/>
  <c r="J199" i="4"/>
  <c r="J198" i="4"/>
  <c r="J186" i="4"/>
  <c r="J126" i="4"/>
  <c r="J141" i="4"/>
  <c r="N134" i="4"/>
  <c r="O134" i="4"/>
  <c r="J87" i="4"/>
  <c r="J86" i="4"/>
  <c r="L465" i="10"/>
  <c r="J44" i="4"/>
  <c r="J43" i="4"/>
  <c r="J41" i="4"/>
  <c r="J40" i="4"/>
  <c r="L485" i="10"/>
  <c r="J38" i="4" s="1"/>
  <c r="L469" i="10"/>
  <c r="J27" i="4"/>
  <c r="J21" i="4"/>
  <c r="N21" i="4" s="1"/>
  <c r="N19" i="4"/>
  <c r="O19" i="4"/>
  <c r="N18" i="4"/>
  <c r="O18" i="4"/>
  <c r="L457" i="10"/>
  <c r="J154" i="4" s="1"/>
  <c r="L451" i="10"/>
  <c r="J91" i="4" s="1"/>
  <c r="L449" i="10"/>
  <c r="J151" i="4" s="1"/>
  <c r="L448" i="10"/>
  <c r="J150" i="4" s="1"/>
  <c r="L444" i="10"/>
  <c r="L438" i="10"/>
  <c r="J155" i="4" s="1"/>
  <c r="L435" i="10"/>
  <c r="L432" i="10"/>
  <c r="J116" i="4" s="1"/>
  <c r="L429" i="10"/>
  <c r="L426" i="10"/>
  <c r="L422" i="10"/>
  <c r="L418" i="10"/>
  <c r="J144" i="4" s="1"/>
  <c r="L415" i="10"/>
  <c r="L412" i="10"/>
  <c r="L408" i="10"/>
  <c r="J114" i="4" s="1"/>
  <c r="L405" i="10"/>
  <c r="J125" i="4" s="1"/>
  <c r="L401" i="10"/>
  <c r="J123" i="4" s="1"/>
  <c r="L398" i="10"/>
  <c r="L395" i="10"/>
  <c r="J109" i="4" s="1"/>
  <c r="L392" i="10"/>
  <c r="J105" i="4" s="1"/>
  <c r="L389" i="10"/>
  <c r="L384" i="10"/>
  <c r="L381" i="10"/>
  <c r="J97" i="4" s="1"/>
  <c r="L378" i="10"/>
  <c r="L370" i="10"/>
  <c r="J94" i="4" s="1"/>
  <c r="L367" i="10"/>
  <c r="L364" i="10"/>
  <c r="L345" i="10"/>
  <c r="J85" i="4" s="1"/>
  <c r="L338" i="10"/>
  <c r="J84" i="4" s="1"/>
  <c r="L331" i="10"/>
  <c r="J83" i="4" s="1"/>
  <c r="L326" i="10"/>
  <c r="L322" i="10"/>
  <c r="J81" i="4" s="1"/>
  <c r="L320" i="10"/>
  <c r="J80" i="4" s="1"/>
  <c r="L319" i="10"/>
  <c r="J76" i="4" s="1"/>
  <c r="L318" i="10"/>
  <c r="J79" i="4" s="1"/>
  <c r="L317" i="10"/>
  <c r="J77" i="4" s="1"/>
  <c r="L316" i="10"/>
  <c r="L313" i="10"/>
  <c r="J89" i="4" s="1"/>
  <c r="J88" i="4" s="1"/>
  <c r="L310" i="10"/>
  <c r="L308" i="10"/>
  <c r="L307" i="10"/>
  <c r="J68" i="4" s="1"/>
  <c r="L306" i="10"/>
  <c r="J66" i="4" s="1"/>
  <c r="L305" i="10"/>
  <c r="J72" i="4" s="1"/>
  <c r="L304" i="10"/>
  <c r="J65" i="4" s="1"/>
  <c r="L303" i="10"/>
  <c r="L302" i="10"/>
  <c r="J71" i="4" s="1"/>
  <c r="L301" i="10"/>
  <c r="J67" i="4" s="1"/>
  <c r="L300" i="10"/>
  <c r="J70" i="4" s="1"/>
  <c r="L297" i="10"/>
  <c r="L292" i="10"/>
  <c r="J60" i="4" s="1"/>
  <c r="L287" i="10"/>
  <c r="J59" i="4" s="1"/>
  <c r="L270" i="10"/>
  <c r="J57" i="4" s="1"/>
  <c r="L256" i="10"/>
  <c r="J56" i="4" s="1"/>
  <c r="L245" i="10"/>
  <c r="J54" i="4" s="1"/>
  <c r="L234" i="10"/>
  <c r="J53" i="4" s="1"/>
  <c r="L230" i="10"/>
  <c r="L467" i="9"/>
  <c r="G203" i="4"/>
  <c r="G202" i="4"/>
  <c r="G201" i="4"/>
  <c r="G200" i="4"/>
  <c r="G199" i="4"/>
  <c r="G198" i="4"/>
  <c r="G186" i="4"/>
  <c r="L446" i="9"/>
  <c r="G151" i="4" s="1"/>
  <c r="L445" i="9"/>
  <c r="G150" i="4" s="1"/>
  <c r="G87" i="4"/>
  <c r="G43" i="4"/>
  <c r="G40" i="4"/>
  <c r="L482" i="9"/>
  <c r="G38" i="4" s="1"/>
  <c r="G27" i="4"/>
  <c r="L454" i="9"/>
  <c r="L448" i="9"/>
  <c r="G91" i="4" s="1"/>
  <c r="L441" i="9"/>
  <c r="L435" i="9"/>
  <c r="G155" i="4" s="1"/>
  <c r="L432" i="9"/>
  <c r="G119" i="4" s="1"/>
  <c r="L429" i="9"/>
  <c r="G116" i="4" s="1"/>
  <c r="L426" i="9"/>
  <c r="L423" i="9"/>
  <c r="L419" i="9"/>
  <c r="G145" i="4" s="1"/>
  <c r="L415" i="9"/>
  <c r="G144" i="4" s="1"/>
  <c r="L412" i="9"/>
  <c r="L409" i="9"/>
  <c r="L405" i="9"/>
  <c r="G114" i="4" s="1"/>
  <c r="L401" i="9"/>
  <c r="L398" i="9"/>
  <c r="L395" i="9"/>
  <c r="G140" i="4" s="1"/>
  <c r="L392" i="9"/>
  <c r="G105" i="4" s="1"/>
  <c r="L389" i="9"/>
  <c r="L384" i="9"/>
  <c r="G99" i="4" s="1"/>
  <c r="L381" i="9"/>
  <c r="G97" i="4" s="1"/>
  <c r="L378" i="9"/>
  <c r="G95" i="4" s="1"/>
  <c r="L370" i="9"/>
  <c r="G94" i="4" s="1"/>
  <c r="L367" i="9"/>
  <c r="L364" i="9"/>
  <c r="L345" i="9"/>
  <c r="G85" i="4" s="1"/>
  <c r="L338" i="9"/>
  <c r="G84" i="4" s="1"/>
  <c r="L331" i="9"/>
  <c r="G83" i="4" s="1"/>
  <c r="L326" i="9"/>
  <c r="G82" i="4" s="1"/>
  <c r="L322" i="9"/>
  <c r="G81" i="4" s="1"/>
  <c r="L320" i="9"/>
  <c r="G80" i="4" s="1"/>
  <c r="L319" i="9"/>
  <c r="G76" i="4" s="1"/>
  <c r="L318" i="9"/>
  <c r="G79" i="4" s="1"/>
  <c r="L317" i="9"/>
  <c r="G77" i="4" s="1"/>
  <c r="L316" i="9"/>
  <c r="L313" i="9"/>
  <c r="G89" i="4" s="1"/>
  <c r="L310" i="9"/>
  <c r="L308" i="9"/>
  <c r="L307" i="9"/>
  <c r="G68" i="4" s="1"/>
  <c r="L306" i="9"/>
  <c r="G66" i="4" s="1"/>
  <c r="L305" i="9"/>
  <c r="G72" i="4" s="1"/>
  <c r="L304" i="9"/>
  <c r="G65" i="4" s="1"/>
  <c r="L303" i="9"/>
  <c r="G69" i="4" s="1"/>
  <c r="L302" i="9"/>
  <c r="G71" i="4" s="1"/>
  <c r="L301" i="9"/>
  <c r="G67" i="4" s="1"/>
  <c r="L300" i="9"/>
  <c r="G70" i="4" s="1"/>
  <c r="L297" i="9"/>
  <c r="L292" i="9"/>
  <c r="G60" i="4" s="1"/>
  <c r="L287" i="9"/>
  <c r="G59" i="4" s="1"/>
  <c r="L270" i="9"/>
  <c r="G57" i="4" s="1"/>
  <c r="L256" i="9"/>
  <c r="G56" i="4" s="1"/>
  <c r="L245" i="9"/>
  <c r="G54" i="4" s="1"/>
  <c r="L234" i="9"/>
  <c r="G53" i="4" s="1"/>
  <c r="L230" i="9"/>
  <c r="L495" i="9"/>
  <c r="G21" i="4"/>
  <c r="L457" i="9"/>
  <c r="G154" i="4" s="1"/>
  <c r="L480" i="9"/>
  <c r="G41" i="4" s="1"/>
  <c r="E41" i="4"/>
  <c r="T155" i="4"/>
  <c r="U155" i="4" s="1"/>
  <c r="T154" i="4"/>
  <c r="U154" i="4" s="1"/>
  <c r="G123" i="4"/>
  <c r="D105" i="4"/>
  <c r="D123" i="4"/>
  <c r="G88" i="4" l="1"/>
  <c r="K69" i="4"/>
  <c r="J69" i="4"/>
  <c r="N154" i="4"/>
  <c r="O154" i="4" s="1"/>
  <c r="K88" i="4"/>
  <c r="N155" i="4"/>
  <c r="O155" i="4" s="1"/>
  <c r="J188" i="4"/>
  <c r="G44" i="4"/>
  <c r="G188" i="4" s="1"/>
  <c r="G22" i="4"/>
  <c r="H9" i="4"/>
  <c r="I9" i="4" s="1"/>
  <c r="F203" i="4"/>
  <c r="F202" i="4"/>
  <c r="F201" i="4"/>
  <c r="F200" i="4"/>
  <c r="F199" i="4"/>
  <c r="F198" i="4"/>
  <c r="F22" i="4" l="1"/>
  <c r="L211" i="7"/>
  <c r="L201" i="7"/>
  <c r="F186" i="4"/>
  <c r="F87" i="4"/>
  <c r="F86" i="4"/>
  <c r="F167" i="4"/>
  <c r="F174" i="4"/>
  <c r="F44" i="4"/>
  <c r="F43" i="4"/>
  <c r="F189" i="4" s="1"/>
  <c r="F41" i="4"/>
  <c r="F40" i="4"/>
  <c r="L471" i="7"/>
  <c r="F38" i="4"/>
  <c r="F37" i="4" s="1"/>
  <c r="L456" i="7"/>
  <c r="F27" i="4"/>
  <c r="F21" i="4"/>
  <c r="L443" i="7"/>
  <c r="F154" i="4" s="1"/>
  <c r="L437" i="7"/>
  <c r="F91" i="4" s="1"/>
  <c r="L435" i="7"/>
  <c r="F151" i="4" s="1"/>
  <c r="L434" i="7"/>
  <c r="F150" i="4" s="1"/>
  <c r="L430" i="7"/>
  <c r="L424" i="7"/>
  <c r="F155" i="4" s="1"/>
  <c r="L421" i="7"/>
  <c r="F119" i="4" s="1"/>
  <c r="L418" i="7"/>
  <c r="L415" i="7"/>
  <c r="F146" i="4" s="1"/>
  <c r="L411" i="7"/>
  <c r="F144" i="4" s="1"/>
  <c r="L408" i="7"/>
  <c r="L405" i="7"/>
  <c r="L401" i="7"/>
  <c r="F114" i="4" s="1"/>
  <c r="F113" i="4" s="1"/>
  <c r="L397" i="7"/>
  <c r="F123" i="4" s="1"/>
  <c r="L394" i="7"/>
  <c r="L391" i="7"/>
  <c r="F105" i="4" s="1"/>
  <c r="L388" i="7"/>
  <c r="L383" i="7"/>
  <c r="F99" i="4" s="1"/>
  <c r="L380" i="7"/>
  <c r="F97" i="4" s="1"/>
  <c r="L377" i="7"/>
  <c r="F141" i="4" s="1"/>
  <c r="F135" i="4" s="1"/>
  <c r="L370" i="7"/>
  <c r="F94" i="4" s="1"/>
  <c r="H94" i="4" s="1"/>
  <c r="I94" i="4" s="1"/>
  <c r="L367" i="7"/>
  <c r="L364" i="7"/>
  <c r="F90" i="4" s="1"/>
  <c r="L345" i="7"/>
  <c r="F85" i="4" s="1"/>
  <c r="L338" i="7"/>
  <c r="F84" i="4" s="1"/>
  <c r="L331" i="7"/>
  <c r="F83" i="4" s="1"/>
  <c r="L328" i="7"/>
  <c r="F82" i="4" s="1"/>
  <c r="L324" i="7"/>
  <c r="F81" i="4" s="1"/>
  <c r="L322" i="7"/>
  <c r="F80" i="4" s="1"/>
  <c r="L321" i="7"/>
  <c r="F76" i="4" s="1"/>
  <c r="F75" i="4" s="1"/>
  <c r="L320" i="7"/>
  <c r="F79" i="4" s="1"/>
  <c r="L319" i="7"/>
  <c r="F77" i="4" s="1"/>
  <c r="L318" i="7"/>
  <c r="L315" i="7"/>
  <c r="F89" i="4" s="1"/>
  <c r="L312" i="7"/>
  <c r="L310" i="7"/>
  <c r="L309" i="7"/>
  <c r="F68" i="4" s="1"/>
  <c r="H68" i="4" s="1"/>
  <c r="L308" i="7"/>
  <c r="F66" i="4" s="1"/>
  <c r="L307" i="7"/>
  <c r="F72" i="4" s="1"/>
  <c r="L306" i="7"/>
  <c r="F65" i="4" s="1"/>
  <c r="L305" i="7"/>
  <c r="L304" i="7"/>
  <c r="F71" i="4" s="1"/>
  <c r="L303" i="7"/>
  <c r="F67" i="4" s="1"/>
  <c r="L302" i="7"/>
  <c r="F70" i="4" s="1"/>
  <c r="L299" i="7"/>
  <c r="L294" i="7"/>
  <c r="F60" i="4" s="1"/>
  <c r="H60" i="4" s="1"/>
  <c r="L289" i="7"/>
  <c r="F59" i="4" s="1"/>
  <c r="L272" i="7"/>
  <c r="F57" i="4" s="1"/>
  <c r="L258" i="7"/>
  <c r="F56" i="4" s="1"/>
  <c r="L247" i="7"/>
  <c r="F54" i="4" s="1"/>
  <c r="L236" i="7"/>
  <c r="F53" i="4" s="1"/>
  <c r="L232" i="7"/>
  <c r="E203" i="4"/>
  <c r="E202" i="4"/>
  <c r="E201" i="4"/>
  <c r="E200" i="4"/>
  <c r="E199" i="4"/>
  <c r="E198" i="4"/>
  <c r="L197" i="6"/>
  <c r="E186" i="4"/>
  <c r="E87" i="4"/>
  <c r="H87" i="4" s="1"/>
  <c r="I87" i="4" s="1"/>
  <c r="E86" i="4"/>
  <c r="H86" i="4" s="1"/>
  <c r="L456" i="6"/>
  <c r="E38" i="4" s="1"/>
  <c r="E167" i="4"/>
  <c r="E174" i="4"/>
  <c r="L437" i="6"/>
  <c r="E44" i="4"/>
  <c r="E43" i="4"/>
  <c r="E40" i="4"/>
  <c r="E37" i="4" s="1"/>
  <c r="E27" i="4"/>
  <c r="E26" i="4" s="1"/>
  <c r="E25" i="4" s="1"/>
  <c r="E22" i="4"/>
  <c r="E21" i="4"/>
  <c r="D203" i="4"/>
  <c r="D202" i="4"/>
  <c r="D201" i="4"/>
  <c r="D200" i="4"/>
  <c r="D199" i="4"/>
  <c r="D198" i="4"/>
  <c r="D187" i="4"/>
  <c r="D61" i="4"/>
  <c r="D101" i="4"/>
  <c r="D122" i="4"/>
  <c r="D129" i="4"/>
  <c r="D135" i="4"/>
  <c r="L196" i="5"/>
  <c r="D186" i="4"/>
  <c r="D36" i="4"/>
  <c r="D91" i="4"/>
  <c r="D155" i="4"/>
  <c r="C153" i="4"/>
  <c r="C149" i="4" s="1"/>
  <c r="S153" i="4"/>
  <c r="R153" i="4"/>
  <c r="Q153" i="4"/>
  <c r="Q149" i="4" s="1"/>
  <c r="P153" i="4"/>
  <c r="P149" i="4" s="1"/>
  <c r="T149" i="4" s="1"/>
  <c r="M153" i="4"/>
  <c r="M149" i="4" s="1"/>
  <c r="L153" i="4"/>
  <c r="K153" i="4"/>
  <c r="K149" i="4" s="1"/>
  <c r="J153" i="4"/>
  <c r="G153" i="4"/>
  <c r="G149" i="4" s="1"/>
  <c r="D154" i="4"/>
  <c r="D151" i="4"/>
  <c r="D150" i="4"/>
  <c r="D144" i="4"/>
  <c r="D143" i="4" s="1"/>
  <c r="D119" i="4"/>
  <c r="D114" i="4"/>
  <c r="D99" i="4"/>
  <c r="D97" i="4"/>
  <c r="D94" i="4"/>
  <c r="D89" i="4"/>
  <c r="D88" i="4" s="1"/>
  <c r="D80" i="4"/>
  <c r="D79" i="4"/>
  <c r="D77" i="4"/>
  <c r="D87" i="4"/>
  <c r="D86" i="4"/>
  <c r="D85" i="4"/>
  <c r="D84" i="4"/>
  <c r="D83" i="4"/>
  <c r="D81" i="4"/>
  <c r="D76" i="4"/>
  <c r="D72" i="4"/>
  <c r="D71" i="4"/>
  <c r="D70" i="4"/>
  <c r="D69" i="4"/>
  <c r="D68" i="4"/>
  <c r="D67" i="4"/>
  <c r="H67" i="4" s="1"/>
  <c r="I67" i="4" s="1"/>
  <c r="D66" i="4"/>
  <c r="D65" i="4"/>
  <c r="D60" i="4"/>
  <c r="D58" i="4" s="1"/>
  <c r="D57" i="4"/>
  <c r="D56" i="4"/>
  <c r="D54" i="4"/>
  <c r="D53" i="4"/>
  <c r="D38" i="4"/>
  <c r="D40" i="4"/>
  <c r="H40" i="4" s="1"/>
  <c r="D41" i="4"/>
  <c r="D43" i="4"/>
  <c r="D189" i="4" s="1"/>
  <c r="D44" i="4"/>
  <c r="D27" i="4"/>
  <c r="D22" i="4"/>
  <c r="D21" i="4"/>
  <c r="D20" i="4" s="1"/>
  <c r="L429" i="6"/>
  <c r="E154" i="4" s="1"/>
  <c r="L423" i="6"/>
  <c r="E91" i="4" s="1"/>
  <c r="L421" i="6"/>
  <c r="E151" i="4" s="1"/>
  <c r="L420" i="6"/>
  <c r="E150" i="4" s="1"/>
  <c r="L416" i="6"/>
  <c r="L410" i="6"/>
  <c r="E155" i="4" s="1"/>
  <c r="L407" i="6"/>
  <c r="E119" i="4" s="1"/>
  <c r="L404" i="6"/>
  <c r="L400" i="6"/>
  <c r="E144" i="4" s="1"/>
  <c r="E143" i="4" s="1"/>
  <c r="L397" i="6"/>
  <c r="L394" i="6"/>
  <c r="E127" i="4" s="1"/>
  <c r="H127" i="4" s="1"/>
  <c r="L390" i="6"/>
  <c r="E114" i="4" s="1"/>
  <c r="L386" i="6"/>
  <c r="E123" i="4" s="1"/>
  <c r="L383" i="6"/>
  <c r="L380" i="6"/>
  <c r="E105" i="4" s="1"/>
  <c r="E101" i="4" s="1"/>
  <c r="L377" i="6"/>
  <c r="L374" i="6"/>
  <c r="E99" i="4" s="1"/>
  <c r="H99" i="4" s="1"/>
  <c r="I99" i="4" s="1"/>
  <c r="L371" i="6"/>
  <c r="E97" i="4" s="1"/>
  <c r="H97" i="4" s="1"/>
  <c r="L368" i="6"/>
  <c r="E95" i="4" s="1"/>
  <c r="L361" i="6"/>
  <c r="E94" i="4" s="1"/>
  <c r="L358" i="6"/>
  <c r="L355" i="6"/>
  <c r="L339" i="6"/>
  <c r="E85" i="4" s="1"/>
  <c r="L333" i="6"/>
  <c r="E84" i="4" s="1"/>
  <c r="L326" i="6"/>
  <c r="E83" i="4" s="1"/>
  <c r="H83" i="4" s="1"/>
  <c r="L323" i="6"/>
  <c r="E82" i="4" s="1"/>
  <c r="H82" i="4" s="1"/>
  <c r="L319" i="6"/>
  <c r="E81" i="4" s="1"/>
  <c r="L317" i="6"/>
  <c r="E80" i="4" s="1"/>
  <c r="L316" i="6"/>
  <c r="E76" i="4" s="1"/>
  <c r="L315" i="6"/>
  <c r="E79" i="4" s="1"/>
  <c r="L314" i="6"/>
  <c r="E77" i="4" s="1"/>
  <c r="L313" i="6"/>
  <c r="L310" i="6"/>
  <c r="E89" i="4" s="1"/>
  <c r="L307" i="6"/>
  <c r="L305" i="6"/>
  <c r="L304" i="6"/>
  <c r="E68" i="4" s="1"/>
  <c r="L303" i="6"/>
  <c r="E66" i="4" s="1"/>
  <c r="L302" i="6"/>
  <c r="E72" i="4" s="1"/>
  <c r="L301" i="6"/>
  <c r="E65" i="4" s="1"/>
  <c r="L300" i="6"/>
  <c r="L299" i="6"/>
  <c r="E71" i="4" s="1"/>
  <c r="H71" i="4" s="1"/>
  <c r="L298" i="6"/>
  <c r="E67" i="4" s="1"/>
  <c r="L297" i="6"/>
  <c r="E70" i="4" s="1"/>
  <c r="L294" i="6"/>
  <c r="L289" i="6"/>
  <c r="E60" i="4" s="1"/>
  <c r="L285" i="6"/>
  <c r="E59" i="4" s="1"/>
  <c r="L268" i="6"/>
  <c r="E57" i="4" s="1"/>
  <c r="L254" i="6"/>
  <c r="E56" i="4" s="1"/>
  <c r="L243" i="6"/>
  <c r="E54" i="4" s="1"/>
  <c r="H54" i="4" s="1"/>
  <c r="L232" i="6"/>
  <c r="E53" i="4" s="1"/>
  <c r="H53" i="4" s="1"/>
  <c r="I53" i="4" s="1"/>
  <c r="L228" i="6"/>
  <c r="D16" i="4"/>
  <c r="E23" i="4"/>
  <c r="E187" i="4"/>
  <c r="E61" i="4"/>
  <c r="E129" i="4"/>
  <c r="E135" i="4"/>
  <c r="E189" i="4"/>
  <c r="H134" i="4"/>
  <c r="I134" i="4"/>
  <c r="D8" i="4"/>
  <c r="H19" i="4"/>
  <c r="I19" i="4"/>
  <c r="H18" i="4"/>
  <c r="I18" i="4"/>
  <c r="C23" i="4"/>
  <c r="U23" i="4" s="1"/>
  <c r="S197" i="4"/>
  <c r="S193" i="4"/>
  <c r="S189" i="4"/>
  <c r="T189" i="4" s="1"/>
  <c r="V189" i="4" s="1"/>
  <c r="S188" i="4"/>
  <c r="S187" i="4"/>
  <c r="S174" i="4"/>
  <c r="R174" i="4"/>
  <c r="Q174" i="4"/>
  <c r="P174" i="4"/>
  <c r="S167" i="4"/>
  <c r="R167" i="4"/>
  <c r="Q167" i="4"/>
  <c r="P167" i="4"/>
  <c r="R149" i="4"/>
  <c r="S149" i="4"/>
  <c r="S143" i="4"/>
  <c r="R143" i="4"/>
  <c r="Q143" i="4"/>
  <c r="P143" i="4"/>
  <c r="S135" i="4"/>
  <c r="R135" i="4"/>
  <c r="Q135" i="4"/>
  <c r="P135" i="4"/>
  <c r="S129" i="4"/>
  <c r="R129" i="4"/>
  <c r="Q129" i="4"/>
  <c r="P129" i="4"/>
  <c r="S122" i="4"/>
  <c r="R122" i="4"/>
  <c r="Q122" i="4"/>
  <c r="P122" i="4"/>
  <c r="S113" i="4"/>
  <c r="R113" i="4"/>
  <c r="Q113" i="4"/>
  <c r="Q101" i="4"/>
  <c r="P113" i="4"/>
  <c r="S101" i="4"/>
  <c r="R101" i="4"/>
  <c r="P101" i="4"/>
  <c r="S93" i="4"/>
  <c r="R93" i="4"/>
  <c r="Q93" i="4"/>
  <c r="P93" i="4"/>
  <c r="S75" i="4"/>
  <c r="S73" i="4" s="1"/>
  <c r="R75" i="4"/>
  <c r="R73" i="4" s="1"/>
  <c r="Q75" i="4"/>
  <c r="Q73" i="4" s="1"/>
  <c r="P75" i="4"/>
  <c r="P73" i="4" s="1"/>
  <c r="S64" i="4"/>
  <c r="R64" i="4"/>
  <c r="Q64" i="4"/>
  <c r="P64" i="4"/>
  <c r="S61" i="4"/>
  <c r="R61" i="4"/>
  <c r="Q61" i="4"/>
  <c r="P61" i="4"/>
  <c r="S58" i="4"/>
  <c r="R58" i="4"/>
  <c r="Q58" i="4"/>
  <c r="P58" i="4"/>
  <c r="S55" i="4"/>
  <c r="R55" i="4"/>
  <c r="Q55" i="4"/>
  <c r="T55" i="4" s="1"/>
  <c r="P55" i="4"/>
  <c r="S52" i="4"/>
  <c r="R52" i="4"/>
  <c r="Q52" i="4"/>
  <c r="P52" i="4"/>
  <c r="S45" i="4"/>
  <c r="R45" i="4"/>
  <c r="Q45" i="4"/>
  <c r="P45" i="4"/>
  <c r="S42" i="4"/>
  <c r="R42" i="4"/>
  <c r="Q42" i="4"/>
  <c r="P42" i="4"/>
  <c r="S37" i="4"/>
  <c r="S35" i="4" s="1"/>
  <c r="R37" i="4"/>
  <c r="Q37" i="4"/>
  <c r="P37" i="4"/>
  <c r="T37" i="4" s="1"/>
  <c r="S26" i="4"/>
  <c r="S25" i="4" s="1"/>
  <c r="R26" i="4"/>
  <c r="R25" i="4" s="1"/>
  <c r="Q26" i="4"/>
  <c r="Q25" i="4" s="1"/>
  <c r="P26" i="4"/>
  <c r="P25" i="4" s="1"/>
  <c r="S23" i="4"/>
  <c r="R23" i="4"/>
  <c r="Q23" i="4"/>
  <c r="P23" i="4"/>
  <c r="S20" i="4"/>
  <c r="R20" i="4"/>
  <c r="R15" i="4" s="1"/>
  <c r="Q20" i="4"/>
  <c r="Q15" i="4" s="1"/>
  <c r="P20" i="4"/>
  <c r="P15" i="4" s="1"/>
  <c r="S15" i="4"/>
  <c r="M26" i="4"/>
  <c r="M25" i="4" s="1"/>
  <c r="L26" i="4"/>
  <c r="L25" i="4" s="1"/>
  <c r="K26" i="4"/>
  <c r="K25" i="4" s="1"/>
  <c r="J26" i="4"/>
  <c r="J25" i="4" s="1"/>
  <c r="M23" i="4"/>
  <c r="L23" i="4"/>
  <c r="K23" i="4"/>
  <c r="J23" i="4"/>
  <c r="M15" i="4"/>
  <c r="L20" i="4"/>
  <c r="L15" i="4" s="1"/>
  <c r="L6" i="4" s="1"/>
  <c r="K20" i="4"/>
  <c r="J20" i="4"/>
  <c r="J15" i="4" s="1"/>
  <c r="W14" i="4"/>
  <c r="W12" i="4"/>
  <c r="W10" i="4"/>
  <c r="T7" i="4"/>
  <c r="U7" i="4" s="1"/>
  <c r="W134" i="4"/>
  <c r="W46" i="4"/>
  <c r="W44" i="4"/>
  <c r="T18" i="4"/>
  <c r="W18" i="4"/>
  <c r="T19" i="4"/>
  <c r="U19" i="4"/>
  <c r="W19" i="4"/>
  <c r="U18" i="4"/>
  <c r="T134" i="4"/>
  <c r="U134" i="4"/>
  <c r="C37" i="4"/>
  <c r="C20" i="4"/>
  <c r="C15" i="4" s="1"/>
  <c r="C8" i="4"/>
  <c r="R188" i="4"/>
  <c r="Q188" i="4"/>
  <c r="N188" i="4"/>
  <c r="H188" i="4"/>
  <c r="N99" i="4"/>
  <c r="O99" i="4" s="1"/>
  <c r="R187" i="4"/>
  <c r="C26" i="4"/>
  <c r="C25" i="4" s="1"/>
  <c r="P187" i="4"/>
  <c r="T28" i="4"/>
  <c r="U28" i="4" s="1"/>
  <c r="U44" i="4"/>
  <c r="T46" i="4"/>
  <c r="U46" i="4"/>
  <c r="T39" i="4"/>
  <c r="U39" i="4" s="1"/>
  <c r="T44" i="4"/>
  <c r="T41" i="4"/>
  <c r="U41" i="4" s="1"/>
  <c r="T40" i="4"/>
  <c r="U40" i="4" s="1"/>
  <c r="T27" i="4"/>
  <c r="U27" i="4" s="1"/>
  <c r="T123" i="4"/>
  <c r="U123" i="4" s="1"/>
  <c r="O44" i="4"/>
  <c r="P189" i="4"/>
  <c r="T43" i="4"/>
  <c r="U43" i="4" s="1"/>
  <c r="T38" i="4"/>
  <c r="U38" i="4" s="1"/>
  <c r="N46" i="4"/>
  <c r="N39" i="4"/>
  <c r="O39" i="4" s="1"/>
  <c r="N31" i="4"/>
  <c r="N30" i="4"/>
  <c r="N29" i="4"/>
  <c r="N28" i="4"/>
  <c r="O28" i="4" s="1"/>
  <c r="N24" i="4"/>
  <c r="N22" i="4"/>
  <c r="N16" i="4"/>
  <c r="O16" i="4" s="1"/>
  <c r="N14" i="4"/>
  <c r="N13" i="4"/>
  <c r="N12" i="4"/>
  <c r="N10" i="4"/>
  <c r="N9" i="4"/>
  <c r="N7" i="4"/>
  <c r="O7" i="4" s="1"/>
  <c r="N41" i="4"/>
  <c r="O41" i="4" s="1"/>
  <c r="N11" i="4"/>
  <c r="O11" i="4" s="1"/>
  <c r="M189" i="4"/>
  <c r="N189" i="4" s="1"/>
  <c r="N43" i="4"/>
  <c r="O43" i="4" s="1"/>
  <c r="N44" i="4"/>
  <c r="N40" i="4"/>
  <c r="O40" i="4" s="1"/>
  <c r="N27" i="4"/>
  <c r="O27" i="4" s="1"/>
  <c r="N38" i="4"/>
  <c r="O38" i="4" s="1"/>
  <c r="C135" i="4"/>
  <c r="E20" i="4"/>
  <c r="E15" i="4" s="1"/>
  <c r="C129" i="4"/>
  <c r="R197" i="4"/>
  <c r="Q197" i="4"/>
  <c r="P197" i="4"/>
  <c r="T193" i="4"/>
  <c r="R193" i="4"/>
  <c r="Q193" i="4"/>
  <c r="P193" i="4"/>
  <c r="R189" i="4"/>
  <c r="Q189" i="4"/>
  <c r="Q187" i="4"/>
  <c r="M197" i="4"/>
  <c r="N197" i="4" s="1"/>
  <c r="L197" i="4"/>
  <c r="K197" i="4"/>
  <c r="J197" i="4"/>
  <c r="M193" i="4"/>
  <c r="N193" i="4" s="1"/>
  <c r="L193" i="4"/>
  <c r="K193" i="4"/>
  <c r="J193" i="4"/>
  <c r="L189" i="4"/>
  <c r="K189" i="4"/>
  <c r="J189" i="4"/>
  <c r="M187" i="4"/>
  <c r="L187" i="4"/>
  <c r="K187" i="4"/>
  <c r="J187" i="4"/>
  <c r="M174" i="4"/>
  <c r="L174" i="4"/>
  <c r="K174" i="4"/>
  <c r="J174" i="4"/>
  <c r="M167" i="4"/>
  <c r="L167" i="4"/>
  <c r="K167" i="4"/>
  <c r="J167" i="4"/>
  <c r="M36" i="4"/>
  <c r="L36" i="4"/>
  <c r="K36" i="4"/>
  <c r="J36" i="4"/>
  <c r="L149" i="4"/>
  <c r="J149" i="4"/>
  <c r="M143" i="4"/>
  <c r="L143" i="4"/>
  <c r="K143" i="4"/>
  <c r="J143" i="4"/>
  <c r="M135" i="4"/>
  <c r="L135" i="4"/>
  <c r="K135" i="4"/>
  <c r="J135" i="4"/>
  <c r="M129" i="4"/>
  <c r="L129" i="4"/>
  <c r="K129" i="4"/>
  <c r="J129" i="4"/>
  <c r="M122" i="4"/>
  <c r="L122" i="4"/>
  <c r="K122" i="4"/>
  <c r="J122" i="4"/>
  <c r="M113" i="4"/>
  <c r="L113" i="4"/>
  <c r="K113" i="4"/>
  <c r="J113" i="4"/>
  <c r="M101" i="4"/>
  <c r="L101" i="4"/>
  <c r="K101" i="4"/>
  <c r="J101" i="4"/>
  <c r="M93" i="4"/>
  <c r="L93" i="4"/>
  <c r="K93" i="4"/>
  <c r="J93" i="4"/>
  <c r="M75" i="4"/>
  <c r="L75" i="4"/>
  <c r="K75" i="4"/>
  <c r="J75" i="4"/>
  <c r="M64" i="4"/>
  <c r="L64" i="4"/>
  <c r="K64" i="4"/>
  <c r="J64" i="4"/>
  <c r="M61" i="4"/>
  <c r="L61" i="4"/>
  <c r="K61" i="4"/>
  <c r="J61" i="4"/>
  <c r="M58" i="4"/>
  <c r="L58" i="4"/>
  <c r="K58" i="4"/>
  <c r="J58" i="4"/>
  <c r="M55" i="4"/>
  <c r="L55" i="4"/>
  <c r="K55" i="4"/>
  <c r="J55" i="4"/>
  <c r="M52" i="4"/>
  <c r="L52" i="4"/>
  <c r="K52" i="4"/>
  <c r="J52" i="4"/>
  <c r="M45" i="4"/>
  <c r="L45" i="4"/>
  <c r="K45" i="4"/>
  <c r="J45" i="4"/>
  <c r="M42" i="4"/>
  <c r="L42" i="4"/>
  <c r="K42" i="4"/>
  <c r="J42" i="4"/>
  <c r="M37" i="4"/>
  <c r="L37" i="4"/>
  <c r="K37" i="4"/>
  <c r="J37" i="4"/>
  <c r="H148" i="4"/>
  <c r="H147" i="4"/>
  <c r="I147" i="4" s="1"/>
  <c r="H146" i="4"/>
  <c r="H145" i="4"/>
  <c r="T148" i="4"/>
  <c r="U148" i="4" s="1"/>
  <c r="T147" i="4"/>
  <c r="T146" i="4"/>
  <c r="U146" i="4" s="1"/>
  <c r="T145" i="4"/>
  <c r="T144" i="4"/>
  <c r="U144" i="4" s="1"/>
  <c r="N148" i="4"/>
  <c r="N147" i="4"/>
  <c r="N146" i="4"/>
  <c r="O146" i="4" s="1"/>
  <c r="N145" i="4"/>
  <c r="O145" i="4" s="1"/>
  <c r="N144" i="4"/>
  <c r="O144" i="4" s="1"/>
  <c r="H192" i="4"/>
  <c r="H191" i="4"/>
  <c r="H186" i="4"/>
  <c r="V203" i="4"/>
  <c r="V202" i="4"/>
  <c r="V201" i="4"/>
  <c r="V200" i="4"/>
  <c r="V199" i="4"/>
  <c r="V198" i="4"/>
  <c r="V196" i="4"/>
  <c r="V195" i="4"/>
  <c r="V194" i="4"/>
  <c r="T203" i="4"/>
  <c r="T202" i="4"/>
  <c r="T201" i="4"/>
  <c r="T200" i="4"/>
  <c r="T199" i="4"/>
  <c r="T198" i="4"/>
  <c r="T196" i="4"/>
  <c r="T195" i="4"/>
  <c r="T194" i="4"/>
  <c r="T192" i="4"/>
  <c r="T191" i="4"/>
  <c r="N203" i="4"/>
  <c r="N201" i="4"/>
  <c r="N200" i="4"/>
  <c r="N199" i="4"/>
  <c r="N198" i="4"/>
  <c r="N196" i="4"/>
  <c r="N195" i="4"/>
  <c r="N194" i="4"/>
  <c r="N192" i="4"/>
  <c r="N191" i="4"/>
  <c r="H203" i="4"/>
  <c r="H202" i="4"/>
  <c r="H201" i="4"/>
  <c r="H200" i="4"/>
  <c r="H199" i="4"/>
  <c r="H198" i="4"/>
  <c r="H196" i="4"/>
  <c r="H195" i="4"/>
  <c r="H194" i="4"/>
  <c r="I186" i="4"/>
  <c r="O186" i="4"/>
  <c r="U186" i="4"/>
  <c r="W186" i="4"/>
  <c r="T45" i="4"/>
  <c r="V192" i="4"/>
  <c r="V191" i="4"/>
  <c r="T187" i="4"/>
  <c r="V187" i="4" s="1"/>
  <c r="I192" i="4"/>
  <c r="T188" i="4"/>
  <c r="V188" i="4"/>
  <c r="U192" i="4"/>
  <c r="W192" i="4"/>
  <c r="N187" i="4"/>
  <c r="H164" i="4"/>
  <c r="H163" i="4"/>
  <c r="H162" i="4"/>
  <c r="H161" i="4"/>
  <c r="H160" i="4"/>
  <c r="N98" i="4"/>
  <c r="O98" i="4" s="1"/>
  <c r="N97" i="4"/>
  <c r="O97" i="4" s="1"/>
  <c r="N96" i="4"/>
  <c r="N95" i="4"/>
  <c r="O95" i="4" s="1"/>
  <c r="N94" i="4"/>
  <c r="O94" i="4" s="1"/>
  <c r="H98" i="4"/>
  <c r="I98" i="4" s="1"/>
  <c r="H96" i="4"/>
  <c r="I96" i="4"/>
  <c r="G143" i="4"/>
  <c r="C143" i="4"/>
  <c r="I148" i="4"/>
  <c r="G135" i="4"/>
  <c r="G129" i="4"/>
  <c r="F129" i="4"/>
  <c r="W142" i="4"/>
  <c r="U142" i="4"/>
  <c r="T142" i="4"/>
  <c r="O142" i="4"/>
  <c r="N142" i="4"/>
  <c r="I142" i="4"/>
  <c r="H142" i="4"/>
  <c r="T141" i="4"/>
  <c r="U141" i="4" s="1"/>
  <c r="N141" i="4"/>
  <c r="O141" i="4" s="1"/>
  <c r="H141" i="4"/>
  <c r="T140" i="4"/>
  <c r="U140" i="4" s="1"/>
  <c r="N140" i="4"/>
  <c r="O140" i="4" s="1"/>
  <c r="H140" i="4"/>
  <c r="I140" i="4" s="1"/>
  <c r="T139" i="4"/>
  <c r="U139" i="4" s="1"/>
  <c r="N139" i="4"/>
  <c r="O139" i="4" s="1"/>
  <c r="H139" i="4"/>
  <c r="I139" i="4" s="1"/>
  <c r="T138" i="4"/>
  <c r="U138" i="4" s="1"/>
  <c r="N138" i="4"/>
  <c r="O138" i="4" s="1"/>
  <c r="H138" i="4"/>
  <c r="W137" i="4"/>
  <c r="U137" i="4"/>
  <c r="T137" i="4"/>
  <c r="O137" i="4"/>
  <c r="N137" i="4"/>
  <c r="I137" i="4"/>
  <c r="H137" i="4"/>
  <c r="T136" i="4"/>
  <c r="U136" i="4" s="1"/>
  <c r="N136" i="4"/>
  <c r="O136" i="4" s="1"/>
  <c r="H136" i="4"/>
  <c r="I136" i="4" s="1"/>
  <c r="H133" i="4"/>
  <c r="I133" i="4" s="1"/>
  <c r="H132" i="4"/>
  <c r="I132" i="4" s="1"/>
  <c r="H131" i="4"/>
  <c r="I131" i="4" s="1"/>
  <c r="H130" i="4"/>
  <c r="T133" i="4"/>
  <c r="U133" i="4" s="1"/>
  <c r="N133" i="4"/>
  <c r="O133" i="4" s="1"/>
  <c r="T132" i="4"/>
  <c r="U132" i="4" s="1"/>
  <c r="N132" i="4"/>
  <c r="O132" i="4" s="1"/>
  <c r="T131" i="4"/>
  <c r="U131" i="4" s="1"/>
  <c r="N131" i="4"/>
  <c r="O131" i="4" s="1"/>
  <c r="G122" i="4"/>
  <c r="C122" i="4"/>
  <c r="H128" i="4"/>
  <c r="I128" i="4"/>
  <c r="T128" i="4"/>
  <c r="U128" i="4"/>
  <c r="N128" i="4"/>
  <c r="O128" i="4"/>
  <c r="G113" i="4"/>
  <c r="W121" i="4"/>
  <c r="U121" i="4"/>
  <c r="T121" i="4"/>
  <c r="O121" i="4"/>
  <c r="N121" i="4"/>
  <c r="I121" i="4"/>
  <c r="H121" i="4"/>
  <c r="W120" i="4"/>
  <c r="U120" i="4"/>
  <c r="T120" i="4"/>
  <c r="O120" i="4"/>
  <c r="N120" i="4"/>
  <c r="I120" i="4"/>
  <c r="H120" i="4"/>
  <c r="G101" i="4"/>
  <c r="F101" i="4"/>
  <c r="C101" i="4"/>
  <c r="W112" i="4"/>
  <c r="U112" i="4"/>
  <c r="T112" i="4"/>
  <c r="O112" i="4"/>
  <c r="N112" i="4"/>
  <c r="I112" i="4"/>
  <c r="H112" i="4"/>
  <c r="T111" i="4"/>
  <c r="U111" i="4" s="1"/>
  <c r="N111" i="4"/>
  <c r="O111" i="4" s="1"/>
  <c r="H111" i="4"/>
  <c r="I111" i="4" s="1"/>
  <c r="T110" i="4"/>
  <c r="U110" i="4" s="1"/>
  <c r="N110" i="4"/>
  <c r="O110" i="4" s="1"/>
  <c r="H110" i="4"/>
  <c r="I110" i="4" s="1"/>
  <c r="T98" i="4"/>
  <c r="U98" i="4" s="1"/>
  <c r="C42" i="4"/>
  <c r="T22" i="4"/>
  <c r="U22" i="4" s="1"/>
  <c r="O21" i="4"/>
  <c r="O22" i="4"/>
  <c r="H22" i="4"/>
  <c r="I22" i="4" s="1"/>
  <c r="H21" i="4"/>
  <c r="V21" i="4" s="1"/>
  <c r="W21" i="4" s="1"/>
  <c r="G20" i="4"/>
  <c r="G15" i="4" s="1"/>
  <c r="F20" i="4"/>
  <c r="F15" i="4" s="1"/>
  <c r="C75" i="4"/>
  <c r="W128" i="4"/>
  <c r="C93" i="4"/>
  <c r="C113" i="4"/>
  <c r="W203" i="4"/>
  <c r="W202" i="4"/>
  <c r="W201" i="4"/>
  <c r="W200" i="4"/>
  <c r="W199" i="4"/>
  <c r="W198" i="4"/>
  <c r="W196" i="4"/>
  <c r="W195" i="4"/>
  <c r="W194" i="4"/>
  <c r="W191" i="4"/>
  <c r="W190" i="4"/>
  <c r="W189" i="4"/>
  <c r="W187" i="4"/>
  <c r="W180" i="4"/>
  <c r="W179" i="4"/>
  <c r="W178" i="4"/>
  <c r="W177" i="4"/>
  <c r="W176" i="4"/>
  <c r="W175" i="4"/>
  <c r="W173" i="4"/>
  <c r="W172" i="4"/>
  <c r="W171" i="4"/>
  <c r="W170" i="4"/>
  <c r="W169" i="4"/>
  <c r="W168" i="4"/>
  <c r="W165" i="4"/>
  <c r="W164" i="4"/>
  <c r="W163" i="4"/>
  <c r="W162" i="4"/>
  <c r="W161" i="4"/>
  <c r="W160" i="4"/>
  <c r="W108" i="4"/>
  <c r="W104" i="4"/>
  <c r="W103" i="4"/>
  <c r="W78" i="4"/>
  <c r="W74" i="4"/>
  <c r="W63" i="4"/>
  <c r="W62" i="4"/>
  <c r="W31" i="4"/>
  <c r="W30" i="4"/>
  <c r="W29" i="4"/>
  <c r="W24" i="4"/>
  <c r="U203" i="4"/>
  <c r="U202" i="4"/>
  <c r="U201" i="4"/>
  <c r="U200" i="4"/>
  <c r="U199" i="4"/>
  <c r="U198" i="4"/>
  <c r="U196" i="4"/>
  <c r="U195" i="4"/>
  <c r="U194" i="4"/>
  <c r="U191" i="4"/>
  <c r="U190" i="4"/>
  <c r="U189" i="4"/>
  <c r="U187" i="4"/>
  <c r="U180" i="4"/>
  <c r="U179" i="4"/>
  <c r="U178" i="4"/>
  <c r="U177" i="4"/>
  <c r="U176" i="4"/>
  <c r="U175" i="4"/>
  <c r="U173" i="4"/>
  <c r="U172" i="4"/>
  <c r="U171" i="4"/>
  <c r="U170" i="4"/>
  <c r="U169" i="4"/>
  <c r="U168" i="4"/>
  <c r="U165" i="4"/>
  <c r="U164" i="4"/>
  <c r="U163" i="4"/>
  <c r="U162" i="4"/>
  <c r="U161" i="4"/>
  <c r="U160" i="4"/>
  <c r="U108" i="4"/>
  <c r="U104" i="4"/>
  <c r="U103" i="4"/>
  <c r="U78" i="4"/>
  <c r="U74" i="4"/>
  <c r="U63" i="4"/>
  <c r="U62" i="4"/>
  <c r="U31" i="4"/>
  <c r="U30" i="4"/>
  <c r="U29" i="4"/>
  <c r="U24" i="4"/>
  <c r="U14" i="4"/>
  <c r="T180" i="4"/>
  <c r="T179" i="4"/>
  <c r="T178" i="4"/>
  <c r="T177" i="4"/>
  <c r="T176" i="4"/>
  <c r="T175" i="4"/>
  <c r="T173" i="4"/>
  <c r="T172" i="4"/>
  <c r="T171" i="4"/>
  <c r="T170" i="4"/>
  <c r="T169" i="4"/>
  <c r="T168" i="4"/>
  <c r="T165" i="4"/>
  <c r="T164" i="4"/>
  <c r="T163" i="4"/>
  <c r="T162" i="4"/>
  <c r="T161" i="4"/>
  <c r="V161" i="4" s="1"/>
  <c r="T160" i="4"/>
  <c r="T152" i="4"/>
  <c r="U152" i="4"/>
  <c r="T151" i="4"/>
  <c r="U151" i="4" s="1"/>
  <c r="T150" i="4"/>
  <c r="U150" i="4" s="1"/>
  <c r="U147" i="4"/>
  <c r="U145" i="4"/>
  <c r="T130" i="4"/>
  <c r="U130" i="4" s="1"/>
  <c r="T127" i="4"/>
  <c r="U127" i="4" s="1"/>
  <c r="T126" i="4"/>
  <c r="U126" i="4" s="1"/>
  <c r="T125" i="4"/>
  <c r="U125" i="4" s="1"/>
  <c r="T124" i="4"/>
  <c r="U124" i="4" s="1"/>
  <c r="T119" i="4"/>
  <c r="U119" i="4" s="1"/>
  <c r="T118" i="4"/>
  <c r="U118" i="4"/>
  <c r="T117" i="4"/>
  <c r="U117" i="4" s="1"/>
  <c r="T116" i="4"/>
  <c r="U116" i="4" s="1"/>
  <c r="T115" i="4"/>
  <c r="U115" i="4" s="1"/>
  <c r="T114" i="4"/>
  <c r="U114" i="4" s="1"/>
  <c r="T109" i="4"/>
  <c r="U109" i="4" s="1"/>
  <c r="T108" i="4"/>
  <c r="T107" i="4"/>
  <c r="U107" i="4" s="1"/>
  <c r="T106" i="4"/>
  <c r="U106" i="4"/>
  <c r="T105" i="4"/>
  <c r="U105" i="4" s="1"/>
  <c r="T104" i="4"/>
  <c r="T103" i="4"/>
  <c r="T102" i="4"/>
  <c r="U102" i="4"/>
  <c r="T99" i="4"/>
  <c r="U99" i="4" s="1"/>
  <c r="T97" i="4"/>
  <c r="U97" i="4" s="1"/>
  <c r="T96" i="4"/>
  <c r="U96" i="4"/>
  <c r="T95" i="4"/>
  <c r="U95" i="4" s="1"/>
  <c r="T94" i="4"/>
  <c r="U94" i="4" s="1"/>
  <c r="T91" i="4"/>
  <c r="U91" i="4" s="1"/>
  <c r="T90" i="4"/>
  <c r="U90" i="4" s="1"/>
  <c r="T89" i="4"/>
  <c r="U89" i="4" s="1"/>
  <c r="T87" i="4"/>
  <c r="U87" i="4" s="1"/>
  <c r="T86" i="4"/>
  <c r="U86" i="4" s="1"/>
  <c r="T85" i="4"/>
  <c r="U85" i="4" s="1"/>
  <c r="T84" i="4"/>
  <c r="U84" i="4" s="1"/>
  <c r="T83" i="4"/>
  <c r="U83" i="4" s="1"/>
  <c r="T82" i="4"/>
  <c r="U82" i="4" s="1"/>
  <c r="T81" i="4"/>
  <c r="U81" i="4" s="1"/>
  <c r="T80" i="4"/>
  <c r="U80" i="4" s="1"/>
  <c r="T79" i="4"/>
  <c r="U79" i="4" s="1"/>
  <c r="T78" i="4"/>
  <c r="T77" i="4"/>
  <c r="U77" i="4" s="1"/>
  <c r="T76" i="4"/>
  <c r="U76" i="4" s="1"/>
  <c r="T74" i="4"/>
  <c r="T72" i="4"/>
  <c r="U72" i="4" s="1"/>
  <c r="T71" i="4"/>
  <c r="U71" i="4" s="1"/>
  <c r="T70" i="4"/>
  <c r="U70" i="4" s="1"/>
  <c r="T69" i="4"/>
  <c r="U69" i="4" s="1"/>
  <c r="T68" i="4"/>
  <c r="U68" i="4" s="1"/>
  <c r="T67" i="4"/>
  <c r="U67" i="4" s="1"/>
  <c r="T66" i="4"/>
  <c r="U66" i="4" s="1"/>
  <c r="T65" i="4"/>
  <c r="U65" i="4" s="1"/>
  <c r="T63" i="4"/>
  <c r="T62" i="4"/>
  <c r="T60" i="4"/>
  <c r="U60" i="4" s="1"/>
  <c r="T59" i="4"/>
  <c r="U59" i="4"/>
  <c r="T57" i="4"/>
  <c r="U57" i="4" s="1"/>
  <c r="T56" i="4"/>
  <c r="U56" i="4" s="1"/>
  <c r="T54" i="4"/>
  <c r="U54" i="4" s="1"/>
  <c r="T53" i="4"/>
  <c r="U53" i="4" s="1"/>
  <c r="T31" i="4"/>
  <c r="T30" i="4"/>
  <c r="T29" i="4"/>
  <c r="T24" i="4"/>
  <c r="T16" i="4"/>
  <c r="U16" i="4" s="1"/>
  <c r="T14" i="4"/>
  <c r="T13" i="4"/>
  <c r="U13" i="4"/>
  <c r="T12" i="4"/>
  <c r="U12" i="4"/>
  <c r="T11" i="4"/>
  <c r="U11" i="4" s="1"/>
  <c r="T10" i="4"/>
  <c r="U10" i="4"/>
  <c r="T9" i="4"/>
  <c r="U9" i="4" s="1"/>
  <c r="O203" i="4"/>
  <c r="O202" i="4"/>
  <c r="O201" i="4"/>
  <c r="O200" i="4"/>
  <c r="O199" i="4"/>
  <c r="O198" i="4"/>
  <c r="O196" i="4"/>
  <c r="O195" i="4"/>
  <c r="O194" i="4"/>
  <c r="O191" i="4"/>
  <c r="O190" i="4"/>
  <c r="O189" i="4"/>
  <c r="O187" i="4"/>
  <c r="N202" i="4"/>
  <c r="O180" i="4"/>
  <c r="O179" i="4"/>
  <c r="O178" i="4"/>
  <c r="O177" i="4"/>
  <c r="O176" i="4"/>
  <c r="O175" i="4"/>
  <c r="O173" i="4"/>
  <c r="O172" i="4"/>
  <c r="O171" i="4"/>
  <c r="O170" i="4"/>
  <c r="O169" i="4"/>
  <c r="O168" i="4"/>
  <c r="O165" i="4"/>
  <c r="O164" i="4"/>
  <c r="O163" i="4"/>
  <c r="O162" i="4"/>
  <c r="O161" i="4"/>
  <c r="O160" i="4"/>
  <c r="O118" i="4"/>
  <c r="O108" i="4"/>
  <c r="O104" i="4"/>
  <c r="O103" i="4"/>
  <c r="O78" i="4"/>
  <c r="O74" i="4"/>
  <c r="O63" i="4"/>
  <c r="O62" i="4"/>
  <c r="O31" i="4"/>
  <c r="O30" i="4"/>
  <c r="O29" i="4"/>
  <c r="O24" i="4"/>
  <c r="O14" i="4"/>
  <c r="O13" i="4"/>
  <c r="O9" i="4"/>
  <c r="N180" i="4"/>
  <c r="N179" i="4"/>
  <c r="N178" i="4"/>
  <c r="N177" i="4"/>
  <c r="N176" i="4"/>
  <c r="N175" i="4"/>
  <c r="N173" i="4"/>
  <c r="N172" i="4"/>
  <c r="N171" i="4"/>
  <c r="N170" i="4"/>
  <c r="N169" i="4"/>
  <c r="N168" i="4"/>
  <c r="N165" i="4"/>
  <c r="N164" i="4"/>
  <c r="N163" i="4"/>
  <c r="N162" i="4"/>
  <c r="N161" i="4"/>
  <c r="N160" i="4"/>
  <c r="N152" i="4"/>
  <c r="O152" i="4"/>
  <c r="N151" i="4"/>
  <c r="O151" i="4" s="1"/>
  <c r="N150" i="4"/>
  <c r="O150" i="4" s="1"/>
  <c r="O147" i="4"/>
  <c r="N130" i="4"/>
  <c r="N127" i="4"/>
  <c r="O127" i="4" s="1"/>
  <c r="N126" i="4"/>
  <c r="O126" i="4" s="1"/>
  <c r="N125" i="4"/>
  <c r="O125" i="4" s="1"/>
  <c r="N124" i="4"/>
  <c r="O124" i="4" s="1"/>
  <c r="N123" i="4"/>
  <c r="O123" i="4" s="1"/>
  <c r="N119" i="4"/>
  <c r="O119" i="4" s="1"/>
  <c r="N118" i="4"/>
  <c r="N117" i="4"/>
  <c r="O117" i="4" s="1"/>
  <c r="N116" i="4"/>
  <c r="O116" i="4" s="1"/>
  <c r="N115" i="4"/>
  <c r="O115" i="4" s="1"/>
  <c r="N114" i="4"/>
  <c r="O114" i="4" s="1"/>
  <c r="N109" i="4"/>
  <c r="O109" i="4" s="1"/>
  <c r="N108" i="4"/>
  <c r="N107" i="4"/>
  <c r="O107" i="4" s="1"/>
  <c r="N106" i="4"/>
  <c r="O106" i="4"/>
  <c r="N105" i="4"/>
  <c r="O105" i="4" s="1"/>
  <c r="N104" i="4"/>
  <c r="N103" i="4"/>
  <c r="N102" i="4"/>
  <c r="O102" i="4"/>
  <c r="O96" i="4"/>
  <c r="N91" i="4"/>
  <c r="O91" i="4" s="1"/>
  <c r="N90" i="4"/>
  <c r="O90" i="4" s="1"/>
  <c r="N89" i="4"/>
  <c r="O89" i="4" s="1"/>
  <c r="N87" i="4"/>
  <c r="O87" i="4" s="1"/>
  <c r="N86" i="4"/>
  <c r="O86" i="4" s="1"/>
  <c r="N85" i="4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N77" i="4"/>
  <c r="O77" i="4" s="1"/>
  <c r="N76" i="4"/>
  <c r="O76" i="4" s="1"/>
  <c r="N74" i="4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3" i="4"/>
  <c r="N62" i="4"/>
  <c r="N60" i="4"/>
  <c r="O60" i="4" s="1"/>
  <c r="N59" i="4"/>
  <c r="O59" i="4"/>
  <c r="N57" i="4"/>
  <c r="O57" i="4" s="1"/>
  <c r="N56" i="4"/>
  <c r="O56" i="4" s="1"/>
  <c r="N54" i="4"/>
  <c r="O54" i="4" s="1"/>
  <c r="N53" i="4"/>
  <c r="O53" i="4" s="1"/>
  <c r="O46" i="4"/>
  <c r="O12" i="4"/>
  <c r="O10" i="4"/>
  <c r="I203" i="4"/>
  <c r="I202" i="4"/>
  <c r="I201" i="4"/>
  <c r="I200" i="4"/>
  <c r="I199" i="4"/>
  <c r="I198" i="4"/>
  <c r="I196" i="4"/>
  <c r="I195" i="4"/>
  <c r="I194" i="4"/>
  <c r="I191" i="4"/>
  <c r="I190" i="4"/>
  <c r="I189" i="4"/>
  <c r="I187" i="4"/>
  <c r="I180" i="4"/>
  <c r="I179" i="4"/>
  <c r="I178" i="4"/>
  <c r="I177" i="4"/>
  <c r="I176" i="4"/>
  <c r="I175" i="4"/>
  <c r="I173" i="4"/>
  <c r="I172" i="4"/>
  <c r="I171" i="4"/>
  <c r="I170" i="4"/>
  <c r="I169" i="4"/>
  <c r="I168" i="4"/>
  <c r="I165" i="4"/>
  <c r="I164" i="4"/>
  <c r="I163" i="4"/>
  <c r="I162" i="4"/>
  <c r="I161" i="4"/>
  <c r="I160" i="4"/>
  <c r="I108" i="4"/>
  <c r="I104" i="4"/>
  <c r="I103" i="4"/>
  <c r="I78" i="4"/>
  <c r="I74" i="4"/>
  <c r="I63" i="4"/>
  <c r="I62" i="4"/>
  <c r="I44" i="4"/>
  <c r="H180" i="4"/>
  <c r="H179" i="4"/>
  <c r="H178" i="4"/>
  <c r="H177" i="4"/>
  <c r="H176" i="4"/>
  <c r="H175" i="4"/>
  <c r="H173" i="4"/>
  <c r="H172" i="4"/>
  <c r="H171" i="4"/>
  <c r="H170" i="4"/>
  <c r="H169" i="4"/>
  <c r="H168" i="4"/>
  <c r="H152" i="4"/>
  <c r="H126" i="4"/>
  <c r="I126" i="4" s="1"/>
  <c r="H124" i="4"/>
  <c r="I124" i="4" s="1"/>
  <c r="H118" i="4"/>
  <c r="H117" i="4"/>
  <c r="I117" i="4" s="1"/>
  <c r="H116" i="4"/>
  <c r="I116" i="4" s="1"/>
  <c r="H115" i="4"/>
  <c r="H109" i="4"/>
  <c r="I109" i="4" s="1"/>
  <c r="H108" i="4"/>
  <c r="H107" i="4"/>
  <c r="H106" i="4"/>
  <c r="H105" i="4"/>
  <c r="I105" i="4" s="1"/>
  <c r="H104" i="4"/>
  <c r="H103" i="4"/>
  <c r="H102" i="4"/>
  <c r="I102" i="4"/>
  <c r="H78" i="4"/>
  <c r="H74" i="4"/>
  <c r="V74" i="4" s="1"/>
  <c r="H63" i="4"/>
  <c r="H62" i="4"/>
  <c r="H46" i="4"/>
  <c r="H39" i="4"/>
  <c r="I39" i="4" s="1"/>
  <c r="I31" i="4"/>
  <c r="I30" i="4"/>
  <c r="I29" i="4"/>
  <c r="I24" i="4"/>
  <c r="I14" i="4"/>
  <c r="H31" i="4"/>
  <c r="H30" i="4"/>
  <c r="H29" i="4"/>
  <c r="V29" i="4" s="1"/>
  <c r="H28" i="4"/>
  <c r="I28" i="4" s="1"/>
  <c r="H24" i="4"/>
  <c r="H14" i="4"/>
  <c r="V14" i="4" s="1"/>
  <c r="H13" i="4"/>
  <c r="I13" i="4"/>
  <c r="H12" i="4"/>
  <c r="H10" i="4"/>
  <c r="I10" i="4"/>
  <c r="V193" i="4"/>
  <c r="V197" i="4"/>
  <c r="T197" i="4"/>
  <c r="W152" i="4"/>
  <c r="W13" i="4"/>
  <c r="W118" i="4"/>
  <c r="W96" i="4"/>
  <c r="I130" i="4"/>
  <c r="I152" i="4"/>
  <c r="W106" i="4"/>
  <c r="I115" i="4"/>
  <c r="W102" i="4"/>
  <c r="I118" i="4"/>
  <c r="I46" i="4"/>
  <c r="I12" i="4"/>
  <c r="I106" i="4"/>
  <c r="M158" i="4"/>
  <c r="G193" i="4"/>
  <c r="H193" i="4" s="1"/>
  <c r="G189" i="4"/>
  <c r="H189" i="4" s="1"/>
  <c r="G187" i="4"/>
  <c r="H187" i="4" s="1"/>
  <c r="G197" i="4"/>
  <c r="H197" i="4" s="1"/>
  <c r="G174" i="4"/>
  <c r="G167" i="4"/>
  <c r="G93" i="4"/>
  <c r="G75" i="4"/>
  <c r="G64" i="4"/>
  <c r="G61" i="4"/>
  <c r="G58" i="4"/>
  <c r="G55" i="4"/>
  <c r="G52" i="4"/>
  <c r="G45" i="4"/>
  <c r="G42" i="4"/>
  <c r="G37" i="4"/>
  <c r="G26" i="4"/>
  <c r="G23" i="4"/>
  <c r="F187" i="4"/>
  <c r="H59" i="4"/>
  <c r="W59" i="4"/>
  <c r="I59" i="4"/>
  <c r="F143" i="4"/>
  <c r="I146" i="4"/>
  <c r="H11" i="4"/>
  <c r="I11" i="4" s="1"/>
  <c r="H7" i="4"/>
  <c r="F26" i="4"/>
  <c r="F25" i="4" s="1"/>
  <c r="H41" i="4"/>
  <c r="I41" i="4" s="1"/>
  <c r="H125" i="4"/>
  <c r="V125" i="4" s="1"/>
  <c r="W125" i="4" s="1"/>
  <c r="H95" i="4"/>
  <c r="H90" i="4"/>
  <c r="H85" i="4"/>
  <c r="I85" i="4" s="1"/>
  <c r="H84" i="4"/>
  <c r="H79" i="4"/>
  <c r="H65" i="4"/>
  <c r="H57" i="4"/>
  <c r="H56" i="4"/>
  <c r="H38" i="4"/>
  <c r="H27" i="4"/>
  <c r="I145" i="4"/>
  <c r="D26" i="4"/>
  <c r="D25" i="4" s="1"/>
  <c r="H16" i="4"/>
  <c r="I16" i="4" s="1"/>
  <c r="F197" i="4"/>
  <c r="F193" i="4"/>
  <c r="F61" i="4"/>
  <c r="F55" i="4"/>
  <c r="F52" i="4"/>
  <c r="F45" i="4"/>
  <c r="F42" i="4"/>
  <c r="F23" i="4"/>
  <c r="F8" i="4"/>
  <c r="E193" i="4"/>
  <c r="E45" i="4"/>
  <c r="E8" i="4"/>
  <c r="T23" i="4"/>
  <c r="N174" i="4"/>
  <c r="T61" i="4"/>
  <c r="T167" i="4"/>
  <c r="T88" i="4"/>
  <c r="U88" i="4" s="1"/>
  <c r="T122" i="4"/>
  <c r="U122" i="4" s="1"/>
  <c r="R158" i="4"/>
  <c r="T36" i="4"/>
  <c r="U36" i="4" s="1"/>
  <c r="N186" i="4"/>
  <c r="T186" i="4"/>
  <c r="V186" i="4" s="1"/>
  <c r="D193" i="4"/>
  <c r="D174" i="4"/>
  <c r="D167" i="4"/>
  <c r="D45" i="4"/>
  <c r="D23" i="4"/>
  <c r="C197" i="4"/>
  <c r="W197" i="4" s="1"/>
  <c r="C193" i="4"/>
  <c r="U193" i="4" s="1"/>
  <c r="C174" i="4"/>
  <c r="O174" i="4" s="1"/>
  <c r="C167" i="4"/>
  <c r="U167" i="4" s="1"/>
  <c r="C159" i="4"/>
  <c r="U159" i="4" s="1"/>
  <c r="C45" i="4"/>
  <c r="W45" i="4" s="1"/>
  <c r="C52" i="4"/>
  <c r="C55" i="4"/>
  <c r="C58" i="4"/>
  <c r="C61" i="4"/>
  <c r="O61" i="4" s="1"/>
  <c r="C64" i="4"/>
  <c r="C188" i="4"/>
  <c r="C185" i="4" s="1"/>
  <c r="I23" i="4"/>
  <c r="W193" i="4"/>
  <c r="I193" i="4"/>
  <c r="O167" i="4"/>
  <c r="I167" i="4"/>
  <c r="U197" i="4"/>
  <c r="O197" i="4"/>
  <c r="I61" i="4"/>
  <c r="W174" i="4"/>
  <c r="U174" i="4"/>
  <c r="O158" i="4"/>
  <c r="I158" i="4"/>
  <c r="Q158" i="4" l="1"/>
  <c r="T113" i="4"/>
  <c r="U113" i="4" s="1"/>
  <c r="V27" i="4"/>
  <c r="W27" i="4" s="1"/>
  <c r="T174" i="4"/>
  <c r="V164" i="4"/>
  <c r="V160" i="4"/>
  <c r="V148" i="4"/>
  <c r="W148" i="4" s="1"/>
  <c r="T143" i="4"/>
  <c r="U143" i="4" s="1"/>
  <c r="T75" i="4"/>
  <c r="U75" i="4" s="1"/>
  <c r="T64" i="4"/>
  <c r="U64" i="4" s="1"/>
  <c r="H114" i="4"/>
  <c r="W159" i="4"/>
  <c r="I174" i="4"/>
  <c r="W167" i="4"/>
  <c r="T153" i="4"/>
  <c r="U153" i="4" s="1"/>
  <c r="V30" i="4"/>
  <c r="W23" i="4"/>
  <c r="O45" i="4"/>
  <c r="O23" i="4"/>
  <c r="F93" i="4"/>
  <c r="V162" i="4"/>
  <c r="O148" i="4"/>
  <c r="E69" i="4"/>
  <c r="D15" i="4"/>
  <c r="D6" i="4" s="1"/>
  <c r="T159" i="4"/>
  <c r="V163" i="4"/>
  <c r="H167" i="4"/>
  <c r="I45" i="4"/>
  <c r="Q35" i="4"/>
  <c r="F69" i="4"/>
  <c r="V95" i="4"/>
  <c r="W95" i="4" s="1"/>
  <c r="T20" i="4"/>
  <c r="U20" i="4" s="1"/>
  <c r="T15" i="4"/>
  <c r="U15" i="4" s="1"/>
  <c r="T42" i="4"/>
  <c r="U42" i="4" s="1"/>
  <c r="C6" i="4"/>
  <c r="U61" i="4"/>
  <c r="N45" i="4"/>
  <c r="T26" i="4"/>
  <c r="U26" i="4" s="1"/>
  <c r="H23" i="4"/>
  <c r="P35" i="4"/>
  <c r="H45" i="4"/>
  <c r="V45" i="4" s="1"/>
  <c r="R35" i="4"/>
  <c r="Q100" i="4"/>
  <c r="N61" i="4"/>
  <c r="N23" i="4"/>
  <c r="T25" i="4"/>
  <c r="U25" i="4" s="1"/>
  <c r="T135" i="4"/>
  <c r="U135" i="4" s="1"/>
  <c r="V128" i="4"/>
  <c r="T129" i="4"/>
  <c r="U129" i="4" s="1"/>
  <c r="T93" i="4"/>
  <c r="U93" i="4" s="1"/>
  <c r="V60" i="4"/>
  <c r="W60" i="4" s="1"/>
  <c r="V130" i="4"/>
  <c r="W130" i="4" s="1"/>
  <c r="S100" i="4"/>
  <c r="S51" i="4"/>
  <c r="V134" i="4"/>
  <c r="R100" i="4"/>
  <c r="H61" i="4"/>
  <c r="V61" i="4" s="1"/>
  <c r="V62" i="4"/>
  <c r="P100" i="4"/>
  <c r="T58" i="4"/>
  <c r="T101" i="4"/>
  <c r="U101" i="4" s="1"/>
  <c r="Q51" i="4"/>
  <c r="R51" i="4"/>
  <c r="R50" i="4" s="1"/>
  <c r="R49" i="4" s="1"/>
  <c r="R190" i="4" s="1"/>
  <c r="R185" i="4" s="1"/>
  <c r="W61" i="4"/>
  <c r="T52" i="4"/>
  <c r="U52" i="4" s="1"/>
  <c r="P51" i="4"/>
  <c r="O188" i="4"/>
  <c r="U188" i="4"/>
  <c r="I188" i="4"/>
  <c r="V31" i="4"/>
  <c r="W188" i="4"/>
  <c r="H8" i="4"/>
  <c r="I8" i="4" s="1"/>
  <c r="T8" i="4"/>
  <c r="U8" i="4" s="1"/>
  <c r="P6" i="4"/>
  <c r="Q6" i="4"/>
  <c r="R6" i="4"/>
  <c r="S6" i="4"/>
  <c r="I125" i="4"/>
  <c r="E55" i="4"/>
  <c r="U149" i="4"/>
  <c r="H70" i="4"/>
  <c r="I70" i="4" s="1"/>
  <c r="H81" i="4"/>
  <c r="I81" i="4" s="1"/>
  <c r="E93" i="4"/>
  <c r="H151" i="4"/>
  <c r="F88" i="4"/>
  <c r="F73" i="4" s="1"/>
  <c r="H89" i="4"/>
  <c r="I89" i="4" s="1"/>
  <c r="E88" i="4"/>
  <c r="C100" i="4"/>
  <c r="E58" i="4"/>
  <c r="D55" i="4"/>
  <c r="H165" i="4"/>
  <c r="V165" i="4" s="1"/>
  <c r="E197" i="4"/>
  <c r="F58" i="4"/>
  <c r="F51" i="4" s="1"/>
  <c r="F64" i="4"/>
  <c r="F153" i="4"/>
  <c r="F149" i="4" s="1"/>
  <c r="T73" i="4"/>
  <c r="I185" i="4"/>
  <c r="W185" i="4"/>
  <c r="O185" i="4"/>
  <c r="U185" i="4"/>
  <c r="O159" i="4"/>
  <c r="V104" i="4"/>
  <c r="H76" i="4"/>
  <c r="I76" i="4" s="1"/>
  <c r="H123" i="4"/>
  <c r="I123" i="4" s="1"/>
  <c r="I159" i="4"/>
  <c r="V63" i="4"/>
  <c r="V171" i="4"/>
  <c r="D197" i="4"/>
  <c r="H44" i="4"/>
  <c r="V44" i="4" s="1"/>
  <c r="V172" i="4"/>
  <c r="V147" i="4"/>
  <c r="W147" i="4" s="1"/>
  <c r="H72" i="4"/>
  <c r="I72" i="4" s="1"/>
  <c r="H77" i="4"/>
  <c r="I77" i="4" s="1"/>
  <c r="H119" i="4"/>
  <c r="I119" i="4" s="1"/>
  <c r="E6" i="4"/>
  <c r="V46" i="4"/>
  <c r="H91" i="4"/>
  <c r="V91" i="4" s="1"/>
  <c r="W91" i="4" s="1"/>
  <c r="I197" i="4"/>
  <c r="O193" i="4"/>
  <c r="D158" i="4"/>
  <c r="N101" i="4"/>
  <c r="O101" i="4" s="1"/>
  <c r="H80" i="4"/>
  <c r="V80" i="4" s="1"/>
  <c r="W80" i="4" s="1"/>
  <c r="H150" i="4"/>
  <c r="I150" i="4" s="1"/>
  <c r="U45" i="4"/>
  <c r="F6" i="4"/>
  <c r="V24" i="4"/>
  <c r="V18" i="4"/>
  <c r="V177" i="4"/>
  <c r="L73" i="4"/>
  <c r="E75" i="4"/>
  <c r="F158" i="4"/>
  <c r="E122" i="4"/>
  <c r="D37" i="4"/>
  <c r="H37" i="4" s="1"/>
  <c r="I37" i="4" s="1"/>
  <c r="D64" i="4"/>
  <c r="D75" i="4"/>
  <c r="D73" i="4" s="1"/>
  <c r="H144" i="4"/>
  <c r="E52" i="4"/>
  <c r="E64" i="4"/>
  <c r="E113" i="4"/>
  <c r="E36" i="4"/>
  <c r="H66" i="4"/>
  <c r="V66" i="4" s="1"/>
  <c r="W66" i="4" s="1"/>
  <c r="U58" i="4"/>
  <c r="H20" i="4"/>
  <c r="I20" i="4" s="1"/>
  <c r="F122" i="4"/>
  <c r="F100" i="4" s="1"/>
  <c r="U55" i="4"/>
  <c r="K158" i="4"/>
  <c r="D42" i="4"/>
  <c r="H43" i="4"/>
  <c r="I43" i="4" s="1"/>
  <c r="C73" i="4"/>
  <c r="C51" i="4"/>
  <c r="C35" i="4"/>
  <c r="U37" i="4"/>
  <c r="V9" i="4"/>
  <c r="W9" i="4" s="1"/>
  <c r="D52" i="4"/>
  <c r="D51" i="4" s="1"/>
  <c r="D93" i="4"/>
  <c r="I60" i="4"/>
  <c r="N58" i="4"/>
  <c r="O58" i="4" s="1"/>
  <c r="D113" i="4"/>
  <c r="E42" i="4"/>
  <c r="V16" i="4"/>
  <c r="W16" i="4" s="1"/>
  <c r="F36" i="4"/>
  <c r="F35" i="4" s="1"/>
  <c r="V22" i="4"/>
  <c r="W22" i="4" s="1"/>
  <c r="F188" i="4"/>
  <c r="N167" i="4"/>
  <c r="V167" i="4" s="1"/>
  <c r="M73" i="4"/>
  <c r="V146" i="4"/>
  <c r="W146" i="4" s="1"/>
  <c r="N143" i="4"/>
  <c r="O143" i="4" s="1"/>
  <c r="N129" i="4"/>
  <c r="O129" i="4" s="1"/>
  <c r="N122" i="4"/>
  <c r="O122" i="4" s="1"/>
  <c r="M100" i="4"/>
  <c r="N113" i="4"/>
  <c r="O113" i="4" s="1"/>
  <c r="V102" i="4"/>
  <c r="V79" i="4"/>
  <c r="W79" i="4" s="1"/>
  <c r="N64" i="4"/>
  <c r="O64" i="4" s="1"/>
  <c r="M51" i="4"/>
  <c r="N42" i="4"/>
  <c r="O42" i="4" s="1"/>
  <c r="M35" i="4"/>
  <c r="V10" i="4"/>
  <c r="M6" i="4"/>
  <c r="N159" i="4"/>
  <c r="N36" i="4"/>
  <c r="O36" i="4" s="1"/>
  <c r="L100" i="4"/>
  <c r="V145" i="4"/>
  <c r="W145" i="4" s="1"/>
  <c r="V123" i="4"/>
  <c r="W123" i="4" s="1"/>
  <c r="V83" i="4"/>
  <c r="W83" i="4" s="1"/>
  <c r="N55" i="4"/>
  <c r="O55" i="4" s="1"/>
  <c r="L51" i="4"/>
  <c r="N52" i="4"/>
  <c r="O52" i="4" s="1"/>
  <c r="L35" i="4"/>
  <c r="V38" i="4"/>
  <c r="W38" i="4" s="1"/>
  <c r="L158" i="4"/>
  <c r="V7" i="4"/>
  <c r="W7" i="4" s="1"/>
  <c r="H26" i="4"/>
  <c r="I26" i="4" s="1"/>
  <c r="G36" i="4"/>
  <c r="H174" i="4"/>
  <c r="V78" i="4"/>
  <c r="V106" i="4"/>
  <c r="V108" i="4"/>
  <c r="V124" i="4"/>
  <c r="W124" i="4" s="1"/>
  <c r="V169" i="4"/>
  <c r="V170" i="4"/>
  <c r="V175" i="4"/>
  <c r="V178" i="4"/>
  <c r="V180" i="4"/>
  <c r="V112" i="4"/>
  <c r="V140" i="4"/>
  <c r="W140" i="4" s="1"/>
  <c r="H129" i="4"/>
  <c r="H143" i="4"/>
  <c r="I143" i="4" s="1"/>
  <c r="V13" i="4"/>
  <c r="N20" i="4"/>
  <c r="O20" i="4" s="1"/>
  <c r="V19" i="4"/>
  <c r="E153" i="4"/>
  <c r="E149" i="4" s="1"/>
  <c r="D188" i="4"/>
  <c r="D153" i="4"/>
  <c r="D149" i="4" s="1"/>
  <c r="H154" i="4"/>
  <c r="I154" i="4" s="1"/>
  <c r="N149" i="4"/>
  <c r="O149" i="4" s="1"/>
  <c r="H155" i="4"/>
  <c r="E188" i="4"/>
  <c r="V176" i="4"/>
  <c r="N153" i="4"/>
  <c r="O153" i="4" s="1"/>
  <c r="V142" i="4"/>
  <c r="N135" i="4"/>
  <c r="O135" i="4" s="1"/>
  <c r="V121" i="4"/>
  <c r="V119" i="4"/>
  <c r="W119" i="4" s="1"/>
  <c r="V118" i="4"/>
  <c r="V115" i="4"/>
  <c r="W115" i="4" s="1"/>
  <c r="K100" i="4"/>
  <c r="V110" i="4"/>
  <c r="W110" i="4" s="1"/>
  <c r="N93" i="4"/>
  <c r="O93" i="4" s="1"/>
  <c r="N88" i="4"/>
  <c r="O88" i="4" s="1"/>
  <c r="K73" i="4"/>
  <c r="K51" i="4"/>
  <c r="K35" i="4"/>
  <c r="N37" i="4"/>
  <c r="O37" i="4" s="1"/>
  <c r="N25" i="4"/>
  <c r="O25" i="4" s="1"/>
  <c r="K15" i="4"/>
  <c r="K6" i="4" s="1"/>
  <c r="V96" i="4"/>
  <c r="V179" i="4"/>
  <c r="J158" i="4"/>
  <c r="V173" i="4"/>
  <c r="V168" i="4"/>
  <c r="V126" i="4"/>
  <c r="W126" i="4" s="1"/>
  <c r="V85" i="4"/>
  <c r="W85" i="4" s="1"/>
  <c r="V141" i="4"/>
  <c r="W141" i="4" s="1"/>
  <c r="V152" i="4"/>
  <c r="V151" i="4"/>
  <c r="W151" i="4" s="1"/>
  <c r="V139" i="4"/>
  <c r="W139" i="4" s="1"/>
  <c r="V138" i="4"/>
  <c r="W138" i="4" s="1"/>
  <c r="V137" i="4"/>
  <c r="V133" i="4"/>
  <c r="W133" i="4" s="1"/>
  <c r="O130" i="4"/>
  <c r="V127" i="4"/>
  <c r="W127" i="4" s="1"/>
  <c r="V120" i="4"/>
  <c r="V116" i="4"/>
  <c r="W116" i="4" s="1"/>
  <c r="V114" i="4"/>
  <c r="W114" i="4" s="1"/>
  <c r="J100" i="4"/>
  <c r="V111" i="4"/>
  <c r="W111" i="4" s="1"/>
  <c r="V109" i="4"/>
  <c r="W109" i="4" s="1"/>
  <c r="V107" i="4"/>
  <c r="W107" i="4" s="1"/>
  <c r="V103" i="4"/>
  <c r="V97" i="4"/>
  <c r="W97" i="4" s="1"/>
  <c r="V90" i="4"/>
  <c r="W90" i="4" s="1"/>
  <c r="J73" i="4"/>
  <c r="V86" i="4"/>
  <c r="W86" i="4" s="1"/>
  <c r="V84" i="4"/>
  <c r="W84" i="4" s="1"/>
  <c r="V82" i="4"/>
  <c r="W82" i="4" s="1"/>
  <c r="N75" i="4"/>
  <c r="O75" i="4" s="1"/>
  <c r="V77" i="4"/>
  <c r="W77" i="4" s="1"/>
  <c r="V71" i="4"/>
  <c r="W71" i="4" s="1"/>
  <c r="V68" i="4"/>
  <c r="W68" i="4" s="1"/>
  <c r="V67" i="4"/>
  <c r="W67" i="4" s="1"/>
  <c r="V65" i="4"/>
  <c r="W65" i="4" s="1"/>
  <c r="V59" i="4"/>
  <c r="V57" i="4"/>
  <c r="W57" i="4" s="1"/>
  <c r="J51" i="4"/>
  <c r="V56" i="4"/>
  <c r="W56" i="4" s="1"/>
  <c r="V54" i="4"/>
  <c r="W54" i="4" s="1"/>
  <c r="V40" i="4"/>
  <c r="W40" i="4" s="1"/>
  <c r="J35" i="4"/>
  <c r="N26" i="4"/>
  <c r="O26" i="4" s="1"/>
  <c r="J6" i="4"/>
  <c r="V12" i="4"/>
  <c r="N8" i="4"/>
  <c r="O8" i="4" s="1"/>
  <c r="V11" i="4"/>
  <c r="W11" i="4" s="1"/>
  <c r="I95" i="4"/>
  <c r="V94" i="4"/>
  <c r="W94" i="4" s="1"/>
  <c r="I83" i="4"/>
  <c r="I79" i="4"/>
  <c r="I71" i="4"/>
  <c r="I65" i="4"/>
  <c r="I56" i="4"/>
  <c r="V53" i="4"/>
  <c r="W53" i="4" s="1"/>
  <c r="I38" i="4"/>
  <c r="V154" i="4"/>
  <c r="W154" i="4" s="1"/>
  <c r="V41" i="4"/>
  <c r="W41" i="4" s="1"/>
  <c r="V136" i="4"/>
  <c r="W136" i="4" s="1"/>
  <c r="I127" i="4"/>
  <c r="I114" i="4"/>
  <c r="G25" i="4"/>
  <c r="H25" i="4" s="1"/>
  <c r="I25" i="4" s="1"/>
  <c r="I27" i="4"/>
  <c r="G158" i="4"/>
  <c r="I151" i="4"/>
  <c r="I138" i="4"/>
  <c r="V132" i="4"/>
  <c r="W132" i="4" s="1"/>
  <c r="V131" i="4"/>
  <c r="W131" i="4" s="1"/>
  <c r="I129" i="4"/>
  <c r="V117" i="4"/>
  <c r="W117" i="4" s="1"/>
  <c r="G100" i="4"/>
  <c r="H135" i="4"/>
  <c r="I135" i="4" s="1"/>
  <c r="I107" i="4"/>
  <c r="V105" i="4"/>
  <c r="W105" i="4" s="1"/>
  <c r="H101" i="4"/>
  <c r="I101" i="4" s="1"/>
  <c r="V99" i="4"/>
  <c r="W99" i="4" s="1"/>
  <c r="V98" i="4"/>
  <c r="W98" i="4" s="1"/>
  <c r="I97" i="4"/>
  <c r="I90" i="4"/>
  <c r="V87" i="4"/>
  <c r="W87" i="4" s="1"/>
  <c r="I86" i="4"/>
  <c r="I84" i="4"/>
  <c r="I82" i="4"/>
  <c r="G73" i="4"/>
  <c r="I68" i="4"/>
  <c r="I57" i="4"/>
  <c r="G51" i="4"/>
  <c r="I54" i="4"/>
  <c r="I40" i="4"/>
  <c r="V39" i="4"/>
  <c r="W39" i="4" s="1"/>
  <c r="V28" i="4"/>
  <c r="W28" i="4" s="1"/>
  <c r="H15" i="4"/>
  <c r="I15" i="4" s="1"/>
  <c r="G6" i="4"/>
  <c r="I21" i="4"/>
  <c r="I7" i="4"/>
  <c r="I141" i="4"/>
  <c r="V174" i="4" l="1"/>
  <c r="Q50" i="4"/>
  <c r="Q49" i="4" s="1"/>
  <c r="Q156" i="4" s="1"/>
  <c r="H69" i="4"/>
  <c r="S50" i="4"/>
  <c r="S49" i="4" s="1"/>
  <c r="S156" i="4" s="1"/>
  <c r="N158" i="4"/>
  <c r="H42" i="4"/>
  <c r="V42" i="4" s="1"/>
  <c r="W42" i="4" s="1"/>
  <c r="H58" i="4"/>
  <c r="I58" i="4" s="1"/>
  <c r="V43" i="4"/>
  <c r="W43" i="4" s="1"/>
  <c r="T35" i="4"/>
  <c r="U35" i="4" s="1"/>
  <c r="H93" i="4"/>
  <c r="I93" i="4" s="1"/>
  <c r="V89" i="4"/>
  <c r="W89" i="4" s="1"/>
  <c r="T51" i="4"/>
  <c r="U51" i="4" s="1"/>
  <c r="V23" i="4"/>
  <c r="T6" i="4"/>
  <c r="U6" i="4" s="1"/>
  <c r="V81" i="4"/>
  <c r="W81" i="4" s="1"/>
  <c r="I91" i="4"/>
  <c r="H55" i="4"/>
  <c r="I55" i="4" s="1"/>
  <c r="H122" i="4"/>
  <c r="I122" i="4" s="1"/>
  <c r="P50" i="4"/>
  <c r="H113" i="4"/>
  <c r="I113" i="4" s="1"/>
  <c r="T100" i="4"/>
  <c r="U100" i="4" s="1"/>
  <c r="V129" i="4"/>
  <c r="W129" i="4" s="1"/>
  <c r="I80" i="4"/>
  <c r="E73" i="4"/>
  <c r="H73" i="4" s="1"/>
  <c r="I73" i="4" s="1"/>
  <c r="H88" i="4"/>
  <c r="I88" i="4" s="1"/>
  <c r="I66" i="4"/>
  <c r="H6" i="4"/>
  <c r="I6" i="4" s="1"/>
  <c r="H64" i="4"/>
  <c r="I64" i="4" s="1"/>
  <c r="E51" i="4"/>
  <c r="H51" i="4" s="1"/>
  <c r="I51" i="4" s="1"/>
  <c r="V70" i="4"/>
  <c r="W70" i="4" s="1"/>
  <c r="V58" i="4"/>
  <c r="W58" i="4" s="1"/>
  <c r="V155" i="4"/>
  <c r="W155" i="4" s="1"/>
  <c r="I155" i="4"/>
  <c r="H159" i="4"/>
  <c r="V159" i="4" s="1"/>
  <c r="V76" i="4"/>
  <c r="W76" i="4" s="1"/>
  <c r="H75" i="4"/>
  <c r="I75" i="4" s="1"/>
  <c r="R156" i="4"/>
  <c r="S190" i="4"/>
  <c r="S185" i="4" s="1"/>
  <c r="T185" i="4" s="1"/>
  <c r="V185" i="4" s="1"/>
  <c r="F50" i="4"/>
  <c r="F49" i="4" s="1"/>
  <c r="F156" i="4" s="1"/>
  <c r="V72" i="4"/>
  <c r="W72" i="4" s="1"/>
  <c r="H52" i="4"/>
  <c r="I52" i="4" s="1"/>
  <c r="E35" i="4"/>
  <c r="U73" i="4"/>
  <c r="H153" i="4"/>
  <c r="I153" i="4" s="1"/>
  <c r="E158" i="4"/>
  <c r="H158" i="4" s="1"/>
  <c r="E100" i="4"/>
  <c r="I42" i="4"/>
  <c r="V150" i="4"/>
  <c r="W150" i="4" s="1"/>
  <c r="H36" i="4"/>
  <c r="H149" i="4"/>
  <c r="V149" i="4" s="1"/>
  <c r="W149" i="4" s="1"/>
  <c r="D100" i="4"/>
  <c r="N15" i="4"/>
  <c r="O15" i="4" s="1"/>
  <c r="D35" i="4"/>
  <c r="L419" i="5" s="1"/>
  <c r="I144" i="4"/>
  <c r="V144" i="4"/>
  <c r="W144" i="4" s="1"/>
  <c r="C50" i="4"/>
  <c r="G35" i="4"/>
  <c r="V143" i="4"/>
  <c r="W143" i="4" s="1"/>
  <c r="V122" i="4"/>
  <c r="W122" i="4" s="1"/>
  <c r="M50" i="4"/>
  <c r="M49" i="4" s="1"/>
  <c r="M190" i="4" s="1"/>
  <c r="M185" i="4" s="1"/>
  <c r="V113" i="4"/>
  <c r="W113" i="4" s="1"/>
  <c r="N6" i="4"/>
  <c r="O6" i="4" s="1"/>
  <c r="L50" i="4"/>
  <c r="L49" i="4" s="1"/>
  <c r="V20" i="4"/>
  <c r="W20" i="4" s="1"/>
  <c r="N100" i="4"/>
  <c r="O100" i="4" s="1"/>
  <c r="K50" i="4"/>
  <c r="K49" i="4" s="1"/>
  <c r="K190" i="4" s="1"/>
  <c r="K185" i="4" s="1"/>
  <c r="K205" i="4" s="1"/>
  <c r="N73" i="4"/>
  <c r="O73" i="4" s="1"/>
  <c r="N51" i="4"/>
  <c r="O51" i="4" s="1"/>
  <c r="V37" i="4"/>
  <c r="W37" i="4" s="1"/>
  <c r="V25" i="4"/>
  <c r="W25" i="4" s="1"/>
  <c r="V26" i="4"/>
  <c r="W26" i="4" s="1"/>
  <c r="N35" i="4"/>
  <c r="O35" i="4" s="1"/>
  <c r="M465" i="10"/>
  <c r="J50" i="4"/>
  <c r="J49" i="4" s="1"/>
  <c r="V8" i="4"/>
  <c r="W8" i="4" s="1"/>
  <c r="V153" i="4"/>
  <c r="W153" i="4" s="1"/>
  <c r="V135" i="4"/>
  <c r="W135" i="4" s="1"/>
  <c r="V101" i="4"/>
  <c r="W101" i="4" s="1"/>
  <c r="G50" i="4"/>
  <c r="G49" i="4" s="1"/>
  <c r="G190" i="4" s="1"/>
  <c r="H190" i="4" s="1"/>
  <c r="Q190" i="4" l="1"/>
  <c r="Q185" i="4" s="1"/>
  <c r="T50" i="4"/>
  <c r="U50" i="4" s="1"/>
  <c r="I69" i="4"/>
  <c r="V69" i="4"/>
  <c r="W69" i="4" s="1"/>
  <c r="V93" i="4"/>
  <c r="W93" i="4" s="1"/>
  <c r="P49" i="4"/>
  <c r="P156" i="4" s="1"/>
  <c r="T156" i="4" s="1"/>
  <c r="V55" i="4"/>
  <c r="W55" i="4" s="1"/>
  <c r="V75" i="4"/>
  <c r="W75" i="4" s="1"/>
  <c r="V88" i="4"/>
  <c r="W88" i="4" s="1"/>
  <c r="F190" i="4"/>
  <c r="F185" i="4" s="1"/>
  <c r="F205" i="4" s="1"/>
  <c r="I149" i="4"/>
  <c r="E50" i="4"/>
  <c r="E49" i="4" s="1"/>
  <c r="E190" i="4" s="1"/>
  <c r="E185" i="4" s="1"/>
  <c r="E205" i="4" s="1"/>
  <c r="V64" i="4"/>
  <c r="W64" i="4" s="1"/>
  <c r="T190" i="4"/>
  <c r="V190" i="4" s="1"/>
  <c r="V52" i="4"/>
  <c r="W52" i="4" s="1"/>
  <c r="I36" i="4"/>
  <c r="V36" i="4"/>
  <c r="W36" i="4" s="1"/>
  <c r="H35" i="4"/>
  <c r="I35" i="4" s="1"/>
  <c r="H100" i="4"/>
  <c r="I100" i="4" s="1"/>
  <c r="D50" i="4"/>
  <c r="D49" i="4" s="1"/>
  <c r="D190" i="4" s="1"/>
  <c r="D185" i="4" s="1"/>
  <c r="D205" i="4" s="1"/>
  <c r="V15" i="4"/>
  <c r="W15" i="4" s="1"/>
  <c r="C49" i="4"/>
  <c r="N185" i="4"/>
  <c r="M205" i="4"/>
  <c r="N190" i="4"/>
  <c r="M156" i="4"/>
  <c r="V51" i="4"/>
  <c r="W51" i="4" s="1"/>
  <c r="V6" i="4"/>
  <c r="W6" i="4" s="1"/>
  <c r="L190" i="4"/>
  <c r="L156" i="4"/>
  <c r="V73" i="4"/>
  <c r="W73" i="4" s="1"/>
  <c r="K156" i="4"/>
  <c r="N49" i="4"/>
  <c r="J190" i="4"/>
  <c r="J185" i="4" s="1"/>
  <c r="J205" i="4" s="1"/>
  <c r="J156" i="4"/>
  <c r="N50" i="4"/>
  <c r="O50" i="4" s="1"/>
  <c r="G185" i="4"/>
  <c r="G205" i="4" s="1"/>
  <c r="G156" i="4"/>
  <c r="P190" i="4" l="1"/>
  <c r="P185" i="4" s="1"/>
  <c r="P205" i="4" s="1"/>
  <c r="T49" i="4"/>
  <c r="U49" i="4" s="1"/>
  <c r="V35" i="4"/>
  <c r="W35" i="4" s="1"/>
  <c r="E156" i="4"/>
  <c r="H50" i="4"/>
  <c r="V50" i="4" s="1"/>
  <c r="W50" i="4" s="1"/>
  <c r="V100" i="4"/>
  <c r="W100" i="4" s="1"/>
  <c r="H49" i="4"/>
  <c r="D156" i="4"/>
  <c r="O49" i="4"/>
  <c r="C156" i="4"/>
  <c r="L185" i="4"/>
  <c r="N156" i="4"/>
  <c r="H185" i="4"/>
  <c r="V49" i="4" l="1"/>
  <c r="W49" i="4" s="1"/>
  <c r="H156" i="4"/>
  <c r="V156" i="4" s="1"/>
  <c r="W156" i="4" s="1"/>
  <c r="I50" i="4"/>
  <c r="I49" i="4"/>
  <c r="O156" i="4"/>
  <c r="I156" i="4"/>
  <c r="U156" i="4"/>
  <c r="L20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0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E20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F203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G20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J203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K203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L203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  <comment ref="M20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Saldo de conta corrente e investimento da Loja</t>
        </r>
      </text>
    </comment>
    <comment ref="P203" authorId="0" shapeId="0" xr:uid="{24952A94-E4DF-46B7-9CFC-2CD35BF2C49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Saldo de conta corrente e investimento da Loja</t>
        </r>
      </text>
    </comment>
  </commentList>
</comments>
</file>

<file path=xl/sharedStrings.xml><?xml version="1.0" encoding="utf-8"?>
<sst xmlns="http://schemas.openxmlformats.org/spreadsheetml/2006/main" count="15717" uniqueCount="1229">
  <si>
    <t>Exercício: 2023</t>
  </si>
  <si>
    <r>
      <rPr>
        <b/>
        <sz val="9"/>
        <rFont val="Calibri"/>
        <family val="2"/>
        <scheme val="minor"/>
      </rPr>
      <t>Organização Social:</t>
    </r>
    <r>
      <rPr>
        <sz val="9"/>
        <rFont val="Calibri"/>
        <family val="2"/>
        <scheme val="minor"/>
      </rPr>
      <t xml:space="preserve"> Catavento Cultural e Organizacional</t>
    </r>
  </si>
  <si>
    <r>
      <rPr>
        <b/>
        <sz val="9"/>
        <rFont val="Calibri"/>
        <family val="2"/>
        <scheme val="minor"/>
      </rPr>
      <t>Unidade Gestora:</t>
    </r>
    <r>
      <rPr>
        <sz val="9"/>
        <rFont val="Calibri"/>
        <family val="2"/>
        <scheme val="minor"/>
      </rPr>
      <t xml:space="preserve"> Unidade de Preservação do Patrimônio  Museológico</t>
    </r>
  </si>
  <si>
    <r>
      <rPr>
        <b/>
        <sz val="9"/>
        <rFont val="Calibri"/>
        <family val="2"/>
        <scheme val="minor"/>
      </rPr>
      <t>Contrato de Gestão:</t>
    </r>
    <r>
      <rPr>
        <sz val="9"/>
        <rFont val="Calibri"/>
        <family val="2"/>
        <scheme val="minor"/>
      </rPr>
      <t xml:space="preserve"> 07/2022</t>
    </r>
  </si>
  <si>
    <r>
      <t xml:space="preserve">Objeto Contratual: </t>
    </r>
    <r>
      <rPr>
        <sz val="9"/>
        <rFont val="Calibri"/>
        <family val="2"/>
        <scheme val="minor"/>
      </rPr>
      <t>Museu Catavento - Espaço Cultura de Ciência</t>
    </r>
  </si>
  <si>
    <t>I - REPASSES  E OUTROS RECURSOS VINCULADOS AO CONTRATO DE GESTÃO</t>
  </si>
  <si>
    <t>Orçamento 2023</t>
  </si>
  <si>
    <t>Janeiro</t>
  </si>
  <si>
    <t>Fevereiro</t>
  </si>
  <si>
    <t>Março</t>
  </si>
  <si>
    <t>Abril</t>
  </si>
  <si>
    <t>Realizado 
1º quadrimestre</t>
  </si>
  <si>
    <t>% Realizado
1º quadrimestre</t>
  </si>
  <si>
    <t>Maio</t>
  </si>
  <si>
    <t>Junho</t>
  </si>
  <si>
    <t>Julho</t>
  </si>
  <si>
    <t>Agosto</t>
  </si>
  <si>
    <t>Realizado 
2º quadrimestre</t>
  </si>
  <si>
    <t>% Realizado
2º quadrimestre</t>
  </si>
  <si>
    <t>Setembro</t>
  </si>
  <si>
    <t>Outubro</t>
  </si>
  <si>
    <t>Novembro</t>
  </si>
  <si>
    <t>Dezembro</t>
  </si>
  <si>
    <t>Realizado 
acumulado anual</t>
  </si>
  <si>
    <t>% Realizado 2023</t>
  </si>
  <si>
    <t>Recursos Líquidos para o Contrato de Gestão</t>
  </si>
  <si>
    <t>1.1</t>
  </si>
  <si>
    <t>Repasse Contrato de Gestão</t>
  </si>
  <si>
    <t>1.2</t>
  </si>
  <si>
    <t>Movimentação de Recursos Reservados</t>
  </si>
  <si>
    <t>1.2.1</t>
  </si>
  <si>
    <t>Constituição Recursos de Reserva</t>
  </si>
  <si>
    <t>1.2.2</t>
  </si>
  <si>
    <t>Reversão de Recursos de Reservas</t>
  </si>
  <si>
    <t>1.2.3</t>
  </si>
  <si>
    <t>Constituição Recursos de Contingência</t>
  </si>
  <si>
    <t>1.2.4</t>
  </si>
  <si>
    <t>Reversão de Recursos de Contingências</t>
  </si>
  <si>
    <t>1.2.5</t>
  </si>
  <si>
    <t>Constituição de Outras Reservas (Transferência Reserva de Contingência CG 02.2017)</t>
  </si>
  <si>
    <t>1.2.6</t>
  </si>
  <si>
    <t>Reversão de Recursos Reservados (Outros)</t>
  </si>
  <si>
    <t>1.3</t>
  </si>
  <si>
    <t>Outras Receitas</t>
  </si>
  <si>
    <t>1.3.1</t>
  </si>
  <si>
    <t>Saldo anterior da conta de repasse para utilização no exercício</t>
  </si>
  <si>
    <t>1.3.2</t>
  </si>
  <si>
    <t>Saldo anterior da conta de repasse para utilização no exercício - CG 02.2017</t>
  </si>
  <si>
    <t>1.3.3</t>
  </si>
  <si>
    <t>Saldo anterior da conta de fundo de reserva para utilização nos exercícios</t>
  </si>
  <si>
    <t>1.3.4</t>
  </si>
  <si>
    <t>Saldo anterior da conta de reserva de contingência para compor o fundo de contingência</t>
  </si>
  <si>
    <t>1.3.5</t>
  </si>
  <si>
    <t>Outros saldos</t>
  </si>
  <si>
    <t>1.3.5.1</t>
  </si>
  <si>
    <t>Receitas Financeiras</t>
  </si>
  <si>
    <t>1.3.5.2</t>
  </si>
  <si>
    <t>Recursos de Investimento do Contrato de Gestão</t>
  </si>
  <si>
    <t>2.1</t>
  </si>
  <si>
    <t>Investimento do CG</t>
  </si>
  <si>
    <t>Recursos de Captação</t>
  </si>
  <si>
    <t>3.1</t>
  </si>
  <si>
    <t>Recursos de Captação voltados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</si>
  <si>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</si>
  <si>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</si>
  <si>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</si>
  <si>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</si>
  <si>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</si>
  <si>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>Trabalho Voluntário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</si>
  <si>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</si>
  <si>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</si>
  <si>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</si>
  <si>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</si>
  <si>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</si>
  <si>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</si>
  <si>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</si>
  <si>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</si>
  <si>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</si>
  <si>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</si>
  <si>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</si>
  <si>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</si>
  <si>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</si>
  <si>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</si>
  <si>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4.2.4</t>
  </si>
  <si>
    <t>4.3</t>
  </si>
  <si>
    <t>Total das Receitas Financeiras</t>
  </si>
  <si>
    <t>4.3.1</t>
  </si>
  <si>
    <t>4.3.2</t>
  </si>
  <si>
    <t>5</t>
  </si>
  <si>
    <t>Total de Receitas para a realização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</si>
  <si>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</si>
  <si>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</si>
  <si>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</si>
  <si>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</si>
  <si>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</si>
  <si>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 Despesas</t>
  </si>
  <si>
    <t>6.1.1</t>
  </si>
  <si>
    <t>Recursos Humanos - 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</si>
  <si>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</si>
  <si>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</si>
  <si>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</si>
  <si>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</si>
  <si>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</si>
  <si>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</si>
  <si>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</si>
  <si>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</si>
  <si>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</si>
  <si>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</si>
  <si>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</si>
  <si>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</si>
  <si>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</si>
  <si>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</si>
  <si>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</si>
  <si>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</si>
  <si>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</si>
  <si>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</si>
  <si>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</si>
  <si>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>Prestadores de serviços (Consultorias/Assessorias/Pessoas Jurídicas) - Área Meio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</si>
  <si>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</si>
  <si>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</si>
  <si>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</si>
  <si>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</si>
  <si>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</si>
  <si>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</si>
  <si>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</si>
  <si>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</si>
  <si>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</si>
  <si>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</si>
  <si>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</si>
  <si>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</si>
  <si>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</si>
  <si>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</si>
  <si>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</si>
  <si>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(Bilheteria, Sist. Integrado, Direito de Uso )</t>
  </si>
  <si>
    <t>6.1.3</t>
  </si>
  <si>
    <t>Custos Administrativos, Institucionais e Governança</t>
  </si>
  <si>
    <t>6.1.3.1</t>
  </si>
  <si>
    <t>Locação de imóveis</t>
  </si>
  <si>
    <t>6.1.3.2</t>
  </si>
  <si>
    <t xml:space="preserve">Utilidades públicas   </t>
  </si>
  <si>
    <t>6.1.3.2.1</t>
  </si>
  <si>
    <t>Água</t>
  </si>
  <si>
    <t>6.1.3.2.2</t>
  </si>
  <si>
    <t>Energia Elétrica</t>
  </si>
  <si>
    <t>6.1.3.2.3</t>
  </si>
  <si>
    <t>Gás</t>
  </si>
  <si>
    <t>6.1.3.2.4</t>
  </si>
  <si>
    <t>Internet</t>
  </si>
  <si>
    <t>6.1.3.2.5</t>
  </si>
  <si>
    <t>Telefonia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</si>
  <si>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</si>
  <si>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</si>
  <si>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</si>
  <si>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</si>
  <si>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</si>
  <si>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</si>
  <si>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</si>
  <si>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</si>
  <si>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</si>
  <si>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</si>
  <si>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</si>
  <si>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</si>
  <si>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</si>
  <si>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Covid-19</t>
  </si>
  <si>
    <t>6.1.3.10</t>
  </si>
  <si>
    <t xml:space="preserve">Outras Despesas </t>
  </si>
  <si>
    <t>6.1.3.10.1</t>
  </si>
  <si>
    <t>Locação de Veiculos</t>
  </si>
  <si>
    <t>6.1.3.10.2</t>
  </si>
  <si>
    <t>Investimentos</t>
  </si>
  <si>
    <t>6.1.3.10.3</t>
  </si>
  <si>
    <t>Provisões Judiciais</t>
  </si>
  <si>
    <t>6.1.3.10.4</t>
  </si>
  <si>
    <t>Investimentos Loja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</si>
  <si>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</si>
  <si>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</si>
  <si>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</si>
  <si>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</si>
  <si>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</si>
  <si>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</si>
  <si>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</si>
  <si>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</si>
  <si>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</si>
  <si>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</si>
  <si>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</si>
  <si>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Alvará de funcionamento de local de reunião</t>
  </si>
  <si>
    <t>6.1.4.6</t>
  </si>
  <si>
    <t>Outras Despesas (Investimentos)</t>
  </si>
  <si>
    <t>6.1.5</t>
  </si>
  <si>
    <t>Programas de Trabalho da Área Fim</t>
  </si>
  <si>
    <t>6.1.5.1</t>
  </si>
  <si>
    <t>Programa de Acervo: Documentação, Conservação e Pesquisa</t>
  </si>
  <si>
    <t>6.1.5.1.1</t>
  </si>
  <si>
    <t>Aquisição de Acervo museológico/bibliográfico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</si>
  <si>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</si>
  <si>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</si>
  <si>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</si>
  <si>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</si>
  <si>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</si>
  <si>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</si>
  <si>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</si>
  <si>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</si>
  <si>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</si>
  <si>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 xml:space="preserve">Higienização 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</si>
  <si>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</si>
  <si>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</si>
  <si>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</si>
  <si>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</si>
  <si>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</si>
  <si>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as áreas técnicas</t>
  </si>
  <si>
    <t>6.1.5.1.10</t>
  </si>
  <si>
    <t>Banco de dados</t>
  </si>
  <si>
    <t>6.1.5.1.11</t>
  </si>
  <si>
    <t>Direitos autorais</t>
  </si>
  <si>
    <t>6.1.5.2</t>
  </si>
  <si>
    <t>Programa de Exposições e Programação Cultural</t>
  </si>
  <si>
    <t>6.1.5.2.1</t>
  </si>
  <si>
    <t>Manutenção de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</si>
  <si>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</si>
  <si>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</si>
  <si>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</si>
  <si>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</si>
  <si>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</si>
  <si>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</si>
  <si>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</si>
  <si>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</si>
  <si>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</si>
  <si>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</si>
  <si>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</si>
  <si>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do Portinari, etc.)</t>
  </si>
  <si>
    <t>6.1.5.2.8</t>
  </si>
  <si>
    <t>Cursos e Oficinas</t>
  </si>
  <si>
    <t>6.1.5.3</t>
  </si>
  <si>
    <t>Programa Educativo</t>
  </si>
  <si>
    <t>6.1.5.3.1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</si>
  <si>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</si>
  <si>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</si>
  <si>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</si>
  <si>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</si>
  <si>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</si>
  <si>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</si>
  <si>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>Materiais e recursos educativos</t>
  </si>
  <si>
    <t>6.1.5.3.5</t>
  </si>
  <si>
    <t>Aquisição de equipamentos e materiais</t>
  </si>
  <si>
    <t>6.1.5.3.6</t>
  </si>
  <si>
    <t>Conteúdo digital e engajamento virtual</t>
  </si>
  <si>
    <t>6.1.5.4</t>
  </si>
  <si>
    <t>Programa Conexões Museus SP</t>
  </si>
  <si>
    <t>6.1.5.4.1</t>
  </si>
  <si>
    <t>Ações de capacitação (Cursos livres, cursos regulares, oficinas) </t>
  </si>
  <si>
    <t>6.1.5.4.2</t>
  </si>
  <si>
    <t>Ações de vivência profissional (estágio técnico, dentre outras ações semelhantes) </t>
  </si>
  <si>
    <t>6.1.5.4.3</t>
  </si>
  <si>
    <t>Ações de fomento (chamadas públicas para exposições com curadoria compartilhada interinstitucionais) </t>
  </si>
  <si>
    <t>6.1.5.4.4</t>
  </si>
  <si>
    <t>Ações de articulação (encontro da rede temática, mapeamento de acervos) </t>
  </si>
  <si>
    <t>6.1.5.4.5</t>
  </si>
  <si>
    <t>Ações de difusão museológica (apoio à eventos museológicos, publicações) </t>
  </si>
  <si>
    <t>6.1.5.5</t>
  </si>
  <si>
    <t>Programa de Gestão Museológica</t>
  </si>
  <si>
    <t>6.1.5.5.1</t>
  </si>
  <si>
    <t xml:space="preserve">Plano Museológico 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</si>
  <si>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</si>
  <si>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</si>
  <si>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</si>
  <si>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</si>
  <si>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</si>
  <si>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</si>
  <si>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</si>
  <si>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</si>
  <si>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</si>
  <si>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</si>
  <si>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</si>
  <si>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</si>
  <si>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</si>
  <si>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</si>
  <si>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</si>
  <si>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</si>
  <si>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</si>
  <si>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</si>
  <si>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</si>
  <si>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</si>
  <si>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</si>
  <si>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Assessoria de imprensa e Publicidade</t>
  </si>
  <si>
    <t>6.1.6.5</t>
  </si>
  <si>
    <t>Outros (Sinalização Interna e Externa)</t>
  </si>
  <si>
    <t>6.2</t>
  </si>
  <si>
    <t>Depreciação/Amortização/Baixa do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</si>
  <si>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</si>
  <si>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</si>
  <si>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</si>
  <si>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</si>
  <si>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</si>
  <si>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</si>
  <si>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</si>
  <si>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Outros (especificar)</t>
  </si>
  <si>
    <t>6.2.4.1</t>
  </si>
  <si>
    <t>Voluntários/Serviços Gratuitos</t>
  </si>
  <si>
    <t>6.2.4.2</t>
  </si>
  <si>
    <t>Custo da Mercadoria Vendida Loja</t>
  </si>
  <si>
    <t>7</t>
  </si>
  <si>
    <t>Superávit/Déficit do exercício</t>
  </si>
  <si>
    <t>III - INVESTIMENTOS/IMOBILIZADO</t>
  </si>
  <si>
    <t>8</t>
  </si>
  <si>
    <t>Investimentos com recursos vinculados aos contratos de gestão</t>
  </si>
  <si>
    <t>8.1</t>
  </si>
  <si>
    <t>Equipamentos de informática</t>
  </si>
  <si>
    <t>8.2</t>
  </si>
  <si>
    <t>Móveis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</si>
  <si>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</si>
  <si>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</si>
  <si>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</si>
  <si>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</si>
  <si>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</si>
  <si>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</si>
  <si>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</si>
  <si>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</si>
  <si>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</si>
  <si>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 (ESTOQUE LOJA)</t>
  </si>
  <si>
    <t>9</t>
  </si>
  <si>
    <t>Recursos públicos específicos para investimento no contrato de gestão</t>
  </si>
  <si>
    <t>9.1</t>
  </si>
  <si>
    <t>9.2</t>
  </si>
  <si>
    <t>9.3</t>
  </si>
  <si>
    <t>9.4</t>
  </si>
  <si>
    <t>9.5</t>
  </si>
  <si>
    <t>9.6</t>
  </si>
  <si>
    <t>10</t>
  </si>
  <si>
    <t>Investimentos com recursos incentivados</t>
  </si>
  <si>
    <t>10.1</t>
  </si>
  <si>
    <t>10.2</t>
  </si>
  <si>
    <t>10.3</t>
  </si>
  <si>
    <t>10.4</t>
  </si>
  <si>
    <t>10.5</t>
  </si>
  <si>
    <t>10.6</t>
  </si>
  <si>
    <t>IV - PROJETOS A EXECUTAR</t>
  </si>
  <si>
    <t>IV - PROJETOS A EXECUTAR, SALDOS DE RECURSOS VINCULADOS AO CONTRATO DE GESTÃO E SALDOS BANCÁRIOS</t>
  </si>
  <si>
    <t>11</t>
  </si>
  <si>
    <t>Projetos a Executar (Contábil)</t>
  </si>
  <si>
    <t>11.1</t>
  </si>
  <si>
    <t>Saldo dos exercícios anteriores</t>
  </si>
  <si>
    <t>11.2</t>
  </si>
  <si>
    <t>Recursos líquidos para o contrato de gestão</t>
  </si>
  <si>
    <t>11.3</t>
  </si>
  <si>
    <t>Receitas apropriadas</t>
  </si>
  <si>
    <t>11.4</t>
  </si>
  <si>
    <t>Receitas financeiras dos recursos de reservas e contingência</t>
  </si>
  <si>
    <t>11.5</t>
  </si>
  <si>
    <t>Investimentos com recursos vinculados ao CG</t>
  </si>
  <si>
    <t>11.6</t>
  </si>
  <si>
    <t>Restituição de recursos a SEC</t>
  </si>
  <si>
    <t>11.7</t>
  </si>
  <si>
    <t>Outros (Exposição de Longa Duração e Infraestrutura Tecnológica)</t>
  </si>
  <si>
    <t>12</t>
  </si>
  <si>
    <t>Recursos Incentivados - saldo a ser executado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</si>
  <si>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</si>
  <si>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</si>
  <si>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</si>
  <si>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</si>
  <si>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</si>
  <si>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</si>
  <si>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13</t>
  </si>
  <si>
    <t>Outras informações: saldos bancários</t>
  </si>
  <si>
    <t>13.1</t>
  </si>
  <si>
    <t xml:space="preserve">Conta de Repasses do Contrato de Gestão  </t>
  </si>
  <si>
    <t>13.2</t>
  </si>
  <si>
    <t xml:space="preserve">Conta de Captação Operacional </t>
  </si>
  <si>
    <t>13.3</t>
  </si>
  <si>
    <t xml:space="preserve">Conta de Projetos Incentivados </t>
  </si>
  <si>
    <t>13.4</t>
  </si>
  <si>
    <t xml:space="preserve">Conta de Recurso de Reserva </t>
  </si>
  <si>
    <t>13.5</t>
  </si>
  <si>
    <t>Conta de Recurso de Contingência</t>
  </si>
  <si>
    <t>13.6</t>
  </si>
  <si>
    <t>Demais Saldos (especificar)</t>
  </si>
  <si>
    <t>Classificação</t>
  </si>
  <si>
    <t>Nome</t>
  </si>
  <si>
    <t>Saldo anterior</t>
  </si>
  <si>
    <t>Débito</t>
  </si>
  <si>
    <t>Crédito</t>
  </si>
  <si>
    <t>Saldo atual</t>
  </si>
  <si>
    <t>Centro de Custo - 1208 - CG 07/2022</t>
  </si>
  <si>
    <t>1</t>
  </si>
  <si>
    <t>ATIVO</t>
  </si>
  <si>
    <t>1.01</t>
  </si>
  <si>
    <t/>
  </si>
  <si>
    <t>ATIVO CIRCULANTE</t>
  </si>
  <si>
    <t>1.01.01</t>
  </si>
  <si>
    <t>DISPONIBILIDADES</t>
  </si>
  <si>
    <t>1.01.01.01</t>
  </si>
  <si>
    <t>1.01.01.01.01</t>
  </si>
  <si>
    <t>CAIXA</t>
  </si>
  <si>
    <t>1.01.01.01.01.014</t>
  </si>
  <si>
    <t>CAIXA - LOJA (MUSEU CG 07/2022)</t>
  </si>
  <si>
    <t>1.01.01.01.01.015</t>
  </si>
  <si>
    <t>CAIXA LOJA MUSEU CG 07/2022 - FUNDO FIXO</t>
  </si>
  <si>
    <t>1.01.01.01.01.016</t>
  </si>
  <si>
    <t>CAIXA MUSEU CATAVENTO CG 07/2022</t>
  </si>
  <si>
    <t>1.01.01.01.01.017</t>
  </si>
  <si>
    <t>CAIXA BILHETERIA MUSEU - CG 07/2022</t>
  </si>
  <si>
    <t>1.01.01.01.02</t>
  </si>
  <si>
    <t>BANCOS CONTA MOVIMENTO RECURSOS LIVRES</t>
  </si>
  <si>
    <t>1.01.01.01.02.118</t>
  </si>
  <si>
    <t>BB - C/C 140.999-9 MUSEU LOJA</t>
  </si>
  <si>
    <t>1.01.01.01.02.119</t>
  </si>
  <si>
    <t>BB - C/C 340.994-5 MUSEU 07/2022</t>
  </si>
  <si>
    <t>1.01.01.01.02.120</t>
  </si>
  <si>
    <t>BB - C/C 340.995-3 MUSEU 07/2022 RESERVA</t>
  </si>
  <si>
    <t>1.01.01.01.02.121</t>
  </si>
  <si>
    <t>BB - C/C 340.996-1 MUSEU 07/2022 CONTINGÊNCIA</t>
  </si>
  <si>
    <t>1.01.01.01.02.122</t>
  </si>
  <si>
    <t>BB - C/C 340.997-X MUSEU 07/2022 CAPTAÇÃO</t>
  </si>
  <si>
    <t>1.01.01.01.03</t>
  </si>
  <si>
    <t>BANCOS LEI ROUANET</t>
  </si>
  <si>
    <t>1.01.01.01.03.009</t>
  </si>
  <si>
    <t>BB - C/C 2683-2 MINC PRONAC 221961 - 2023</t>
  </si>
  <si>
    <t>1.01.01.01.03.010</t>
  </si>
  <si>
    <t>BB - C/C 2684-0 MINC PRONAC 221961 - 2023</t>
  </si>
  <si>
    <t>1.01.01.01.04</t>
  </si>
  <si>
    <t>APLICAÇÕES FINANCEIRAS RECURSOS LIVRES</t>
  </si>
  <si>
    <t>1.01.01.01.04.236</t>
  </si>
  <si>
    <t>BB Aplic.340.994-5 FIC FI - MUSEU 07/2022</t>
  </si>
  <si>
    <t>1.01.01.01.04.237</t>
  </si>
  <si>
    <t>BB Aplic.340.996-1 FIC FI - MUSEU 07/2022</t>
  </si>
  <si>
    <t>1.01.01.01.04.238</t>
  </si>
  <si>
    <t>BB Aplic.340.997-X FIC FI - MUSEU 07/2022</t>
  </si>
  <si>
    <t>1.01.01.01.04.239</t>
  </si>
  <si>
    <t>BB Aplic.140.999-9 RENDE FÁCIL - LOJA</t>
  </si>
  <si>
    <t>1.01.01.01.04.240</t>
  </si>
  <si>
    <t>BB Aplic.340.995-3 RENDA FIXA - MUSEU 07/2022</t>
  </si>
  <si>
    <t>1.01.01.01.05</t>
  </si>
  <si>
    <t>APLICAÇÕES FINANCEIRAS LEI ROUANET</t>
  </si>
  <si>
    <t>1.01.01.01.05.008</t>
  </si>
  <si>
    <t>BB Aplic.2683-2 MINC PRONAC 221961 - 2023</t>
  </si>
  <si>
    <t>1.01.01.01.05.009</t>
  </si>
  <si>
    <t>BB Aplic.2684-0 MINC PRONAC 221961 FIC FI - 2023</t>
  </si>
  <si>
    <t>1.01.01.01.06</t>
  </si>
  <si>
    <t>CARTÃO DE CRÉDITO</t>
  </si>
  <si>
    <t>1.01.01.01.06.010</t>
  </si>
  <si>
    <t>BB - Cartão de Credito VISA final 8778 - Museu</t>
  </si>
  <si>
    <t>1.01.02</t>
  </si>
  <si>
    <t>REALIZÁVEIS A CURTO PRAZO</t>
  </si>
  <si>
    <t>1.01.02.01</t>
  </si>
  <si>
    <t>A RECEBER</t>
  </si>
  <si>
    <t>1.01.02.01.01</t>
  </si>
  <si>
    <t>CONTAS A RECEBER</t>
  </si>
  <si>
    <t>1.01.02.01.01.001</t>
  </si>
  <si>
    <t>1.01.02.01.01.006</t>
  </si>
  <si>
    <t>RECEITA DE BILHETERIA A RECEBER</t>
  </si>
  <si>
    <t>1.01.02.01.01.008</t>
  </si>
  <si>
    <t>RECEITA DE ESTACIONAMENTO A RECEBER</t>
  </si>
  <si>
    <t>1.01.02.01.01.010</t>
  </si>
  <si>
    <t>RECEITA DE CESSÃO DE ESPAÇO A RECEBER</t>
  </si>
  <si>
    <t>1.01.02.01.01.510</t>
  </si>
  <si>
    <t>OUTROS VALORES A RECEBER</t>
  </si>
  <si>
    <t>1.01.02.02</t>
  </si>
  <si>
    <t>ADIANTAMENTOS</t>
  </si>
  <si>
    <t>1.01.02.02.01</t>
  </si>
  <si>
    <t>1.01.02.02.01.001</t>
  </si>
  <si>
    <t>ADIANTAMENTO SALARIAL</t>
  </si>
  <si>
    <t>1.01.02.02.01.002</t>
  </si>
  <si>
    <t>ADIANTAMENTO DE FÉRIAS</t>
  </si>
  <si>
    <t>1.01.02.02.01.003</t>
  </si>
  <si>
    <t>ADIANTAMENTO DE 13º SALÁRIO</t>
  </si>
  <si>
    <t>1.01.02.02.01.004</t>
  </si>
  <si>
    <t>ADIANTAMENTO DE RESCISÃO</t>
  </si>
  <si>
    <t>1.01.02.02.01.006</t>
  </si>
  <si>
    <t>ADIANTAMENTO A FORNECEDOR</t>
  </si>
  <si>
    <t>1.01.02.02.01.510</t>
  </si>
  <si>
    <t>OUTROS ADIANTAMENTOS</t>
  </si>
  <si>
    <t>1.01.02.03</t>
  </si>
  <si>
    <t>IMPOSTOS A COMPENSAR</t>
  </si>
  <si>
    <t>1.01.02.03.01</t>
  </si>
  <si>
    <t>A COMPENSAR</t>
  </si>
  <si>
    <t>1.01.02.03.01.007</t>
  </si>
  <si>
    <t>ICMS A RECUPERAR</t>
  </si>
  <si>
    <t>1.01.02.04</t>
  </si>
  <si>
    <t>ESTOQUE</t>
  </si>
  <si>
    <t>1.01.02.04.01</t>
  </si>
  <si>
    <t>1.01.02.04.01.001</t>
  </si>
  <si>
    <t>MERCADORIAS LOJA</t>
  </si>
  <si>
    <t>1.01.02.50</t>
  </si>
  <si>
    <t>DESPESAS ANTECIPADAS</t>
  </si>
  <si>
    <t>1.01.02.50.01</t>
  </si>
  <si>
    <t>1.01.02.50.01.001</t>
  </si>
  <si>
    <t>PRÊMIOS DE SEGUROS A APROPRIAR</t>
  </si>
  <si>
    <t>1.01.02.50.01.003</t>
  </si>
  <si>
    <t>DESPESAS ANTECIPADAS (BENEFÍCIOS)</t>
  </si>
  <si>
    <t>1.02</t>
  </si>
  <si>
    <t>ATIVO NÃO CIRCULANTE</t>
  </si>
  <si>
    <t>1.02.03</t>
  </si>
  <si>
    <t>ATIVO PERMANENTE</t>
  </si>
  <si>
    <t>1.02.03.06</t>
  </si>
  <si>
    <t>IMOBILIZADOS PRÓPRIOS</t>
  </si>
  <si>
    <t>1.02.03.06.01</t>
  </si>
  <si>
    <t>1.02.03.06.01.001</t>
  </si>
  <si>
    <t>EQUIP.PROCESSAMENTOS DE DADOS</t>
  </si>
  <si>
    <t>1.02.03.06.01.002</t>
  </si>
  <si>
    <t>EQUIP.DE TELECOMUNICAÇÕES</t>
  </si>
  <si>
    <t>1.02.03.06.01.004</t>
  </si>
  <si>
    <t>INSTALAÇÕES</t>
  </si>
  <si>
    <t>1.02.03.06.01.005</t>
  </si>
  <si>
    <t>MÓVEIS E UTENSÍLIOS</t>
  </si>
  <si>
    <t>1.02.03.06.01.006</t>
  </si>
  <si>
    <t>MÁQUINAS E EQUIPAMENTOS</t>
  </si>
  <si>
    <t>1.02.03.06.01.008</t>
  </si>
  <si>
    <t>INSTALAÇÕES TEMÁTICAS</t>
  </si>
  <si>
    <t>1.02.03.06.01.009</t>
  </si>
  <si>
    <t>BENFEITORIAS IMÓVEIS DE TERCEIROS</t>
  </si>
  <si>
    <t>1.02.03.06.01.011</t>
  </si>
  <si>
    <t>EQUIP.DE SEGURANÇA</t>
  </si>
  <si>
    <t>1.02.03.06.01.012</t>
  </si>
  <si>
    <t>EQUIP.SOM/LUZ/IMAGEM</t>
  </si>
  <si>
    <t>1.02.03.06.01.013</t>
  </si>
  <si>
    <t>EQUIP.PARA ACERVO</t>
  </si>
  <si>
    <t>1.02.03.06.01.015</t>
  </si>
  <si>
    <t>EQUIP.CULTURAIS</t>
  </si>
  <si>
    <t>1.02.03.06.01.016</t>
  </si>
  <si>
    <t>APOIO A PROD.EDUCACIONAL</t>
  </si>
  <si>
    <t>1.02.03.06.01.017</t>
  </si>
  <si>
    <t>BRINQUEDOS TEMÁTICOS</t>
  </si>
  <si>
    <t>1.02.03.06.01.019</t>
  </si>
  <si>
    <t>ACERVO UNIVERSO</t>
  </si>
  <si>
    <t>1.02.03.06.01.020</t>
  </si>
  <si>
    <t>ACERVO VIDA</t>
  </si>
  <si>
    <t>1.02.03.06.01.021</t>
  </si>
  <si>
    <t>ACERVO ENGENHO</t>
  </si>
  <si>
    <t>1.02.03.06.01.022</t>
  </si>
  <si>
    <t>ACERVO SOCIEDADE</t>
  </si>
  <si>
    <t>1.02.03.06.01.023</t>
  </si>
  <si>
    <t>ACERVO DINO</t>
  </si>
  <si>
    <t>1.02.03.06.01.025</t>
  </si>
  <si>
    <t>BENF.EM IMÓVEIS DE TERCEIROS - REFORMA ELÉTRICA</t>
  </si>
  <si>
    <t>1.02.03.06.01.027</t>
  </si>
  <si>
    <t>REFORMAS</t>
  </si>
  <si>
    <t>1.02.03.06.01.028</t>
  </si>
  <si>
    <t>ACERVO EMBRAER</t>
  </si>
  <si>
    <t>1.02.03.06.01.029</t>
  </si>
  <si>
    <t>ACERVO TETRA PAK</t>
  </si>
  <si>
    <t>1.02.03.06.01.030</t>
  </si>
  <si>
    <t>ACERVO IBRAM</t>
  </si>
  <si>
    <t>1.02.03.06.01.031</t>
  </si>
  <si>
    <t>ACERVO IBM</t>
  </si>
  <si>
    <t>1.02.03.06.01.032</t>
  </si>
  <si>
    <t>ACERVO NESTLÉ</t>
  </si>
  <si>
    <t>1.02.03.06.01.033</t>
  </si>
  <si>
    <t>ACERVO BRASKEM</t>
  </si>
  <si>
    <t>1.02.03.06.01.050</t>
  </si>
  <si>
    <t>IMOBILIZADO EM TRANSIÇÃO</t>
  </si>
  <si>
    <t>1.02.03.06.01.051</t>
  </si>
  <si>
    <t>(-)PROVISÃO PARA PERDAS - IMOBILIZADO ROUBADO</t>
  </si>
  <si>
    <t>1.02.03.07</t>
  </si>
  <si>
    <t>DEPRECIAÇÃO IMOBILIZADOS PRÓPRIOS</t>
  </si>
  <si>
    <t>1.02.03.07.01</t>
  </si>
  <si>
    <t>1.02.03.07.01.001</t>
  </si>
  <si>
    <t>DEPR ACUM INSTALAÇÕES</t>
  </si>
  <si>
    <t>1.02.03.07.01.002</t>
  </si>
  <si>
    <t>DEPR ACUM MÁQUINAS E EQUIPAMENTOS</t>
  </si>
  <si>
    <t>1.02.03.07.01.003</t>
  </si>
  <si>
    <t>DEPR ACUM MÓVEIS E UTENSÍLIOS</t>
  </si>
  <si>
    <t>1.02.03.07.01.004</t>
  </si>
  <si>
    <t>DEPR ACUM EQUIP.PROCESSAMENTO DE DADOS</t>
  </si>
  <si>
    <t>1.02.03.07.01.007</t>
  </si>
  <si>
    <t>DEPR ACUM BENFEITORIAS</t>
  </si>
  <si>
    <t>1.02.03.07.01.010</t>
  </si>
  <si>
    <t>DEPR ACUM EQUIP.DE SEGURANÇA</t>
  </si>
  <si>
    <t>1.02.03.07.01.012</t>
  </si>
  <si>
    <t>DEPR ACUM EQUIP.DE TELECOMUNICAÇÕES</t>
  </si>
  <si>
    <t>1.02.03.07.01.013</t>
  </si>
  <si>
    <t>DEPR ACUM EQUIP.SOM/LUZ/IMAGEM</t>
  </si>
  <si>
    <t>1.02.03.07.01.014</t>
  </si>
  <si>
    <t>DEPR ACUM INSTALAÇÕES TEMÁTICAS</t>
  </si>
  <si>
    <t>1.02.03.07.01.015</t>
  </si>
  <si>
    <t>DEPR ACUM EQUIP.PARA ACERVO</t>
  </si>
  <si>
    <t>1.02.03.07.01.016</t>
  </si>
  <si>
    <t>DEPR ACUM EQUIP.CULTURAIS</t>
  </si>
  <si>
    <t>1.02.03.07.01.017</t>
  </si>
  <si>
    <t>DEPR ACUM APOIO PROD.EDUCACIONAL</t>
  </si>
  <si>
    <t>1.02.03.07.01.018</t>
  </si>
  <si>
    <t>DEPR ACUM BRINQ.TEMÁTICOS</t>
  </si>
  <si>
    <t>1.02.03.07.01.020</t>
  </si>
  <si>
    <t>DEPR ACUM ACERVO UNIVERSO</t>
  </si>
  <si>
    <t>1.02.03.07.01.021</t>
  </si>
  <si>
    <t>DEPR ACUM ACERVO VIDA</t>
  </si>
  <si>
    <t>1.02.03.07.01.022</t>
  </si>
  <si>
    <t>DEPR ACUM ACERVO ENGENHO</t>
  </si>
  <si>
    <t>1.02.03.07.01.023</t>
  </si>
  <si>
    <t>DEPR ACUM ACERVO SOCIEDADE</t>
  </si>
  <si>
    <t>1.02.03.07.01.024</t>
  </si>
  <si>
    <t>DEPR ACUM ACERVO DINO</t>
  </si>
  <si>
    <t>1.02.03.07.01.025</t>
  </si>
  <si>
    <t>DEPR ACUM BENF IMOVEIS TERCEIROS - REFORMA ELÉTRICA</t>
  </si>
  <si>
    <t>1.02.03.07.01.026</t>
  </si>
  <si>
    <t>DEPR ACUM REFORMAS</t>
  </si>
  <si>
    <t>1.02.03.07.01.027</t>
  </si>
  <si>
    <t>DEPR ACUM ACERVO EMBRAER</t>
  </si>
  <si>
    <t>1.02.03.07.01.028</t>
  </si>
  <si>
    <t>DEPR ACUM ACERVO TETRA PAK</t>
  </si>
  <si>
    <t>1.02.03.07.01.029</t>
  </si>
  <si>
    <t>DEPR ACUM ACERVO IBRAM</t>
  </si>
  <si>
    <t>1.02.03.07.01.030</t>
  </si>
  <si>
    <t>DEPR ACUM ACERVO IBM</t>
  </si>
  <si>
    <t>1.02.03.07.01.031</t>
  </si>
  <si>
    <t>DEPR ACUM ACERVO NESTLÉ</t>
  </si>
  <si>
    <t>1.02.03.07.01.032</t>
  </si>
  <si>
    <t>DEPR ACUM ACERVO BRASKEM</t>
  </si>
  <si>
    <t>1.02.03.08</t>
  </si>
  <si>
    <t>INTANGÍVEIS</t>
  </si>
  <si>
    <t>1.02.03.08.01</t>
  </si>
  <si>
    <t>1.02.03.08.01.001</t>
  </si>
  <si>
    <t>SOFTWARE</t>
  </si>
  <si>
    <t>1.02.03.08.01.002</t>
  </si>
  <si>
    <t>MARCAS E PATENTES</t>
  </si>
  <si>
    <t>1.02.03.08.01.003</t>
  </si>
  <si>
    <t>DIREITOS DE USO</t>
  </si>
  <si>
    <t>1.02.03.08.02</t>
  </si>
  <si>
    <t>AMORTIZAÇÃO IMOBILIZADOS PRÓPRIOS</t>
  </si>
  <si>
    <t>1.02.03.08.02.001</t>
  </si>
  <si>
    <t>AMORT ACUM SOFTWARE</t>
  </si>
  <si>
    <t>1.02.03.08.02.005</t>
  </si>
  <si>
    <t>AMORT ACUM DIREITO DE USO</t>
  </si>
  <si>
    <t>1.02.03.08.02.006</t>
  </si>
  <si>
    <t>AMORT ACUM MARCAS E PATENTES</t>
  </si>
  <si>
    <t>1.02.03.10</t>
  </si>
  <si>
    <t>ATIVOS BIOLÓGICOS</t>
  </si>
  <si>
    <t>1.02.03.10.01</t>
  </si>
  <si>
    <t>1.02.03.10.01.001</t>
  </si>
  <si>
    <t>ATIVO BIOLÓGICO - AQUÁRIO</t>
  </si>
  <si>
    <t>1.02.04</t>
  </si>
  <si>
    <t>COMPENSAÇÕES ATIVAS</t>
  </si>
  <si>
    <t>1.02.04.01</t>
  </si>
  <si>
    <t>1.02.04.01.01</t>
  </si>
  <si>
    <t>COMPENSAÇÕES ATIVAS - COMODATO</t>
  </si>
  <si>
    <t>1.02.04.01.01.001</t>
  </si>
  <si>
    <t>1.02.04.01.01.002</t>
  </si>
  <si>
    <t>ACERVO O MUNDO DO PERFUME</t>
  </si>
  <si>
    <t>1.02.04.01.01.003</t>
  </si>
  <si>
    <t>ACERVO METEORITO</t>
  </si>
  <si>
    <t>1.02.04.01.01.004</t>
  </si>
  <si>
    <t>ACERVO IPEM</t>
  </si>
  <si>
    <t>1.02.04.01.01.005</t>
  </si>
  <si>
    <t>ACERVO FMT</t>
  </si>
  <si>
    <t>2</t>
  </si>
  <si>
    <t>PASSIVO</t>
  </si>
  <si>
    <t>2.01</t>
  </si>
  <si>
    <t>PASSIVO CIRCULANTE</t>
  </si>
  <si>
    <t>2.01.01</t>
  </si>
  <si>
    <t>EXIGÍVEIS A CURTO PRAZO</t>
  </si>
  <si>
    <t>2.01.01.02</t>
  </si>
  <si>
    <t>OBRIGAÇÕES TRABALHISTAS</t>
  </si>
  <si>
    <t>2.01.01.02.01</t>
  </si>
  <si>
    <t>2.01.01.02.01.001</t>
  </si>
  <si>
    <t>SALÁRIOS A PAGAR</t>
  </si>
  <si>
    <t>2.01.01.02.01.002</t>
  </si>
  <si>
    <t>PROVISÃO DE FÉRIAS E ENCARGOS</t>
  </si>
  <si>
    <t>2.01.01.02.01.003</t>
  </si>
  <si>
    <t>PROVISÃO DE 13 SALÁRIOS E ENCARGOS</t>
  </si>
  <si>
    <t>2.01.01.02.01.004</t>
  </si>
  <si>
    <t>PENSÃO ALIMENTÍCIA A PAGAR</t>
  </si>
  <si>
    <t>2.01.01.02.01.005</t>
  </si>
  <si>
    <t>AUTÔNOMO A PAGAR</t>
  </si>
  <si>
    <t>2.01.01.02.01.510</t>
  </si>
  <si>
    <t>OUTRAS OBRIGAÇÕES TRABALHISTAS A RECOLHER</t>
  </si>
  <si>
    <t>2.01.01.03</t>
  </si>
  <si>
    <t>ENCARGOS SOCIAIS E PREVIDÊNCIA A RECOLHER</t>
  </si>
  <si>
    <t>2.01.01.03.01</t>
  </si>
  <si>
    <t>2.01.01.03.01.001</t>
  </si>
  <si>
    <t>INSS SOBRE FOLHA A RECOLHER</t>
  </si>
  <si>
    <t>2.01.01.03.01.002</t>
  </si>
  <si>
    <t>FGTS SOBRE FOLHA A RECOLHER</t>
  </si>
  <si>
    <t>2.01.01.03.01.004</t>
  </si>
  <si>
    <t>PIS SOBRE FOLHA A RECOLHER</t>
  </si>
  <si>
    <t>2.01.01.03.01.511</t>
  </si>
  <si>
    <t>INSS (AUTÔNOMOS) A RECOLHER</t>
  </si>
  <si>
    <t>2.01.01.04</t>
  </si>
  <si>
    <t>OBRIGAÇÕES TRIBUTÁRIAS A RECOLHER</t>
  </si>
  <si>
    <t>2.01.01.04.01</t>
  </si>
  <si>
    <t>2.01.01.04.01.006</t>
  </si>
  <si>
    <t>ICMS A RECOLHER</t>
  </si>
  <si>
    <t>2.01.01.04.01.008</t>
  </si>
  <si>
    <t>IRRF 0561 (FUNCIONÁRIOS) A RECOLHER</t>
  </si>
  <si>
    <t>2.01.01.04.01.009</t>
  </si>
  <si>
    <t>IRRF 0588 (AUTÔNOMOS) A RECOLHER</t>
  </si>
  <si>
    <t>2.01.01.04.01.011</t>
  </si>
  <si>
    <t>IRRF 1708 (P.JURÍDICA) A RECOLHER</t>
  </si>
  <si>
    <t>2.01.01.04.01.012</t>
  </si>
  <si>
    <t>PIS/COFINS/CSLL 5952 A RECOLHER</t>
  </si>
  <si>
    <t>2.01.01.04.01.013</t>
  </si>
  <si>
    <t>INSS RET FONTE FORNECEDORES A RECOLHER</t>
  </si>
  <si>
    <t>2.01.01.04.01.014</t>
  </si>
  <si>
    <t>ISS RET FONTE FORNECEDORES A RECOLHER</t>
  </si>
  <si>
    <t>2.01.01.04.01.016</t>
  </si>
  <si>
    <t>ISS (AUTÔNOMOS)A RECOLHER</t>
  </si>
  <si>
    <t>2.01.01.04.01.510</t>
  </si>
  <si>
    <t>COFINS SOBRE APLICAÇÃO FINANCEIRA</t>
  </si>
  <si>
    <t>2.01.01.05</t>
  </si>
  <si>
    <t>OUTRAS OBRIGAÇÕES</t>
  </si>
  <si>
    <t>2.01.01.05.01</t>
  </si>
  <si>
    <t>2.01.01.05.01.001</t>
  </si>
  <si>
    <t>FORNECEDOR A PAGAR</t>
  </si>
  <si>
    <t>2.01.01.06</t>
  </si>
  <si>
    <t>2.01.01.06.01</t>
  </si>
  <si>
    <t>2.01.01.06.01.001</t>
  </si>
  <si>
    <t>ADIANTAMENTO DE CLIENTE</t>
  </si>
  <si>
    <t>2.01.01.06.01.003</t>
  </si>
  <si>
    <t>2.01.03</t>
  </si>
  <si>
    <t>SECRETARIA DA CULTURA DO ESTADO DE SP</t>
  </si>
  <si>
    <t>2.01.03.01</t>
  </si>
  <si>
    <t>2.01.03.01.01</t>
  </si>
  <si>
    <t>2.01.03.01.01.011</t>
  </si>
  <si>
    <t>CATAVENTO CULTURAL CG 07/2022</t>
  </si>
  <si>
    <t>2.02</t>
  </si>
  <si>
    <t>PASSIVO NÃO CIRCULANTE</t>
  </si>
  <si>
    <t>2.02.02</t>
  </si>
  <si>
    <t>EXIGÍVEIS A LONGO PRAZO</t>
  </si>
  <si>
    <t>2.02.02.01</t>
  </si>
  <si>
    <t>SECRETARIA CULTURA - ATIVO IMOBILIZADO</t>
  </si>
  <si>
    <t>2.02.02.01.01</t>
  </si>
  <si>
    <t>2.02.02.01.01.019</t>
  </si>
  <si>
    <t>SECRETARIA CULTURA-ATIVO IMOB CG 07/2022</t>
  </si>
  <si>
    <t>2.02.02.01.01.021</t>
  </si>
  <si>
    <t>ATIVO IMOBILIZADO - TETRA PAK - CG 07/2022</t>
  </si>
  <si>
    <t>2.02.02.01.01.022</t>
  </si>
  <si>
    <t>ATIVO IMOBILIZADO - IBRAM - CG 07/2022</t>
  </si>
  <si>
    <t>2.02.02.01.01.023</t>
  </si>
  <si>
    <t>ATIVO IMOBILIZADO - IBM - CG 07/2022</t>
  </si>
  <si>
    <t>2.02.02.01.01.024</t>
  </si>
  <si>
    <t>ATIVO IMOBILIZADO - NESTLÉ - CG 07/2022</t>
  </si>
  <si>
    <t>2.02.02.01.01.025</t>
  </si>
  <si>
    <t>ATIVO IMOBILIZADO - BRASKEM - CG 07/2022</t>
  </si>
  <si>
    <t>2.02.02.02</t>
  </si>
  <si>
    <t>RECEITA DIFERIDA</t>
  </si>
  <si>
    <t>2.02.02.02.01</t>
  </si>
  <si>
    <t>2.02.02.02.01.001</t>
  </si>
  <si>
    <t>PATROCÍNIO/REFORMAS</t>
  </si>
  <si>
    <t>2.02.02.03</t>
  </si>
  <si>
    <t>PASSIVOS CONTIGENTES A LONGO PRAZO</t>
  </si>
  <si>
    <t>2.02.02.03.01</t>
  </si>
  <si>
    <t>2.02.02.03.01.002</t>
  </si>
  <si>
    <t>CONTINGÊNCIAS TRABALHISTAS</t>
  </si>
  <si>
    <t>2.02.03</t>
  </si>
  <si>
    <t>COMPENSAÇÕES PASSIVAS</t>
  </si>
  <si>
    <t>2.02.03.01</t>
  </si>
  <si>
    <t>2.02.03.01.01</t>
  </si>
  <si>
    <t>COMPENSAÇÕES PASSIVAS - COMODATO</t>
  </si>
  <si>
    <t>2.02.03.01.01.001</t>
  </si>
  <si>
    <t>2.02.03.01.01.002</t>
  </si>
  <si>
    <t>2.02.03.01.01.003</t>
  </si>
  <si>
    <t>2.02.03.01.01.004</t>
  </si>
  <si>
    <t>2.02.03.01.01.005</t>
  </si>
  <si>
    <t>2.03</t>
  </si>
  <si>
    <t>PATRIMÔNIO LÍQUIDO</t>
  </si>
  <si>
    <t>2.03.01</t>
  </si>
  <si>
    <t>PATRIMÔNIO SOCIAL</t>
  </si>
  <si>
    <t>2.03.01.02</t>
  </si>
  <si>
    <t>SUPERAVIT OU DEFICIT ACUMULADO</t>
  </si>
  <si>
    <t>2.03.01.02.01</t>
  </si>
  <si>
    <t>2.03.01.02.01.001</t>
  </si>
  <si>
    <t>SUPERAVITS/(DEFICITS)ACUMULADOS</t>
  </si>
  <si>
    <t>3</t>
  </si>
  <si>
    <t>CUSTOS E DESPESAS</t>
  </si>
  <si>
    <t>3.01</t>
  </si>
  <si>
    <t>GESTÃO OPERACIONAL</t>
  </si>
  <si>
    <t>3.01.01</t>
  </si>
  <si>
    <t>RH - SALÁRIOS, ENCARGOS E BENEFÍCIOS</t>
  </si>
  <si>
    <t>3.01.01.01</t>
  </si>
  <si>
    <t>DIRETORIA</t>
  </si>
  <si>
    <t>3.01.01.01.01</t>
  </si>
  <si>
    <t>ÁREA MEIO</t>
  </si>
  <si>
    <t>3.01.01.01.01.001</t>
  </si>
  <si>
    <t>SALÁRIOS</t>
  </si>
  <si>
    <t>3.01.01.01.01.002</t>
  </si>
  <si>
    <t>FÉRIAS</t>
  </si>
  <si>
    <t>3.01.01.01.01.003</t>
  </si>
  <si>
    <t>13º SALÁRIOS</t>
  </si>
  <si>
    <t>3.01.01.01.01.006</t>
  </si>
  <si>
    <t>INSS - FOLHA</t>
  </si>
  <si>
    <t>3.01.01.01.01.007</t>
  </si>
  <si>
    <t>FGTS - FOLHA</t>
  </si>
  <si>
    <t>3.01.01.01.01.009</t>
  </si>
  <si>
    <t>PIS - FOLHA</t>
  </si>
  <si>
    <t>3.01.01.01.01.011</t>
  </si>
  <si>
    <t>ASSISTÊNCIA MÉDICA/ODONTOLÓGICA</t>
  </si>
  <si>
    <t>3.01.01.01.01.012</t>
  </si>
  <si>
    <t>MEDICINA OCUPACIONAL</t>
  </si>
  <si>
    <t>3.01.01.01.01.013</t>
  </si>
  <si>
    <t>VALE REFEIÇÃO/ALIMENTAÇÃO</t>
  </si>
  <si>
    <t>3.01.01.01.02</t>
  </si>
  <si>
    <t>ÁREA FIM</t>
  </si>
  <si>
    <t>3.01.01.01.02.001</t>
  </si>
  <si>
    <t>3.01.01.01.02.002</t>
  </si>
  <si>
    <t>3.01.01.01.02.003</t>
  </si>
  <si>
    <t>3.01.01.01.02.006</t>
  </si>
  <si>
    <t>3.01.01.01.02.007</t>
  </si>
  <si>
    <t>3.01.01.01.02.011</t>
  </si>
  <si>
    <t>3.01.01.01.02.012</t>
  </si>
  <si>
    <t>3.01.01.01.02.013</t>
  </si>
  <si>
    <t>3.01.01.02</t>
  </si>
  <si>
    <t>DEMAIS FUNCIONÁRIOS</t>
  </si>
  <si>
    <t>3.01.01.02.01</t>
  </si>
  <si>
    <t>3.01.01.02.01.001</t>
  </si>
  <si>
    <t>3.01.01.02.01.002</t>
  </si>
  <si>
    <t>3.01.01.02.01.003</t>
  </si>
  <si>
    <t>3.01.01.02.01.004</t>
  </si>
  <si>
    <t>RESCISÕES</t>
  </si>
  <si>
    <t>3.01.01.02.01.006</t>
  </si>
  <si>
    <t>3.01.01.02.01.007</t>
  </si>
  <si>
    <t>3.01.01.02.01.009</t>
  </si>
  <si>
    <t>3.01.01.02.01.011</t>
  </si>
  <si>
    <t>3.01.01.02.01.012</t>
  </si>
  <si>
    <t>3.01.01.02.01.013</t>
  </si>
  <si>
    <t>3.01.01.02.01.014</t>
  </si>
  <si>
    <t>VALE TRANSPORTE</t>
  </si>
  <si>
    <t>3.01.01.02.01.015</t>
  </si>
  <si>
    <t>OUTROS BENEFÍCIOS</t>
  </si>
  <si>
    <t>3.01.01.02.02</t>
  </si>
  <si>
    <t>3.01.01.02.02.001</t>
  </si>
  <si>
    <t>3.01.01.02.02.002</t>
  </si>
  <si>
    <t>3.01.01.02.02.003</t>
  </si>
  <si>
    <t>3.01.01.02.02.004</t>
  </si>
  <si>
    <t>3.01.01.02.02.005</t>
  </si>
  <si>
    <t>AUXÍLIO PREVIDENCIÁRIO</t>
  </si>
  <si>
    <t>3.01.01.02.02.006</t>
  </si>
  <si>
    <t>3.01.01.02.02.007</t>
  </si>
  <si>
    <t>3.01.01.02.02.009</t>
  </si>
  <si>
    <t>3.01.01.02.02.011</t>
  </si>
  <si>
    <t>3.01.01.02.02.012</t>
  </si>
  <si>
    <t>3.01.01.02.02.013</t>
  </si>
  <si>
    <t>3.01.01.02.02.014</t>
  </si>
  <si>
    <t>3.01.01.02.02.015</t>
  </si>
  <si>
    <t>3.01.01.02.02.018</t>
  </si>
  <si>
    <t>BOLSA AUXÍLIO</t>
  </si>
  <si>
    <t>3.01.01.03</t>
  </si>
  <si>
    <t>ESTAGIÁRIOS</t>
  </si>
  <si>
    <t>3.01.01.03.01</t>
  </si>
  <si>
    <t>3.01.01.03.01.012</t>
  </si>
  <si>
    <t>3.01.01.03.01.014</t>
  </si>
  <si>
    <t>3.01.01.03.01.018</t>
  </si>
  <si>
    <t>3.01.01.03.02</t>
  </si>
  <si>
    <t>3.01.01.03.02.012</t>
  </si>
  <si>
    <t>3.01.01.03.02.014</t>
  </si>
  <si>
    <t>3.01.01.03.02.018</t>
  </si>
  <si>
    <t>3.01.02</t>
  </si>
  <si>
    <t>PRESTADORES DE SERVIÇOS</t>
  </si>
  <si>
    <t>3.01.02.01</t>
  </si>
  <si>
    <t>3.01.02.01.01</t>
  </si>
  <si>
    <t>3.01.02.01.01.024</t>
  </si>
  <si>
    <t>CONTÁBIL</t>
  </si>
  <si>
    <t>3.01.02.01.01.026</t>
  </si>
  <si>
    <t>JURÍDICA</t>
  </si>
  <si>
    <t>3.01.02.01.01.027</t>
  </si>
  <si>
    <t>AUDITORIA</t>
  </si>
  <si>
    <t>3.01.02.01.01.030</t>
  </si>
  <si>
    <t>SERVIÇOS PRESTADOS - CIEE</t>
  </si>
  <si>
    <t>3.01.02.01.01.082</t>
  </si>
  <si>
    <t>LIMPEZA</t>
  </si>
  <si>
    <t>3.01.02.01.01.101</t>
  </si>
  <si>
    <t>OUTROS SERVIÇO (BILH., SIST.INGR., DIREITO DE USO)</t>
  </si>
  <si>
    <t>3.01.02.01.01.122</t>
  </si>
  <si>
    <t>VIGILÂNCIA</t>
  </si>
  <si>
    <t>3.01.02.01.01.133</t>
  </si>
  <si>
    <t>INFORMÁTICA</t>
  </si>
  <si>
    <t>3.01.02.01.01.134</t>
  </si>
  <si>
    <t>ADMINISTRATIVA/RH</t>
  </si>
  <si>
    <t>3.02</t>
  </si>
  <si>
    <t>CUSTOS ADMINISTRATIVOS</t>
  </si>
  <si>
    <t>3.02.01</t>
  </si>
  <si>
    <t>3.02.01.01</t>
  </si>
  <si>
    <t>3.02.01.01.01</t>
  </si>
  <si>
    <t>LOCAÇÕES</t>
  </si>
  <si>
    <t>3.02.01.01.01.002</t>
  </si>
  <si>
    <t>LOCAÇÃO DE VEÍCULOS</t>
  </si>
  <si>
    <t>3.02.01.01.02</t>
  </si>
  <si>
    <t>UTILIDADES PÚBLICAS (ÁGUA,LUZ,TELEFONE)</t>
  </si>
  <si>
    <t>3.02.01.01.02.001</t>
  </si>
  <si>
    <t>ENERGIA ELÉTRICA</t>
  </si>
  <si>
    <t>3.02.01.01.02.002</t>
  </si>
  <si>
    <t>INTERNET</t>
  </si>
  <si>
    <t>3.02.01.01.02.003</t>
  </si>
  <si>
    <t>ÁGUA E ESGOTO</t>
  </si>
  <si>
    <t>3.02.01.01.02.004</t>
  </si>
  <si>
    <t>TELEFONE</t>
  </si>
  <si>
    <t>3.02.01.01.03</t>
  </si>
  <si>
    <t>UNIFORMES E EPIS</t>
  </si>
  <si>
    <t>3.02.01.01.03.001</t>
  </si>
  <si>
    <t>EPIS</t>
  </si>
  <si>
    <t>3.02.01.01.03.002</t>
  </si>
  <si>
    <t>UNIFORMES</t>
  </si>
  <si>
    <t>3.02.01.01.04</t>
  </si>
  <si>
    <t>VIAGENS E ESTADIAS</t>
  </si>
  <si>
    <t>3.02.01.01.04.022</t>
  </si>
  <si>
    <t>REFEIÇÃO</t>
  </si>
  <si>
    <t>3.02.01.01.04.074</t>
  </si>
  <si>
    <t>HOSPEDAGENS</t>
  </si>
  <si>
    <t>3.02.01.01.04.104</t>
  </si>
  <si>
    <t>PASSAGENS</t>
  </si>
  <si>
    <t>3.02.01.01.04.137</t>
  </si>
  <si>
    <t>INGRESSOS/OUTROS</t>
  </si>
  <si>
    <t>3.02.01.01.05</t>
  </si>
  <si>
    <t>MATERIAL DE CONSUMO, ESCRITÓRIO E LIMPEZA</t>
  </si>
  <si>
    <t>3.02.01.01.05.001</t>
  </si>
  <si>
    <t>MATERIAL DE LIMPEZA</t>
  </si>
  <si>
    <t>3.02.01.01.05.048</t>
  </si>
  <si>
    <t>COPA</t>
  </si>
  <si>
    <t>3.02.01.01.05.093</t>
  </si>
  <si>
    <t>CARIMBOS</t>
  </si>
  <si>
    <t>3.02.01.01.05.103</t>
  </si>
  <si>
    <t>PAPELARIA</t>
  </si>
  <si>
    <t>3.02.01.01.05.104</t>
  </si>
  <si>
    <t>3.02.01.01.06</t>
  </si>
  <si>
    <t>DESPESAS TRIBUTÁRIAS E FINANCEIRAS</t>
  </si>
  <si>
    <t>3.02.01.01.06.051</t>
  </si>
  <si>
    <t>3.02.01.01.06.076</t>
  </si>
  <si>
    <t>TAXAS MUNICIPAIS/ESTADUAIS/FEDERAIS</t>
  </si>
  <si>
    <t>3.02.01.01.06.127</t>
  </si>
  <si>
    <t>TARIFA BANCÁRIA</t>
  </si>
  <si>
    <t>3.02.01.01.06.128</t>
  </si>
  <si>
    <t>IRRF SOBRE APLICAÇÃO FINANCEIRA</t>
  </si>
  <si>
    <t>3.02.01.01.06.133</t>
  </si>
  <si>
    <t>TAXA CARTÃO DE DÉBITO</t>
  </si>
  <si>
    <t>3.02.01.01.07</t>
  </si>
  <si>
    <t>DESPESAS DIVERSAS (CORREIO,XEROX,MOTOBOY)</t>
  </si>
  <si>
    <t>3.02.01.01.07.022</t>
  </si>
  <si>
    <t>IMPRESSOS(CARTAO DE VISITA/FOLHETO)</t>
  </si>
  <si>
    <t>3.02.01.01.07.025</t>
  </si>
  <si>
    <t>MEDICAMENTOS</t>
  </si>
  <si>
    <t>3.02.01.01.07.036</t>
  </si>
  <si>
    <t>CARTÓRIO</t>
  </si>
  <si>
    <t>3.02.01.01.07.037</t>
  </si>
  <si>
    <t>CHAVEIRO</t>
  </si>
  <si>
    <t>3.02.01.01.07.041</t>
  </si>
  <si>
    <t>TREINAMENTO TÉCNICO</t>
  </si>
  <si>
    <t>3.02.01.01.07.042</t>
  </si>
  <si>
    <t>LAVAGEM/REFORMA DE UNIFORME/COLETES</t>
  </si>
  <si>
    <t>3.02.01.01.07.044</t>
  </si>
  <si>
    <t>ESTACIONAMENTO</t>
  </si>
  <si>
    <t>3.02.01.01.07.051</t>
  </si>
  <si>
    <t>CORREIO</t>
  </si>
  <si>
    <t>3.02.01.01.07.083</t>
  </si>
  <si>
    <t>LIVROS/REVISTAS/JORNAIS</t>
  </si>
  <si>
    <t>3.02.01.01.07.085</t>
  </si>
  <si>
    <t>FRETES E CARRETOS</t>
  </si>
  <si>
    <t>3.02.01.01.07.086</t>
  </si>
  <si>
    <t>LOCAÇÃO DE EQUIPAMENTOS</t>
  </si>
  <si>
    <t>3.02.01.01.07.097</t>
  </si>
  <si>
    <t>MOTOBOY</t>
  </si>
  <si>
    <t>3.02.01.01.07.129</t>
  </si>
  <si>
    <t>TRANSPORTE</t>
  </si>
  <si>
    <t>3.02.01.01.07.131</t>
  </si>
  <si>
    <t>LICENÇA DE USO DE SISTEMAS</t>
  </si>
  <si>
    <t>3.02.01.01.07.135</t>
  </si>
  <si>
    <t>TAXI/UBER</t>
  </si>
  <si>
    <t>3.02.01.01.07.154</t>
  </si>
  <si>
    <t>DESPESAS DIVERSAS</t>
  </si>
  <si>
    <t>3.02.01.01.07.156</t>
  </si>
  <si>
    <t>DESINFECÇÃO E PROTEÇÃO</t>
  </si>
  <si>
    <t>3.02.01.01.08</t>
  </si>
  <si>
    <t>INVESTIMENTOS</t>
  </si>
  <si>
    <t>3.02.01.01.08.001</t>
  </si>
  <si>
    <t>BENS DURÁVEIS</t>
  </si>
  <si>
    <t>3.02.01.01.08.126</t>
  </si>
  <si>
    <t>CONSERVAÇÃO E MANUTENÇÃO DE IMOBILIZADO</t>
  </si>
  <si>
    <t>3.03</t>
  </si>
  <si>
    <t>PRGR DE EDIFICAÇÕES:CONSERV/MANUT E SEGUR</t>
  </si>
  <si>
    <t>3.03.01</t>
  </si>
  <si>
    <t>3.03.01.01</t>
  </si>
  <si>
    <t>3.03.01.01.01</t>
  </si>
  <si>
    <t>CONSERVAÇÃO E MANUTENÇÃO DAS EDIFICAÇÕES</t>
  </si>
  <si>
    <t>3.03.01.01.01.003</t>
  </si>
  <si>
    <t>CONSERVAÇÃO E MANUTENÇÃO DE AR CONDICIONADO</t>
  </si>
  <si>
    <t>3.03.01.01.01.004</t>
  </si>
  <si>
    <t>LIMPEZA CAIXA D'ÁGUA/CALHAS/RESERVATÓRIOS</t>
  </si>
  <si>
    <t>3.03.01.01.01.054</t>
  </si>
  <si>
    <t>DEDETIZAÇÃO</t>
  </si>
  <si>
    <t>3.03.01.01.01.078</t>
  </si>
  <si>
    <t>JARDIM - MANUTENÇÃO E REPAROS</t>
  </si>
  <si>
    <t>3.03.01.01.01.089</t>
  </si>
  <si>
    <t>MANUTENÇÃO DE ELEVADOR</t>
  </si>
  <si>
    <t>3.03.01.01.01.107</t>
  </si>
  <si>
    <t>PREDIAL - MANUTENÇÃO E REPAROS</t>
  </si>
  <si>
    <t>3.03.01.01.01.120</t>
  </si>
  <si>
    <t>LOCAÇÃO DE CAÇAMBA</t>
  </si>
  <si>
    <t>3.03.01.01.02</t>
  </si>
  <si>
    <t>SIST DE MONITORAMENTO DE SEGURANÇA E AVCB</t>
  </si>
  <si>
    <t>3.03.01.01.02.136</t>
  </si>
  <si>
    <t>SISTEMA DE MONITORAMENTO DE SEG E AVCB</t>
  </si>
  <si>
    <t>3.03.01.01.06</t>
  </si>
  <si>
    <t>SEGUROS (PREDIAL, INCÊNDIO E ETC)</t>
  </si>
  <si>
    <t>3.03.01.01.06.123</t>
  </si>
  <si>
    <t>SEGUROS ( PREDIAL, INCÊNDIO E ETC )</t>
  </si>
  <si>
    <t>3.03.01.01.07</t>
  </si>
  <si>
    <t>OUTRAS DESPESAS</t>
  </si>
  <si>
    <t>3.03.01.01.07.101</t>
  </si>
  <si>
    <t>3.03.01.01.08</t>
  </si>
  <si>
    <t>3.03.01.01.08.001</t>
  </si>
  <si>
    <t>3.03.01.01.08.017</t>
  </si>
  <si>
    <t>PROJETOS/OBRAS CIVIS</t>
  </si>
  <si>
    <t>3.03.01.01.08.142</t>
  </si>
  <si>
    <t>3.04</t>
  </si>
  <si>
    <t>PROGR DE ACERVO:CONSERV, DOCUM.E PESQUISA</t>
  </si>
  <si>
    <t>3.04.01</t>
  </si>
  <si>
    <t>3.04.01.01</t>
  </si>
  <si>
    <t>3.04.01.01.04</t>
  </si>
  <si>
    <t>CONSERVAÇÃO E RESTAURAÇÃO</t>
  </si>
  <si>
    <t>3.04.01.01.04.001</t>
  </si>
  <si>
    <t>CONSERVAÇÃO E RESTAURO</t>
  </si>
  <si>
    <t>3.04.01.01.07</t>
  </si>
  <si>
    <t>CENTRO DE REFERÊNCIA/PESQUISA/PROJETO DE HISTÓRIA ORA</t>
  </si>
  <si>
    <t>3.04.01.01.07.001</t>
  </si>
  <si>
    <t>CENTRO DE REFERÊNCIA/PESQUISA/PROJETO DE HISTÓRIA O</t>
  </si>
  <si>
    <t>3.06</t>
  </si>
  <si>
    <t>PROG DE SERV. EDUCATIVO E PROJ ESPECIAIS</t>
  </si>
  <si>
    <t>3.06.01</t>
  </si>
  <si>
    <t>3.06.01.02</t>
  </si>
  <si>
    <t>3.06.01.02.02</t>
  </si>
  <si>
    <t>3.06.01.02.02.001</t>
  </si>
  <si>
    <t>3.06.01.02.02.002</t>
  </si>
  <si>
    <t>PRESTAÇÃO DE SERVIÇOS</t>
  </si>
  <si>
    <t>3.06.01.02.04</t>
  </si>
  <si>
    <t>CAPACITAÇÃO DOS PROFISSIONAIS</t>
  </si>
  <si>
    <t>3.06.01.02.04.001</t>
  </si>
  <si>
    <t>3.06.01.02.06</t>
  </si>
  <si>
    <t>MANUTENÇÃO/ATUALIZAÇÃO CONTEÚDO EXPOSIT.</t>
  </si>
  <si>
    <t>3.06.01.02.06.001</t>
  </si>
  <si>
    <t>MANUTENÇÃO TÉCNICA E INSTALAÇÕES</t>
  </si>
  <si>
    <t>3.06.01.02.06.004</t>
  </si>
  <si>
    <t>MATERIAL AUXILIAR</t>
  </si>
  <si>
    <t>3.06.01.02.07</t>
  </si>
  <si>
    <t>AQUISIÇÃO DE MATERIAL DE REPOSIÇÃO</t>
  </si>
  <si>
    <t>3.06.01.02.07.006</t>
  </si>
  <si>
    <t>3.06.01.02.08</t>
  </si>
  <si>
    <t>AÇÕES DE FORMAÇÃO PARA O PÚBLICO EDUCATIVO</t>
  </si>
  <si>
    <t>3.06.01.02.08.001</t>
  </si>
  <si>
    <t>3.06.01.02.09</t>
  </si>
  <si>
    <t>MATERIAIS E RECURSOS EDUCATIVOS</t>
  </si>
  <si>
    <t>3.06.01.02.09.001</t>
  </si>
  <si>
    <t>3.06.01.02.10</t>
  </si>
  <si>
    <t>AQUISIÇÃO DE EQUIPAMENTOS E MATERIAIS</t>
  </si>
  <si>
    <t>3.06.01.02.10.001</t>
  </si>
  <si>
    <t>3.08</t>
  </si>
  <si>
    <t>PROGRAMA DE COMUNICAÇÃO</t>
  </si>
  <si>
    <t>3.08.01</t>
  </si>
  <si>
    <t>3.08.01.01</t>
  </si>
  <si>
    <t>3.08.01.01.01</t>
  </si>
  <si>
    <t>PLANO DE COMUNICAÇÃO E SITE</t>
  </si>
  <si>
    <t>3.08.01.01.01.038</t>
  </si>
  <si>
    <t>CLIPPING</t>
  </si>
  <si>
    <t>3.08.01.01.01.090</t>
  </si>
  <si>
    <t>MANUTENÇÃO WEBSITE</t>
  </si>
  <si>
    <t>3.08.01.01.01.091</t>
  </si>
  <si>
    <t>SERVIÇO DE NEWSLETTER</t>
  </si>
  <si>
    <t>3.08.01.01.02</t>
  </si>
  <si>
    <t>PROJ.GRÁFICOS E MATERIAIS DE COMUNICAÇÃO</t>
  </si>
  <si>
    <t>3.08.01.01.02.114</t>
  </si>
  <si>
    <t>PAPEL PARA IMPRESSORA/PRODUÇÃO E DIVULGAÇÃO</t>
  </si>
  <si>
    <t>3.08.01.01.02.135</t>
  </si>
  <si>
    <t>CONSERVAÇÃO E MANUTENÇÃO IMOBILIZADO</t>
  </si>
  <si>
    <t>3.08.01.01.03</t>
  </si>
  <si>
    <t>ASSES DE IMPRENSA E CUSTOS DE PUBLICIDADE</t>
  </si>
  <si>
    <t>3.08.01.01.03.023</t>
  </si>
  <si>
    <t>ANÚNCIOS E PUBLICAÇÕES EM JORNAIS</t>
  </si>
  <si>
    <t>3.08.01.01.04</t>
  </si>
  <si>
    <t>3.08.01.01.04.001</t>
  </si>
  <si>
    <t>3.10</t>
  </si>
  <si>
    <t>PRGR DE EXPOSIÇÕES E PROGRAMAÇÃO CULTURAl</t>
  </si>
  <si>
    <t>3.10.01</t>
  </si>
  <si>
    <t>3.10.01.01</t>
  </si>
  <si>
    <t>3.10.01.01.01</t>
  </si>
  <si>
    <t>EXPOSIÇÕES TEMPORÁRIAS</t>
  </si>
  <si>
    <t>3.10.01.01.01.001</t>
  </si>
  <si>
    <t>3.10.01.01.02</t>
  </si>
  <si>
    <t>PROGRAMAÇÃO CULTURAL</t>
  </si>
  <si>
    <t>3.10.01.01.02.001</t>
  </si>
  <si>
    <t>3.10.01.01.07</t>
  </si>
  <si>
    <t>EXPOSIÇÕES ITINERANTES</t>
  </si>
  <si>
    <t>3.10.01.01.07.001</t>
  </si>
  <si>
    <t>3.13</t>
  </si>
  <si>
    <t>CUSTO DAS MERCADORIAS VENDIDAS</t>
  </si>
  <si>
    <t>3.13.01</t>
  </si>
  <si>
    <t>3.13.01.01</t>
  </si>
  <si>
    <t>3.13.01.01.01</t>
  </si>
  <si>
    <t>3.13.01.01.01.001</t>
  </si>
  <si>
    <t>CUSTO DAS MERCADORIAS VENDIDAS - CMV</t>
  </si>
  <si>
    <t>3.15</t>
  </si>
  <si>
    <t>DEPRECIAÇÃO E AMORTIZAÇÃO</t>
  </si>
  <si>
    <t>3.15.01</t>
  </si>
  <si>
    <t>3.15.01.01</t>
  </si>
  <si>
    <t>3.15.01.01.01</t>
  </si>
  <si>
    <t>3.15.01.01.01.001</t>
  </si>
  <si>
    <t>DEPRECIAÇÃO</t>
  </si>
  <si>
    <t>3.15.01.01.01.002</t>
  </si>
  <si>
    <t>AMORTIZAÇÃO</t>
  </si>
  <si>
    <t>3.16</t>
  </si>
  <si>
    <t>PROGRAMA DE GESTÃO MUSEOLÓGICA</t>
  </si>
  <si>
    <t>3.16.01</t>
  </si>
  <si>
    <t>3.16.01.01</t>
  </si>
  <si>
    <t>3.16.01.01.01</t>
  </si>
  <si>
    <t>3.16.01.01.01.001</t>
  </si>
  <si>
    <t>ACESSIBILIDADE</t>
  </si>
  <si>
    <t>3.16.01.01.01.003</t>
  </si>
  <si>
    <t>SUSTENTABILIDADE</t>
  </si>
  <si>
    <t>3.17</t>
  </si>
  <si>
    <t>PROGRAMA CONEXÕES MUSEUS SP</t>
  </si>
  <si>
    <t>3.17.01</t>
  </si>
  <si>
    <t>3.17.01.01</t>
  </si>
  <si>
    <t>3.17.01.01.01</t>
  </si>
  <si>
    <t>3.17.01.01.01.001</t>
  </si>
  <si>
    <t>AÇÕES DE CAPACITAÇÃO</t>
  </si>
  <si>
    <t>3.17.01.01.01.003</t>
  </si>
  <si>
    <t>AÇÕES DE FOMENTO</t>
  </si>
  <si>
    <t>3.20</t>
  </si>
  <si>
    <t>CONTINGÊNCIAS</t>
  </si>
  <si>
    <t>3.20.01</t>
  </si>
  <si>
    <t>3.20.01.01</t>
  </si>
  <si>
    <t>3.20.01.01.01</t>
  </si>
  <si>
    <t>3.20.01.01.01.002</t>
  </si>
  <si>
    <t>3.22</t>
  </si>
  <si>
    <t>VOLUNTÁRIOS/SERVIÇOS GRATUITOS</t>
  </si>
  <si>
    <t>3.22.01</t>
  </si>
  <si>
    <t>3.22.01.01</t>
  </si>
  <si>
    <t>3.22.01.01.01</t>
  </si>
  <si>
    <t>3.22.01.01.01.001</t>
  </si>
  <si>
    <t>SERVIÇOS VOLUNTÁRIOS</t>
  </si>
  <si>
    <t>3.22.01.01.01.002</t>
  </si>
  <si>
    <t>SERVIÇOS P.J - OUTROS</t>
  </si>
  <si>
    <t>3.22.01.01.01.004</t>
  </si>
  <si>
    <t>DOAÇÕES</t>
  </si>
  <si>
    <t>3.22.01.01.01.005</t>
  </si>
  <si>
    <t>BILHETERIAS</t>
  </si>
  <si>
    <t>4</t>
  </si>
  <si>
    <t>RECEITAS</t>
  </si>
  <si>
    <t>4.01</t>
  </si>
  <si>
    <t>4.01.01</t>
  </si>
  <si>
    <t>4.01.01.01</t>
  </si>
  <si>
    <t>SECRETARIA DE ESTADO DA CULTURA</t>
  </si>
  <si>
    <t>4.01.01.01.01</t>
  </si>
  <si>
    <t>4.01.01.01.01.013</t>
  </si>
  <si>
    <t>4.01.01.02</t>
  </si>
  <si>
    <t>CAPTAÇÃO DE RECURSOS PRÓPRIOS</t>
  </si>
  <si>
    <t>4.01.01.02.01</t>
  </si>
  <si>
    <t>RECEITA - CESSÃO ONEROSA</t>
  </si>
  <si>
    <t>4.01.01.02.01.001</t>
  </si>
  <si>
    <t>4.01.01.02.01.002</t>
  </si>
  <si>
    <t>CAFÉ</t>
  </si>
  <si>
    <t>4.01.01.02.01.003</t>
  </si>
  <si>
    <t>LOCAÇÃO DE ESPAÇO PARA EVENTOS</t>
  </si>
  <si>
    <t>4.01.01.02.01.008</t>
  </si>
  <si>
    <t>CESSÃO DE IMAGEM</t>
  </si>
  <si>
    <t>4.01.01.02.01.009</t>
  </si>
  <si>
    <t>OUTRAS RECEITAS</t>
  </si>
  <si>
    <t>4.01.01.02.02</t>
  </si>
  <si>
    <t>RECEITA - BILHETERIA</t>
  </si>
  <si>
    <t>4.01.01.02.02.001</t>
  </si>
  <si>
    <t>BILHETERIA</t>
  </si>
  <si>
    <t>4.01.01.02.04</t>
  </si>
  <si>
    <t>RECEITA - CAPTAÇÃO/PARCERIAS</t>
  </si>
  <si>
    <t>4.01.01.02.04.001</t>
  </si>
  <si>
    <t>RECEITA DE CAPTAÇÃO/PARCERIAS</t>
  </si>
  <si>
    <t>4.01.01.02.05</t>
  </si>
  <si>
    <t>RECEITA - LOJA</t>
  </si>
  <si>
    <t>4.01.01.02.05.001</t>
  </si>
  <si>
    <t>RECEITA DE VENDAS</t>
  </si>
  <si>
    <t>4.01.01.02.05.002</t>
  </si>
  <si>
    <t>(-)ICMS SOBRE VENDAS</t>
  </si>
  <si>
    <t>4.01.01.02.05.003</t>
  </si>
  <si>
    <t>(-)DESCONTOS CONCEDIDOS</t>
  </si>
  <si>
    <t>4.01.01.02.05.004</t>
  </si>
  <si>
    <t>(-)DEVOLUÇÃO DE VENDAS</t>
  </si>
  <si>
    <t>4.01.01.03</t>
  </si>
  <si>
    <t>RECEITA FINANCEIRA</t>
  </si>
  <si>
    <t>4.01.01.03.01</t>
  </si>
  <si>
    <t>4.01.01.03.01.002</t>
  </si>
  <si>
    <t>RENDIMENTOS DE APLICAÇÕES FINANCEIRAS</t>
  </si>
  <si>
    <t>4.01.01.03.01.003</t>
  </si>
  <si>
    <t>DESCONTOS OBTIDOS</t>
  </si>
  <si>
    <t>4.01.01.10</t>
  </si>
  <si>
    <t>ENTRADAS DIVERSAS</t>
  </si>
  <si>
    <t>4.01.01.10.01</t>
  </si>
  <si>
    <t>4.01.01.10.01.002</t>
  </si>
  <si>
    <t>OUTRAS ENTRADAS</t>
  </si>
  <si>
    <t>4.01.01.14</t>
  </si>
  <si>
    <t>4.01.01.14.01</t>
  </si>
  <si>
    <t>4.01.01.14.01.001</t>
  </si>
  <si>
    <t>4.01.01.14.01.002</t>
  </si>
  <si>
    <t>1.01.02.02.01.512</t>
  </si>
  <si>
    <t>ADIANTAMENTO PENSÃO ALIMENTÍCIA</t>
  </si>
  <si>
    <t>1.01.02.04.01.003</t>
  </si>
  <si>
    <t>MERCADORIAS EM CONSIGNAÇÃO</t>
  </si>
  <si>
    <t>2.01.01.08</t>
  </si>
  <si>
    <t>CONSIGNAÇÃO</t>
  </si>
  <si>
    <t>2.01.01.08.01</t>
  </si>
  <si>
    <t>2.01.01.08.01.001</t>
  </si>
  <si>
    <t>3.04.01.01.05</t>
  </si>
  <si>
    <t>3.04.01.01.05.003</t>
  </si>
  <si>
    <t>3.21</t>
  </si>
  <si>
    <t>BAIXA DE IMOBILIZADO</t>
  </si>
  <si>
    <t>3.21.01</t>
  </si>
  <si>
    <t>3.21.01.01</t>
  </si>
  <si>
    <t>3.21.01.01.01</t>
  </si>
  <si>
    <t>3.21.01.01.01.001</t>
  </si>
  <si>
    <t>1.01.01.01.03.008</t>
  </si>
  <si>
    <t>BB - C/C 1643-8 MINC PRONAC 203249 - 2021</t>
  </si>
  <si>
    <t>1.01.02.04.01.002</t>
  </si>
  <si>
    <t>TROCA DE MERCADORIAS</t>
  </si>
  <si>
    <t>1.01.02.02.01.511</t>
  </si>
  <si>
    <t>ADIANTAMENTO IRRF</t>
  </si>
  <si>
    <t>2.01.01.05.01.004</t>
  </si>
  <si>
    <t>SEGUROS A PAGAR</t>
  </si>
  <si>
    <t>2.01.01.02.01.006</t>
  </si>
  <si>
    <t>13ºSALÁRIO A PAGAR</t>
  </si>
  <si>
    <t>2.03.01.02.01.002</t>
  </si>
  <si>
    <t>SUPERAVIT/(DEFICIT)DO EXERCICIO</t>
  </si>
  <si>
    <t>1.02.04.01.01.006</t>
  </si>
  <si>
    <t>ACERVO SANTOS DUMONT</t>
  </si>
  <si>
    <t>2.02.03.01.01.006</t>
  </si>
  <si>
    <t>3.01.01.01.01.015</t>
  </si>
  <si>
    <t>3.04.01.01.08</t>
  </si>
  <si>
    <t>BANCO DE DADOS</t>
  </si>
  <si>
    <t>3.04.01.01.08.001</t>
  </si>
  <si>
    <t>3.08.01.01.03.025</t>
  </si>
  <si>
    <t>ASSESSORIA DE IMPRENSA</t>
  </si>
  <si>
    <t>Centro de Custo - 120801 - CG 07/2022</t>
  </si>
  <si>
    <t>3.06.01.02.11</t>
  </si>
  <si>
    <t>AÇÕES EXTRAMUROS</t>
  </si>
  <si>
    <t>3.06.01.02.11.001</t>
  </si>
  <si>
    <t>3.17.01.01.01.002</t>
  </si>
  <si>
    <t>AÇÕES DE VIVÊNCIA PROFISSIONAL</t>
  </si>
  <si>
    <t>Realizado 
até outubro</t>
  </si>
  <si>
    <t>% Realizado
até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</si>
</sst>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%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FF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72">
    <xf numFmtId="0" fontId="0" fillId="0" borderId="0"/>
    <xf numFmtId="0" fontId="19" fillId="0" borderId="0"/>
    <xf numFmtId="164" fontId="20" fillId="0" borderId="0" applyFont="0" applyFill="0" applyBorder="0" applyAlignment="0" applyProtection="0"/>
    <xf numFmtId="0" fontId="20" fillId="0" borderId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8" fillId="0" borderId="0"/>
    <xf numFmtId="0" fontId="23" fillId="0" borderId="0">
      <alignment horizontal="left" vertical="top"/>
    </xf>
    <xf numFmtId="0" fontId="24" fillId="0" borderId="0">
      <alignment horizontal="right" vertical="top"/>
    </xf>
    <xf numFmtId="0" fontId="23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right" vertical="top"/>
    </xf>
    <xf numFmtId="0" fontId="26" fillId="0" borderId="0">
      <alignment horizontal="left" vertical="top"/>
    </xf>
    <xf numFmtId="0" fontId="26" fillId="0" borderId="0">
      <alignment horizontal="right" vertical="top"/>
    </xf>
    <xf numFmtId="0" fontId="27" fillId="0" borderId="0">
      <alignment horizontal="left" vertical="top"/>
    </xf>
    <xf numFmtId="0" fontId="27" fillId="0" borderId="0">
      <alignment horizontal="right" vertical="top"/>
    </xf>
    <xf numFmtId="0" fontId="28" fillId="0" borderId="0">
      <alignment horizontal="left" vertical="top"/>
    </xf>
    <xf numFmtId="0" fontId="29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0" fillId="0" borderId="0">
      <alignment horizontal="center"/>
    </xf>
    <xf numFmtId="0" fontId="28" fillId="0" borderId="0">
      <alignment horizontal="left" vertical="center"/>
    </xf>
    <xf numFmtId="0" fontId="28" fillId="0" borderId="0">
      <alignment horizontal="right" vertical="center"/>
    </xf>
    <xf numFmtId="0" fontId="31" fillId="0" borderId="0">
      <alignment horizontal="center" vertical="top"/>
    </xf>
    <xf numFmtId="0" fontId="17" fillId="0" borderId="0"/>
    <xf numFmtId="0" fontId="16" fillId="0" borderId="0"/>
    <xf numFmtId="164" fontId="15" fillId="0" borderId="0" applyFont="0" applyFill="0" applyBorder="0" applyAlignment="0" applyProtection="0"/>
    <xf numFmtId="0" fontId="15" fillId="0" borderId="0"/>
    <xf numFmtId="0" fontId="32" fillId="0" borderId="0">
      <alignment horizontal="center" vertical="top"/>
    </xf>
    <xf numFmtId="0" fontId="26" fillId="0" borderId="0">
      <alignment horizontal="left" vertical="top"/>
    </xf>
    <xf numFmtId="0" fontId="27" fillId="0" borderId="0">
      <alignment horizontal="left" vertical="top"/>
    </xf>
    <xf numFmtId="0" fontId="28" fillId="0" borderId="0">
      <alignment horizontal="left" vertical="top"/>
    </xf>
    <xf numFmtId="164" fontId="14" fillId="0" borderId="0" applyFont="0" applyFill="0" applyBorder="0" applyAlignment="0" applyProtection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2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31" fillId="0" borderId="0">
      <alignment horizontal="center" vertical="top"/>
    </xf>
    <xf numFmtId="164" fontId="8" fillId="0" borderId="0" applyFont="0" applyFill="0" applyBorder="0" applyAlignment="0" applyProtection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3" fillId="0" borderId="0" applyFill="0" applyProtection="0"/>
    <xf numFmtId="0" fontId="35" fillId="0" borderId="0" applyFill="0" applyProtection="0"/>
    <xf numFmtId="0" fontId="36" fillId="0" borderId="0"/>
    <xf numFmtId="164" fontId="20" fillId="0" borderId="0" applyFont="0" applyFill="0" applyBorder="0" applyAlignment="0" applyProtection="0"/>
    <xf numFmtId="0" fontId="37" fillId="0" borderId="0" applyFill="0" applyProtection="0"/>
    <xf numFmtId="0" fontId="1" fillId="0" borderId="0"/>
    <xf numFmtId="0" fontId="26" fillId="0" borderId="0">
      <alignment horizontal="right" vertical="top"/>
    </xf>
    <xf numFmtId="0" fontId="27" fillId="0" borderId="0">
      <alignment horizontal="right" vertical="top"/>
    </xf>
    <xf numFmtId="0" fontId="29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right" vertical="top"/>
    </xf>
  </cellStyleXfs>
  <cellXfs count="211">
    <xf numFmtId="0" fontId="0" fillId="0" borderId="0" xfId="0"/>
    <xf numFmtId="0" fontId="22" fillId="0" borderId="0" xfId="0" applyFont="1"/>
    <xf numFmtId="164" fontId="40" fillId="0" borderId="0" xfId="6" quotePrefix="1" applyFont="1" applyBorder="1" applyAlignment="1">
      <alignment vertical="top"/>
    </xf>
    <xf numFmtId="0" fontId="39" fillId="0" borderId="0" xfId="10" quotePrefix="1" applyFont="1" applyAlignment="1">
      <alignment vertical="top"/>
    </xf>
    <xf numFmtId="0" fontId="39" fillId="0" borderId="0" xfId="10" applyFont="1" applyAlignment="1">
      <alignment vertical="top"/>
    </xf>
    <xf numFmtId="0" fontId="38" fillId="0" borderId="0" xfId="11" quotePrefix="1" applyFont="1">
      <alignment horizontal="left" vertical="top"/>
    </xf>
    <xf numFmtId="0" fontId="38" fillId="0" borderId="0" xfId="11" quotePrefix="1" applyFont="1" applyAlignment="1">
      <alignment vertical="top"/>
    </xf>
    <xf numFmtId="0" fontId="38" fillId="0" borderId="0" xfId="11" applyFont="1" applyAlignment="1">
      <alignment vertical="top"/>
    </xf>
    <xf numFmtId="0" fontId="38" fillId="0" borderId="0" xfId="12" applyFont="1" applyAlignment="1">
      <alignment vertical="top"/>
    </xf>
    <xf numFmtId="0" fontId="38" fillId="0" borderId="0" xfId="30" quotePrefix="1" applyFont="1" applyAlignment="1">
      <alignment vertical="top"/>
    </xf>
    <xf numFmtId="0" fontId="38" fillId="0" borderId="0" xfId="30" applyFont="1" applyAlignment="1">
      <alignment vertical="top"/>
    </xf>
    <xf numFmtId="0" fontId="38" fillId="0" borderId="0" xfId="31" quotePrefix="1" applyFont="1">
      <alignment horizontal="left" vertical="top"/>
    </xf>
    <xf numFmtId="0" fontId="38" fillId="0" borderId="0" xfId="31" quotePrefix="1" applyFont="1" applyAlignment="1">
      <alignment vertical="top"/>
    </xf>
    <xf numFmtId="0" fontId="38" fillId="0" borderId="0" xfId="31" applyFont="1" applyAlignment="1">
      <alignment vertical="top"/>
    </xf>
    <xf numFmtId="0" fontId="40" fillId="0" borderId="0" xfId="15" applyFont="1" applyAlignment="1">
      <alignment vertical="top"/>
    </xf>
    <xf numFmtId="0" fontId="39" fillId="0" borderId="0" xfId="10" quotePrefix="1" applyFont="1">
      <alignment horizontal="left" vertical="top"/>
    </xf>
    <xf numFmtId="0" fontId="40" fillId="0" borderId="0" xfId="32" quotePrefix="1" applyFont="1">
      <alignment horizontal="left" vertical="top"/>
    </xf>
    <xf numFmtId="0" fontId="40" fillId="0" borderId="0" xfId="32" quotePrefix="1" applyFont="1" applyAlignment="1">
      <alignment vertical="top"/>
    </xf>
    <xf numFmtId="0" fontId="39" fillId="0" borderId="0" xfId="17" applyFont="1" applyAlignment="1">
      <alignment vertical="top"/>
    </xf>
    <xf numFmtId="0" fontId="39" fillId="0" borderId="0" xfId="33" quotePrefix="1" applyFont="1">
      <alignment horizontal="left" vertical="top"/>
    </xf>
    <xf numFmtId="0" fontId="39" fillId="0" borderId="0" xfId="33" quotePrefix="1" applyFont="1" applyAlignment="1">
      <alignment vertical="top"/>
    </xf>
    <xf numFmtId="0" fontId="39" fillId="0" borderId="0" xfId="33" applyFont="1" applyAlignment="1">
      <alignment vertical="top"/>
    </xf>
    <xf numFmtId="164" fontId="38" fillId="0" borderId="0" xfId="6" quotePrefix="1" applyFont="1" applyBorder="1" applyAlignment="1">
      <alignment vertical="top"/>
    </xf>
    <xf numFmtId="164" fontId="22" fillId="0" borderId="0" xfId="6" applyFont="1" applyBorder="1" applyAlignment="1"/>
    <xf numFmtId="164" fontId="38" fillId="0" borderId="0" xfId="6" applyFont="1" applyBorder="1" applyAlignment="1">
      <alignment vertical="top"/>
    </xf>
    <xf numFmtId="164" fontId="39" fillId="0" borderId="0" xfId="6" quotePrefix="1" applyFont="1" applyBorder="1" applyAlignment="1">
      <alignment vertical="top"/>
    </xf>
    <xf numFmtId="164" fontId="39" fillId="0" borderId="0" xfId="6" applyFont="1" applyBorder="1" applyAlignment="1">
      <alignment vertical="top"/>
    </xf>
    <xf numFmtId="43" fontId="40" fillId="0" borderId="0" xfId="15" applyNumberFormat="1" applyFont="1" applyAlignment="1">
      <alignment vertical="top"/>
    </xf>
    <xf numFmtId="43" fontId="22" fillId="0" borderId="0" xfId="0" applyNumberFormat="1" applyFont="1"/>
    <xf numFmtId="0" fontId="39" fillId="0" borderId="0" xfId="21" quotePrefix="1" applyFont="1" applyAlignment="1">
      <alignment vertical="top"/>
    </xf>
    <xf numFmtId="0" fontId="39" fillId="0" borderId="0" xfId="21" applyFont="1" applyAlignment="1">
      <alignment vertical="top"/>
    </xf>
    <xf numFmtId="0" fontId="39" fillId="0" borderId="0" xfId="18" applyFont="1" applyAlignment="1">
      <alignment vertical="top"/>
    </xf>
    <xf numFmtId="0" fontId="39" fillId="0" borderId="0" xfId="18" quotePrefix="1" applyFont="1" applyAlignment="1">
      <alignment horizontal="right" vertical="top"/>
    </xf>
    <xf numFmtId="43" fontId="39" fillId="0" borderId="0" xfId="17" applyNumberFormat="1" applyFont="1" applyAlignment="1">
      <alignment vertical="top"/>
    </xf>
    <xf numFmtId="43" fontId="39" fillId="0" borderId="0" xfId="33" applyNumberFormat="1" applyFont="1" applyAlignment="1">
      <alignment vertical="top"/>
    </xf>
    <xf numFmtId="164" fontId="30" fillId="0" borderId="0" xfId="6" quotePrefix="1" applyFont="1" applyBorder="1" applyAlignment="1">
      <alignment vertical="top"/>
    </xf>
    <xf numFmtId="164" fontId="30" fillId="0" borderId="0" xfId="6" applyFont="1" applyBorder="1" applyAlignment="1">
      <alignment vertical="top"/>
    </xf>
    <xf numFmtId="164" fontId="43" fillId="0" borderId="0" xfId="6" quotePrefix="1" applyFont="1" applyBorder="1" applyAlignment="1">
      <alignment vertical="top"/>
    </xf>
    <xf numFmtId="164" fontId="23" fillId="0" borderId="0" xfId="6" applyFont="1" applyBorder="1" applyAlignment="1">
      <alignment vertical="top"/>
    </xf>
    <xf numFmtId="0" fontId="30" fillId="0" borderId="0" xfId="11" quotePrefix="1" applyFont="1">
      <alignment horizontal="left" vertical="top"/>
    </xf>
    <xf numFmtId="0" fontId="30" fillId="0" borderId="0" xfId="11" quotePrefix="1" applyFont="1" applyAlignment="1">
      <alignment vertical="top"/>
    </xf>
    <xf numFmtId="0" fontId="30" fillId="0" borderId="0" xfId="11" applyFont="1" applyAlignment="1">
      <alignment vertical="top"/>
    </xf>
    <xf numFmtId="0" fontId="44" fillId="0" borderId="0" xfId="66" applyFont="1"/>
    <xf numFmtId="0" fontId="30" fillId="0" borderId="0" xfId="30" quotePrefix="1" applyFont="1" applyAlignment="1">
      <alignment vertical="top"/>
    </xf>
    <xf numFmtId="0" fontId="30" fillId="0" borderId="0" xfId="30" applyFont="1" applyAlignment="1">
      <alignment vertical="top"/>
    </xf>
    <xf numFmtId="0" fontId="30" fillId="0" borderId="0" xfId="31" quotePrefix="1" applyFont="1">
      <alignment horizontal="left" vertical="top"/>
    </xf>
    <xf numFmtId="0" fontId="30" fillId="0" borderId="0" xfId="31" quotePrefix="1" applyFont="1" applyAlignment="1">
      <alignment vertical="top"/>
    </xf>
    <xf numFmtId="0" fontId="30" fillId="0" borderId="0" xfId="31" applyFont="1" applyAlignment="1">
      <alignment vertical="top"/>
    </xf>
    <xf numFmtId="0" fontId="23" fillId="0" borderId="0" xfId="10" quotePrefix="1">
      <alignment horizontal="left" vertical="top"/>
    </xf>
    <xf numFmtId="0" fontId="23" fillId="0" borderId="0" xfId="10" quotePrefix="1" applyAlignment="1">
      <alignment vertical="top"/>
    </xf>
    <xf numFmtId="0" fontId="23" fillId="0" borderId="0" xfId="10" applyAlignment="1">
      <alignment vertical="top"/>
    </xf>
    <xf numFmtId="0" fontId="43" fillId="0" borderId="0" xfId="32" quotePrefix="1" applyFont="1">
      <alignment horizontal="left" vertical="top"/>
    </xf>
    <xf numFmtId="0" fontId="43" fillId="0" borderId="0" xfId="32" quotePrefix="1" applyFont="1" applyAlignment="1">
      <alignment vertical="top"/>
    </xf>
    <xf numFmtId="0" fontId="43" fillId="0" borderId="0" xfId="68" applyFont="1" applyAlignment="1">
      <alignment vertical="top"/>
    </xf>
    <xf numFmtId="0" fontId="23" fillId="0" borderId="0" xfId="33" quotePrefix="1" applyFont="1">
      <alignment horizontal="left" vertical="top"/>
    </xf>
    <xf numFmtId="0" fontId="23" fillId="0" borderId="0" xfId="33" quotePrefix="1" applyFont="1" applyAlignment="1">
      <alignment vertical="top"/>
    </xf>
    <xf numFmtId="0" fontId="23" fillId="0" borderId="0" xfId="33" applyFont="1" applyAlignment="1">
      <alignment vertical="top"/>
    </xf>
    <xf numFmtId="4" fontId="45" fillId="0" borderId="0" xfId="68" applyNumberFormat="1" applyFont="1" applyAlignment="1">
      <alignment vertical="top"/>
    </xf>
    <xf numFmtId="164" fontId="44" fillId="0" borderId="0" xfId="6" applyFont="1" applyBorder="1" applyAlignment="1"/>
    <xf numFmtId="43" fontId="43" fillId="0" borderId="0" xfId="68" applyNumberFormat="1" applyFont="1" applyAlignment="1">
      <alignment vertical="top"/>
    </xf>
    <xf numFmtId="0" fontId="23" fillId="0" borderId="0" xfId="12" applyFont="1" applyAlignment="1">
      <alignment vertical="top"/>
    </xf>
    <xf numFmtId="0" fontId="23" fillId="0" borderId="0" xfId="30" applyFont="1" applyAlignment="1">
      <alignment vertical="top"/>
    </xf>
    <xf numFmtId="0" fontId="23" fillId="0" borderId="0" xfId="67" applyFont="1" applyAlignment="1">
      <alignment vertical="top"/>
    </xf>
    <xf numFmtId="0" fontId="23" fillId="0" borderId="0" xfId="31" applyFont="1" applyAlignment="1">
      <alignment vertical="top"/>
    </xf>
    <xf numFmtId="43" fontId="23" fillId="0" borderId="0" xfId="67" applyNumberFormat="1" applyFont="1" applyAlignment="1">
      <alignment vertical="top"/>
    </xf>
    <xf numFmtId="0" fontId="39" fillId="0" borderId="0" xfId="12" applyFont="1" applyAlignment="1">
      <alignment vertical="top"/>
    </xf>
    <xf numFmtId="164" fontId="0" fillId="0" borderId="0" xfId="6" applyFont="1" applyBorder="1" applyAlignment="1"/>
    <xf numFmtId="0" fontId="39" fillId="0" borderId="0" xfId="30" applyFont="1" applyAlignment="1">
      <alignment vertical="top"/>
    </xf>
    <xf numFmtId="0" fontId="39" fillId="0" borderId="0" xfId="67" applyFont="1" applyAlignment="1">
      <alignment vertical="top"/>
    </xf>
    <xf numFmtId="0" fontId="40" fillId="0" borderId="0" xfId="68" applyFont="1" applyAlignment="1">
      <alignment vertical="top"/>
    </xf>
    <xf numFmtId="0" fontId="39" fillId="0" borderId="0" xfId="31" applyFont="1" applyAlignment="1">
      <alignment vertical="top"/>
    </xf>
    <xf numFmtId="43" fontId="39" fillId="0" borderId="0" xfId="67" applyNumberFormat="1" applyFont="1" applyAlignment="1">
      <alignment vertical="top"/>
    </xf>
    <xf numFmtId="43" fontId="0" fillId="0" borderId="0" xfId="0" applyNumberFormat="1"/>
    <xf numFmtId="4" fontId="46" fillId="0" borderId="0" xfId="0" applyNumberFormat="1" applyFont="1"/>
    <xf numFmtId="0" fontId="47" fillId="0" borderId="0" xfId="0" applyFont="1"/>
    <xf numFmtId="0" fontId="48" fillId="0" borderId="0" xfId="10" quotePrefix="1" applyFont="1" applyAlignment="1">
      <alignment vertical="top"/>
    </xf>
    <xf numFmtId="0" fontId="48" fillId="0" borderId="0" xfId="10" applyFont="1" applyAlignment="1">
      <alignment vertical="top"/>
    </xf>
    <xf numFmtId="0" fontId="49" fillId="0" borderId="0" xfId="11" quotePrefix="1" applyFont="1">
      <alignment horizontal="left" vertical="top"/>
    </xf>
    <xf numFmtId="0" fontId="49" fillId="0" borderId="0" xfId="11" quotePrefix="1" applyFont="1" applyAlignment="1">
      <alignment vertical="top"/>
    </xf>
    <xf numFmtId="0" fontId="49" fillId="0" borderId="0" xfId="11" applyFont="1" applyAlignment="1">
      <alignment vertical="top"/>
    </xf>
    <xf numFmtId="0" fontId="49" fillId="0" borderId="0" xfId="30" quotePrefix="1" applyFont="1" applyAlignment="1">
      <alignment vertical="top"/>
    </xf>
    <xf numFmtId="0" fontId="49" fillId="0" borderId="0" xfId="30" applyFont="1" applyAlignment="1">
      <alignment vertical="top"/>
    </xf>
    <xf numFmtId="0" fontId="49" fillId="0" borderId="0" xfId="31" quotePrefix="1" applyFont="1">
      <alignment horizontal="left" vertical="top"/>
    </xf>
    <xf numFmtId="0" fontId="49" fillId="0" borderId="0" xfId="31" quotePrefix="1" applyFont="1" applyAlignment="1">
      <alignment vertical="top"/>
    </xf>
    <xf numFmtId="0" fontId="49" fillId="0" borderId="0" xfId="31" applyFont="1" applyAlignment="1">
      <alignment vertical="top"/>
    </xf>
    <xf numFmtId="0" fontId="48" fillId="0" borderId="0" xfId="10" quotePrefix="1" applyFont="1">
      <alignment horizontal="left" vertical="top"/>
    </xf>
    <xf numFmtId="0" fontId="50" fillId="0" borderId="0" xfId="32" quotePrefix="1" applyFont="1">
      <alignment horizontal="left" vertical="top"/>
    </xf>
    <xf numFmtId="0" fontId="50" fillId="0" borderId="0" xfId="32" quotePrefix="1" applyFont="1" applyAlignment="1">
      <alignment vertical="top"/>
    </xf>
    <xf numFmtId="0" fontId="50" fillId="0" borderId="0" xfId="68" applyFont="1" applyAlignment="1">
      <alignment vertical="top"/>
    </xf>
    <xf numFmtId="0" fontId="48" fillId="0" borderId="0" xfId="33" quotePrefix="1" applyFont="1">
      <alignment horizontal="left" vertical="top"/>
    </xf>
    <xf numFmtId="0" fontId="48" fillId="0" borderId="0" xfId="33" quotePrefix="1" applyFont="1" applyAlignment="1">
      <alignment vertical="top"/>
    </xf>
    <xf numFmtId="0" fontId="48" fillId="0" borderId="0" xfId="33" applyFont="1" applyAlignment="1">
      <alignment vertical="top"/>
    </xf>
    <xf numFmtId="164" fontId="49" fillId="0" borderId="0" xfId="6" quotePrefix="1" applyFont="1" applyBorder="1" applyAlignment="1">
      <alignment vertical="top"/>
    </xf>
    <xf numFmtId="164" fontId="47" fillId="0" borderId="0" xfId="6" applyFont="1" applyBorder="1" applyAlignment="1"/>
    <xf numFmtId="164" fontId="49" fillId="0" borderId="0" xfId="6" applyFont="1" applyBorder="1" applyAlignment="1">
      <alignment vertical="top"/>
    </xf>
    <xf numFmtId="164" fontId="50" fillId="0" borderId="0" xfId="6" quotePrefix="1" applyFont="1" applyBorder="1" applyAlignment="1">
      <alignment vertical="top"/>
    </xf>
    <xf numFmtId="164" fontId="48" fillId="0" borderId="0" xfId="6" applyFont="1" applyBorder="1" applyAlignment="1">
      <alignment vertical="top"/>
    </xf>
    <xf numFmtId="0" fontId="48" fillId="0" borderId="0" xfId="12" applyFont="1" applyAlignment="1">
      <alignment vertical="top"/>
    </xf>
    <xf numFmtId="0" fontId="48" fillId="0" borderId="0" xfId="30" applyFont="1" applyAlignment="1">
      <alignment vertical="top"/>
    </xf>
    <xf numFmtId="0" fontId="48" fillId="0" borderId="0" xfId="67" applyFont="1" applyAlignment="1">
      <alignment vertical="top"/>
    </xf>
    <xf numFmtId="0" fontId="48" fillId="0" borderId="0" xfId="31" applyFont="1" applyAlignment="1">
      <alignment vertical="top"/>
    </xf>
    <xf numFmtId="43" fontId="48" fillId="0" borderId="0" xfId="67" applyNumberFormat="1" applyFont="1" applyAlignment="1">
      <alignment vertical="top"/>
    </xf>
    <xf numFmtId="164" fontId="50" fillId="0" borderId="0" xfId="68" applyNumberFormat="1" applyFont="1" applyAlignment="1">
      <alignment vertical="top"/>
    </xf>
    <xf numFmtId="164" fontId="48" fillId="0" borderId="0" xfId="67" applyNumberFormat="1" applyFont="1" applyAlignment="1">
      <alignment vertical="top"/>
    </xf>
    <xf numFmtId="0" fontId="20" fillId="0" borderId="0" xfId="0" applyFont="1"/>
    <xf numFmtId="164" fontId="38" fillId="0" borderId="0" xfId="6" quotePrefix="1" applyFont="1" applyFill="1" applyBorder="1" applyAlignment="1">
      <alignment vertical="top"/>
    </xf>
    <xf numFmtId="164" fontId="39" fillId="0" borderId="0" xfId="67" applyNumberFormat="1" applyFont="1" applyAlignment="1">
      <alignment vertical="top"/>
    </xf>
    <xf numFmtId="0" fontId="53" fillId="0" borderId="0" xfId="0" applyFont="1"/>
    <xf numFmtId="0" fontId="54" fillId="0" borderId="0" xfId="0" applyFont="1"/>
    <xf numFmtId="164" fontId="54" fillId="0" borderId="0" xfId="6" applyFont="1"/>
    <xf numFmtId="164" fontId="53" fillId="0" borderId="0" xfId="6" applyFont="1" applyFill="1" applyBorder="1" applyAlignment="1">
      <alignment horizontal="center" vertical="center"/>
    </xf>
    <xf numFmtId="10" fontId="54" fillId="0" borderId="0" xfId="5" applyNumberFormat="1" applyFont="1"/>
    <xf numFmtId="164" fontId="53" fillId="0" borderId="0" xfId="6" applyFont="1"/>
    <xf numFmtId="10" fontId="53" fillId="0" borderId="0" xfId="5" applyNumberFormat="1" applyFont="1"/>
    <xf numFmtId="0" fontId="54" fillId="0" borderId="0" xfId="1" applyFont="1" applyAlignment="1">
      <alignment horizontal="left"/>
    </xf>
    <xf numFmtId="0" fontId="53" fillId="0" borderId="0" xfId="1" applyFont="1"/>
    <xf numFmtId="164" fontId="53" fillId="0" borderId="0" xfId="6" applyFont="1" applyBorder="1" applyAlignment="1">
      <alignment horizontal="center"/>
    </xf>
    <xf numFmtId="10" fontId="53" fillId="0" borderId="0" xfId="5" applyNumberFormat="1" applyFont="1" applyBorder="1" applyAlignment="1">
      <alignment horizontal="center"/>
    </xf>
    <xf numFmtId="0" fontId="55" fillId="0" borderId="0" xfId="1" applyFont="1"/>
    <xf numFmtId="0" fontId="56" fillId="2" borderId="4" xfId="0" applyFont="1" applyFill="1" applyBorder="1" applyAlignment="1" applyProtection="1">
      <alignment vertical="top" wrapText="1" readingOrder="1"/>
      <protection locked="0"/>
    </xf>
    <xf numFmtId="0" fontId="57" fillId="2" borderId="4" xfId="0" applyFont="1" applyFill="1" applyBorder="1" applyAlignment="1" applyProtection="1">
      <alignment vertical="center" wrapText="1" readingOrder="1"/>
      <protection locked="0"/>
    </xf>
    <xf numFmtId="164" fontId="57" fillId="2" borderId="4" xfId="6" applyFont="1" applyFill="1" applyBorder="1" applyAlignment="1" applyProtection="1">
      <alignment horizontal="center" vertical="center" wrapText="1" readingOrder="1"/>
      <protection locked="0"/>
    </xf>
    <xf numFmtId="10" fontId="57" fillId="2" borderId="4" xfId="5" applyNumberFormat="1" applyFont="1" applyFill="1" applyBorder="1" applyAlignment="1" applyProtection="1">
      <alignment horizontal="center" vertical="center" wrapText="1" readingOrder="1"/>
      <protection locked="0"/>
    </xf>
    <xf numFmtId="0" fontId="57" fillId="0" borderId="3" xfId="3" applyFont="1" applyBorder="1" applyAlignment="1" applyProtection="1">
      <alignment horizontal="left" vertical="top" wrapText="1"/>
      <protection locked="0"/>
    </xf>
    <xf numFmtId="0" fontId="57" fillId="0" borderId="3" xfId="3" applyFont="1" applyBorder="1" applyAlignment="1" applyProtection="1">
      <alignment vertical="top" wrapText="1" readingOrder="1"/>
      <protection locked="0"/>
    </xf>
    <xf numFmtId="164" fontId="53" fillId="0" borderId="3" xfId="6" applyFont="1" applyFill="1" applyBorder="1" applyAlignment="1">
      <alignment horizontal="center" vertical="center"/>
    </xf>
    <xf numFmtId="10" fontId="53" fillId="0" borderId="3" xfId="5" applyNumberFormat="1" applyFont="1" applyFill="1" applyBorder="1" applyAlignment="1">
      <alignment horizontal="center" vertical="center"/>
    </xf>
    <xf numFmtId="43" fontId="53" fillId="3" borderId="0" xfId="3" applyNumberFormat="1" applyFont="1" applyFill="1" applyAlignment="1">
      <alignment vertical="center"/>
    </xf>
    <xf numFmtId="0" fontId="53" fillId="3" borderId="0" xfId="3" applyFont="1" applyFill="1" applyAlignment="1">
      <alignment vertical="center"/>
    </xf>
    <xf numFmtId="0" fontId="53" fillId="0" borderId="0" xfId="3" applyFont="1" applyAlignment="1">
      <alignment vertical="center"/>
    </xf>
    <xf numFmtId="0" fontId="56" fillId="0" borderId="3" xfId="3" applyFont="1" applyBorder="1" applyAlignment="1" applyProtection="1">
      <alignment horizontal="left" vertical="top" wrapText="1"/>
      <protection locked="0"/>
    </xf>
    <xf numFmtId="0" fontId="56" fillId="0" borderId="3" xfId="3" applyFont="1" applyBorder="1" applyAlignment="1" applyProtection="1">
      <alignment vertical="top" wrapText="1" readingOrder="1"/>
      <protection locked="0"/>
    </xf>
    <xf numFmtId="164" fontId="54" fillId="0" borderId="3" xfId="6" applyFont="1" applyFill="1" applyBorder="1" applyAlignment="1">
      <alignment horizontal="center" vertical="center"/>
    </xf>
    <xf numFmtId="10" fontId="54" fillId="0" borderId="3" xfId="5" applyNumberFormat="1" applyFont="1" applyFill="1" applyBorder="1" applyAlignment="1">
      <alignment horizontal="center" vertical="center"/>
    </xf>
    <xf numFmtId="9" fontId="53" fillId="3" borderId="0" xfId="5" applyFont="1" applyFill="1" applyAlignment="1">
      <alignment vertical="center"/>
    </xf>
    <xf numFmtId="165" fontId="53" fillId="3" borderId="0" xfId="5" applyNumberFormat="1" applyFont="1" applyFill="1" applyAlignment="1">
      <alignment vertical="center"/>
    </xf>
    <xf numFmtId="0" fontId="56" fillId="3" borderId="3" xfId="3" applyFont="1" applyFill="1" applyBorder="1" applyAlignment="1" applyProtection="1">
      <alignment vertical="top" wrapText="1" readingOrder="1"/>
      <protection locked="0"/>
    </xf>
    <xf numFmtId="0" fontId="57" fillId="3" borderId="3" xfId="3" applyFont="1" applyFill="1" applyBorder="1" applyAlignment="1" applyProtection="1">
      <alignment vertical="top" wrapText="1" readingOrder="1"/>
      <protection locked="0"/>
    </xf>
    <xf numFmtId="43" fontId="54" fillId="0" borderId="3" xfId="64" applyNumberFormat="1" applyFont="1" applyFill="1" applyBorder="1" applyAlignment="1">
      <alignment horizontal="center" vertical="center"/>
    </xf>
    <xf numFmtId="164" fontId="53" fillId="3" borderId="3" xfId="6" applyFont="1" applyFill="1" applyBorder="1" applyAlignment="1">
      <alignment horizontal="center" vertical="center"/>
    </xf>
    <xf numFmtId="10" fontId="53" fillId="3" borderId="3" xfId="5" applyNumberFormat="1" applyFont="1" applyFill="1" applyBorder="1" applyAlignment="1">
      <alignment horizontal="center" vertical="center"/>
    </xf>
    <xf numFmtId="164" fontId="54" fillId="3" borderId="3" xfId="6" applyFont="1" applyFill="1" applyBorder="1" applyAlignment="1">
      <alignment horizontal="center" vertical="center"/>
    </xf>
    <xf numFmtId="10" fontId="54" fillId="3" borderId="3" xfId="5" applyNumberFormat="1" applyFont="1" applyFill="1" applyBorder="1" applyAlignment="1">
      <alignment horizontal="center" vertical="center"/>
    </xf>
    <xf numFmtId="0" fontId="57" fillId="0" borderId="0" xfId="3" applyFont="1" applyAlignment="1" applyProtection="1">
      <alignment horizontal="left" vertical="top" wrapText="1"/>
      <protection locked="0"/>
    </xf>
    <xf numFmtId="0" fontId="57" fillId="0" borderId="0" xfId="3" applyFont="1" applyAlignment="1" applyProtection="1">
      <alignment vertical="top" wrapText="1" readingOrder="1"/>
      <protection locked="0"/>
    </xf>
    <xf numFmtId="10" fontId="53" fillId="0" borderId="0" xfId="5" applyNumberFormat="1" applyFont="1" applyFill="1" applyBorder="1" applyAlignment="1">
      <alignment horizontal="center" vertical="center"/>
    </xf>
    <xf numFmtId="0" fontId="57" fillId="2" borderId="4" xfId="0" applyFont="1" applyFill="1" applyBorder="1" applyAlignment="1" applyProtection="1">
      <alignment vertical="top" wrapText="1" readingOrder="1"/>
      <protection locked="0"/>
    </xf>
    <xf numFmtId="164" fontId="56" fillId="2" borderId="4" xfId="6" applyFont="1" applyFill="1" applyBorder="1" applyAlignment="1" applyProtection="1">
      <alignment vertical="top" wrapText="1" readingOrder="1"/>
      <protection locked="0"/>
    </xf>
    <xf numFmtId="10" fontId="56" fillId="2" borderId="4" xfId="5" applyNumberFormat="1" applyFont="1" applyFill="1" applyBorder="1" applyAlignment="1" applyProtection="1">
      <alignment vertical="top" wrapText="1" readingOrder="1"/>
      <protection locked="0"/>
    </xf>
    <xf numFmtId="0" fontId="56" fillId="0" borderId="0" xfId="3" applyFont="1" applyAlignment="1" applyProtection="1">
      <alignment horizontal="left" vertical="top" wrapText="1"/>
      <protection locked="0"/>
    </xf>
    <xf numFmtId="0" fontId="58" fillId="4" borderId="5" xfId="3" applyFont="1" applyFill="1" applyBorder="1" applyAlignment="1">
      <alignment vertical="center"/>
    </xf>
    <xf numFmtId="0" fontId="54" fillId="3" borderId="0" xfId="3" applyFont="1" applyFill="1" applyAlignment="1">
      <alignment horizontal="center" vertical="center"/>
    </xf>
    <xf numFmtId="164" fontId="53" fillId="0" borderId="6" xfId="6" applyFont="1" applyFill="1" applyBorder="1" applyAlignment="1">
      <alignment horizontal="center" vertical="center"/>
    </xf>
    <xf numFmtId="164" fontId="53" fillId="0" borderId="2" xfId="6" applyFont="1" applyFill="1" applyBorder="1" applyAlignment="1">
      <alignment horizontal="center" vertical="center"/>
    </xf>
    <xf numFmtId="164" fontId="54" fillId="0" borderId="5" xfId="6" applyFont="1" applyFill="1" applyBorder="1" applyAlignment="1">
      <alignment vertical="center"/>
    </xf>
    <xf numFmtId="0" fontId="56" fillId="3" borderId="5" xfId="3" applyFont="1" applyFill="1" applyBorder="1" applyAlignment="1" applyProtection="1">
      <alignment horizontal="left" vertical="top" wrapText="1"/>
      <protection locked="0"/>
    </xf>
    <xf numFmtId="0" fontId="54" fillId="3" borderId="0" xfId="3" applyFont="1" applyFill="1" applyAlignment="1">
      <alignment vertical="center"/>
    </xf>
    <xf numFmtId="0" fontId="54" fillId="0" borderId="0" xfId="3" applyFont="1" applyAlignment="1">
      <alignment vertical="center"/>
    </xf>
    <xf numFmtId="43" fontId="53" fillId="0" borderId="0" xfId="3" applyNumberFormat="1" applyFont="1" applyAlignment="1">
      <alignment vertical="center"/>
    </xf>
    <xf numFmtId="0" fontId="54" fillId="0" borderId="5" xfId="3" applyFont="1" applyBorder="1" applyAlignment="1" applyProtection="1">
      <alignment vertical="top" wrapText="1" readingOrder="1"/>
      <protection locked="0"/>
    </xf>
    <xf numFmtId="0" fontId="54" fillId="0" borderId="5" xfId="3" applyFont="1" applyBorder="1" applyAlignment="1" applyProtection="1">
      <alignment horizontal="left" vertical="top" wrapText="1"/>
      <protection locked="0"/>
    </xf>
    <xf numFmtId="0" fontId="53" fillId="3" borderId="5" xfId="3" applyFont="1" applyFill="1" applyBorder="1" applyAlignment="1">
      <alignment horizontal="left" vertical="center"/>
    </xf>
    <xf numFmtId="0" fontId="53" fillId="0" borderId="5" xfId="3" applyFont="1" applyBorder="1" applyAlignment="1">
      <alignment horizontal="left" vertical="center" wrapText="1"/>
    </xf>
    <xf numFmtId="164" fontId="53" fillId="0" borderId="5" xfId="6" applyFont="1" applyFill="1" applyBorder="1" applyAlignment="1">
      <alignment horizontal="center" vertical="center" wrapText="1"/>
    </xf>
    <xf numFmtId="10" fontId="53" fillId="0" borderId="5" xfId="5" applyNumberFormat="1" applyFont="1" applyFill="1" applyBorder="1" applyAlignment="1">
      <alignment horizontal="center" vertical="center" wrapText="1"/>
    </xf>
    <xf numFmtId="164" fontId="54" fillId="0" borderId="5" xfId="6" applyFont="1" applyFill="1" applyBorder="1" applyAlignment="1">
      <alignment horizontal="center" vertical="center"/>
    </xf>
    <xf numFmtId="10" fontId="54" fillId="0" borderId="5" xfId="5" applyNumberFormat="1" applyFont="1" applyFill="1" applyBorder="1" applyAlignment="1">
      <alignment horizontal="center" vertical="center"/>
    </xf>
    <xf numFmtId="0" fontId="53" fillId="0" borderId="1" xfId="3" applyFont="1" applyBorder="1" applyAlignment="1">
      <alignment vertical="center" wrapText="1"/>
    </xf>
    <xf numFmtId="164" fontId="55" fillId="0" borderId="5" xfId="6" applyFont="1" applyFill="1" applyBorder="1" applyAlignment="1">
      <alignment horizontal="center" vertical="center"/>
    </xf>
    <xf numFmtId="10" fontId="55" fillId="0" borderId="5" xfId="5" applyNumberFormat="1" applyFont="1" applyFill="1" applyBorder="1" applyAlignment="1">
      <alignment horizontal="center" vertical="center"/>
    </xf>
    <xf numFmtId="10" fontId="54" fillId="0" borderId="5" xfId="5" applyNumberFormat="1" applyFont="1" applyFill="1" applyBorder="1" applyAlignment="1">
      <alignment horizontal="center" vertical="center" wrapText="1"/>
    </xf>
    <xf numFmtId="164" fontId="54" fillId="0" borderId="5" xfId="6" applyFont="1" applyFill="1" applyBorder="1" applyAlignment="1">
      <alignment horizontal="center" vertical="center" wrapText="1"/>
    </xf>
    <xf numFmtId="0" fontId="58" fillId="4" borderId="5" xfId="3" applyFont="1" applyFill="1" applyBorder="1" applyAlignment="1">
      <alignment horizontal="left" vertical="center"/>
    </xf>
    <xf numFmtId="164" fontId="53" fillId="4" borderId="5" xfId="6" applyFont="1" applyFill="1" applyBorder="1" applyAlignment="1">
      <alignment horizontal="center" vertical="center"/>
    </xf>
    <xf numFmtId="10" fontId="53" fillId="4" borderId="5" xfId="5" applyNumberFormat="1" applyFont="1" applyFill="1" applyBorder="1" applyAlignment="1">
      <alignment horizontal="center" vertical="center"/>
    </xf>
    <xf numFmtId="0" fontId="58" fillId="0" borderId="0" xfId="1" applyFont="1"/>
    <xf numFmtId="164" fontId="54" fillId="0" borderId="0" xfId="0" applyNumberFormat="1" applyFont="1"/>
    <xf numFmtId="164" fontId="58" fillId="4" borderId="5" xfId="6" applyFont="1" applyFill="1" applyBorder="1" applyAlignment="1">
      <alignment horizontal="center" vertical="center"/>
    </xf>
    <xf numFmtId="10" fontId="58" fillId="4" borderId="5" xfId="5" applyNumberFormat="1" applyFont="1" applyFill="1" applyBorder="1" applyAlignment="1">
      <alignment horizontal="center" vertical="center"/>
    </xf>
    <xf numFmtId="0" fontId="54" fillId="3" borderId="0" xfId="3" applyFont="1" applyFill="1"/>
    <xf numFmtId="0" fontId="57" fillId="0" borderId="5" xfId="3" applyFont="1" applyBorder="1" applyAlignment="1" applyProtection="1">
      <alignment vertical="top" wrapText="1" readingOrder="1"/>
      <protection locked="0"/>
    </xf>
    <xf numFmtId="0" fontId="53" fillId="3" borderId="0" xfId="3" applyFont="1" applyFill="1"/>
    <xf numFmtId="164" fontId="54" fillId="0" borderId="5" xfId="6" applyFont="1" applyBorder="1" applyAlignment="1">
      <alignment horizontal="center" vertical="center"/>
    </xf>
    <xf numFmtId="0" fontId="54" fillId="0" borderId="0" xfId="3" applyFont="1"/>
    <xf numFmtId="0" fontId="54" fillId="3" borderId="0" xfId="3" applyFont="1" applyFill="1" applyAlignment="1">
      <alignment horizontal="center"/>
    </xf>
    <xf numFmtId="0" fontId="59" fillId="0" borderId="0" xfId="3" applyFont="1" applyAlignment="1" applyProtection="1">
      <alignment vertical="top" wrapText="1" readingOrder="1"/>
      <protection locked="0"/>
    </xf>
    <xf numFmtId="164" fontId="56" fillId="0" borderId="0" xfId="6" applyFont="1" applyAlignment="1" applyProtection="1">
      <alignment horizontal="center" vertical="center" wrapText="1" readingOrder="1"/>
      <protection locked="0"/>
    </xf>
    <xf numFmtId="10" fontId="56" fillId="0" borderId="0" xfId="5" applyNumberFormat="1" applyFont="1" applyAlignment="1" applyProtection="1">
      <alignment horizontal="center" vertical="center" wrapText="1" readingOrder="1"/>
      <protection locked="0"/>
    </xf>
    <xf numFmtId="0" fontId="54" fillId="3" borderId="0" xfId="3" applyFont="1" applyFill="1" applyAlignment="1">
      <alignment horizontal="left"/>
    </xf>
    <xf numFmtId="164" fontId="54" fillId="0" borderId="0" xfId="6" applyFont="1" applyAlignment="1">
      <alignment horizontal="center"/>
    </xf>
    <xf numFmtId="10" fontId="54" fillId="0" borderId="0" xfId="5" applyNumberFormat="1" applyFont="1" applyAlignment="1">
      <alignment horizontal="center"/>
    </xf>
    <xf numFmtId="164" fontId="57" fillId="2" borderId="4" xfId="6" applyFont="1" applyFill="1" applyBorder="1" applyAlignment="1" applyProtection="1">
      <alignment horizontal="left" vertical="center" wrapText="1" readingOrder="1"/>
      <protection locked="0"/>
    </xf>
    <xf numFmtId="0" fontId="60" fillId="0" borderId="5" xfId="0" applyFont="1" applyBorder="1" applyAlignment="1">
      <alignment horizontal="left" vertical="top" wrapText="1"/>
    </xf>
    <xf numFmtId="0" fontId="60" fillId="0" borderId="5" xfId="0" applyFont="1" applyBorder="1" applyAlignment="1">
      <alignment vertical="top" readingOrder="1"/>
    </xf>
    <xf numFmtId="164" fontId="53" fillId="0" borderId="5" xfId="6" applyFont="1" applyBorder="1" applyAlignment="1">
      <alignment horizontal="center" vertical="center"/>
    </xf>
    <xf numFmtId="164" fontId="54" fillId="0" borderId="0" xfId="6" applyFont="1" applyFill="1" applyAlignment="1">
      <alignment horizontal="center"/>
    </xf>
    <xf numFmtId="164" fontId="54" fillId="3" borderId="0" xfId="6" applyFont="1" applyFill="1" applyAlignment="1">
      <alignment horizontal="center"/>
    </xf>
    <xf numFmtId="10" fontId="54" fillId="0" borderId="0" xfId="5" applyNumberFormat="1" applyFont="1" applyFill="1" applyAlignment="1">
      <alignment horizontal="center"/>
    </xf>
    <xf numFmtId="164" fontId="61" fillId="0" borderId="0" xfId="6" quotePrefix="1" applyFont="1" applyAlignment="1">
      <alignment vertical="top"/>
    </xf>
    <xf numFmtId="164" fontId="54" fillId="0" borderId="0" xfId="6" applyFont="1" applyFill="1" applyAlignment="1">
      <alignment horizontal="left"/>
    </xf>
    <xf numFmtId="10" fontId="53" fillId="2" borderId="4" xfId="5" applyNumberFormat="1" applyFont="1" applyFill="1" applyBorder="1" applyAlignment="1" applyProtection="1">
      <alignment horizontal="center" vertical="center" wrapText="1" readingOrder="1"/>
      <protection locked="0"/>
    </xf>
    <xf numFmtId="10" fontId="54" fillId="2" borderId="4" xfId="5" applyNumberFormat="1" applyFont="1" applyFill="1" applyBorder="1" applyAlignment="1" applyProtection="1">
      <alignment vertical="top" wrapText="1" readingOrder="1"/>
      <protection locked="0"/>
    </xf>
    <xf numFmtId="10" fontId="54" fillId="0" borderId="0" xfId="5" applyNumberFormat="1" applyFont="1" applyAlignment="1" applyProtection="1">
      <alignment horizontal="center" vertical="center" wrapText="1" readingOrder="1"/>
      <protection locked="0"/>
    </xf>
    <xf numFmtId="43" fontId="40" fillId="0" borderId="0" xfId="68" applyNumberFormat="1" applyFont="1" applyAlignment="1">
      <alignment vertical="top"/>
    </xf>
    <xf numFmtId="4" fontId="62" fillId="0" borderId="0" xfId="0" applyNumberFormat="1" applyFont="1"/>
    <xf numFmtId="0" fontId="63" fillId="0" borderId="0" xfId="0" applyFont="1"/>
    <xf numFmtId="0" fontId="43" fillId="0" borderId="0" xfId="17" quotePrefix="1" applyFont="1" applyAlignment="1">
      <alignment vertical="top"/>
    </xf>
    <xf numFmtId="0" fontId="43" fillId="0" borderId="0" xfId="20" applyFont="1" applyAlignment="1">
      <alignment vertical="top"/>
    </xf>
    <xf numFmtId="0" fontId="23" fillId="0" borderId="0" xfId="19" quotePrefix="1" applyFont="1" applyAlignment="1">
      <alignment vertical="top"/>
    </xf>
    <xf numFmtId="0" fontId="23" fillId="0" borderId="0" xfId="19" applyFont="1" applyAlignment="1">
      <alignment vertical="top"/>
    </xf>
    <xf numFmtId="164" fontId="63" fillId="0" borderId="0" xfId="6" applyFont="1" applyBorder="1" applyAlignment="1"/>
  </cellXfs>
  <cellStyles count="72">
    <cellStyle name="Normal" xfId="0" builtinId="0"/>
    <cellStyle name="Normal 10" xfId="40" xr:uid="{00000000-0005-0000-0000-000001000000}"/>
    <cellStyle name="Normal 11" xfId="42" xr:uid="{00000000-0005-0000-0000-000002000000}"/>
    <cellStyle name="Normal 12" xfId="45" xr:uid="{00000000-0005-0000-0000-000003000000}"/>
    <cellStyle name="Normal 13" xfId="48" xr:uid="{00000000-0005-0000-0000-000004000000}"/>
    <cellStyle name="Normal 14" xfId="49" xr:uid="{00000000-0005-0000-0000-000005000000}"/>
    <cellStyle name="Normal 15" xfId="51" xr:uid="{00000000-0005-0000-0000-000006000000}"/>
    <cellStyle name="Normal 16" xfId="53" xr:uid="{00000000-0005-0000-0000-000007000000}"/>
    <cellStyle name="Normal 17" xfId="55" xr:uid="{00000000-0005-0000-0000-000008000000}"/>
    <cellStyle name="Normal 18" xfId="57" xr:uid="{00000000-0005-0000-0000-000009000000}"/>
    <cellStyle name="Normal 19" xfId="59" xr:uid="{00000000-0005-0000-0000-00000A000000}"/>
    <cellStyle name="Normal 2" xfId="1" xr:uid="{00000000-0005-0000-0000-00000B000000}"/>
    <cellStyle name="Normal 2 2" xfId="3" xr:uid="{00000000-0005-0000-0000-00000C000000}"/>
    <cellStyle name="Normal 20" xfId="61" xr:uid="{00000000-0005-0000-0000-00000D000000}"/>
    <cellStyle name="Normal 21" xfId="62" xr:uid="{00000000-0005-0000-0000-00000E000000}"/>
    <cellStyle name="Normal 22" xfId="63" xr:uid="{00000000-0005-0000-0000-00000F000000}"/>
    <cellStyle name="Normal 23" xfId="65" xr:uid="{00000000-0005-0000-0000-000010000000}"/>
    <cellStyle name="Normal 24" xfId="66" xr:uid="{00000000-0005-0000-0000-000011000000}"/>
    <cellStyle name="Normal 3" xfId="7" xr:uid="{00000000-0005-0000-0000-000012000000}"/>
    <cellStyle name="Normal 4" xfId="26" xr:uid="{00000000-0005-0000-0000-000013000000}"/>
    <cellStyle name="Normal 5" xfId="27" xr:uid="{00000000-0005-0000-0000-000014000000}"/>
    <cellStyle name="Normal 6" xfId="29" xr:uid="{00000000-0005-0000-0000-000015000000}"/>
    <cellStyle name="Normal 7" xfId="35" xr:uid="{00000000-0005-0000-0000-000016000000}"/>
    <cellStyle name="Normal 8" xfId="37" xr:uid="{00000000-0005-0000-0000-000017000000}"/>
    <cellStyle name="Normal 9" xfId="39" xr:uid="{00000000-0005-0000-0000-000018000000}"/>
    <cellStyle name="Porcentagem" xfId="5" builtinId="5"/>
    <cellStyle name="Porcentagem 2" xfId="4" xr:uid="{00000000-0005-0000-0000-00001A000000}"/>
    <cellStyle name="S0" xfId="9" xr:uid="{00000000-0005-0000-0000-00001B000000}"/>
    <cellStyle name="S1" xfId="10" xr:uid="{00000000-0005-0000-0000-00001C000000}"/>
    <cellStyle name="S10" xfId="20" xr:uid="{00000000-0005-0000-0000-00001D000000}"/>
    <cellStyle name="S10 2" xfId="33" xr:uid="{00000000-0005-0000-0000-00001E000000}"/>
    <cellStyle name="S11" xfId="18" xr:uid="{00000000-0005-0000-0000-00001F000000}"/>
    <cellStyle name="S11 2" xfId="71" xr:uid="{00000000-0005-0000-0000-000020000000}"/>
    <cellStyle name="S12" xfId="19" xr:uid="{00000000-0005-0000-0000-000021000000}"/>
    <cellStyle name="S12 2" xfId="69" xr:uid="{00000000-0005-0000-0000-000022000000}"/>
    <cellStyle name="S13" xfId="21" xr:uid="{00000000-0005-0000-0000-000023000000}"/>
    <cellStyle name="S13 2" xfId="70" xr:uid="{00000000-0005-0000-0000-000024000000}"/>
    <cellStyle name="S14" xfId="22" xr:uid="{00000000-0005-0000-0000-000025000000}"/>
    <cellStyle name="S15" xfId="23" xr:uid="{00000000-0005-0000-0000-000026000000}"/>
    <cellStyle name="S16" xfId="24" xr:uid="{00000000-0005-0000-0000-000027000000}"/>
    <cellStyle name="S17" xfId="25" xr:uid="{00000000-0005-0000-0000-000028000000}"/>
    <cellStyle name="S18" xfId="46" xr:uid="{00000000-0005-0000-0000-000029000000}"/>
    <cellStyle name="S2" xfId="8" xr:uid="{00000000-0005-0000-0000-00002A000000}"/>
    <cellStyle name="S3" xfId="11" xr:uid="{00000000-0005-0000-0000-00002B000000}"/>
    <cellStyle name="S4" xfId="12" xr:uid="{00000000-0005-0000-0000-00002C000000}"/>
    <cellStyle name="S5" xfId="13" xr:uid="{00000000-0005-0000-0000-00002D000000}"/>
    <cellStyle name="S5 2" xfId="30" xr:uid="{00000000-0005-0000-0000-00002E000000}"/>
    <cellStyle name="S6" xfId="14" xr:uid="{00000000-0005-0000-0000-00002F000000}"/>
    <cellStyle name="S6 2" xfId="31" xr:uid="{00000000-0005-0000-0000-000030000000}"/>
    <cellStyle name="S7" xfId="15" xr:uid="{00000000-0005-0000-0000-000031000000}"/>
    <cellStyle name="S7 2" xfId="67" xr:uid="{00000000-0005-0000-0000-000032000000}"/>
    <cellStyle name="S8" xfId="16" xr:uid="{00000000-0005-0000-0000-000033000000}"/>
    <cellStyle name="S8 2" xfId="32" xr:uid="{00000000-0005-0000-0000-000034000000}"/>
    <cellStyle name="S9" xfId="17" xr:uid="{00000000-0005-0000-0000-000035000000}"/>
    <cellStyle name="S9 2" xfId="68" xr:uid="{00000000-0005-0000-0000-000036000000}"/>
    <cellStyle name="Vírgula" xfId="6" builtinId="3"/>
    <cellStyle name="Vírgula 10" xfId="47" xr:uid="{00000000-0005-0000-0000-000038000000}"/>
    <cellStyle name="Vírgula 11" xfId="50" xr:uid="{00000000-0005-0000-0000-000039000000}"/>
    <cellStyle name="Vírgula 12" xfId="52" xr:uid="{00000000-0005-0000-0000-00003A000000}"/>
    <cellStyle name="Vírgula 13" xfId="54" xr:uid="{00000000-0005-0000-0000-00003B000000}"/>
    <cellStyle name="Vírgula 14" xfId="56" xr:uid="{00000000-0005-0000-0000-00003C000000}"/>
    <cellStyle name="Vírgula 15" xfId="58" xr:uid="{00000000-0005-0000-0000-00003D000000}"/>
    <cellStyle name="Vírgula 16" xfId="60" xr:uid="{00000000-0005-0000-0000-00003E000000}"/>
    <cellStyle name="Vírgula 17" xfId="64" xr:uid="{00000000-0005-0000-0000-00003F000000}"/>
    <cellStyle name="Vírgula 2" xfId="2" xr:uid="{00000000-0005-0000-0000-000040000000}"/>
    <cellStyle name="Vírgula 3" xfId="28" xr:uid="{00000000-0005-0000-0000-000041000000}"/>
    <cellStyle name="Vírgula 4" xfId="34" xr:uid="{00000000-0005-0000-0000-000042000000}"/>
    <cellStyle name="Vírgula 5" xfId="36" xr:uid="{00000000-0005-0000-0000-000043000000}"/>
    <cellStyle name="Vírgula 6" xfId="38" xr:uid="{00000000-0005-0000-0000-000044000000}"/>
    <cellStyle name="Vírgula 7" xfId="41" xr:uid="{00000000-0005-0000-0000-000045000000}"/>
    <cellStyle name="Vírgula 8" xfId="43" xr:uid="{00000000-0005-0000-0000-000046000000}"/>
    <cellStyle name="Vírgula 9" xfId="44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3333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3"/>
  <sheetViews>
    <sheetView showGridLines="0" tabSelected="1" view="pageBreakPreview" zoomScale="70" zoomScaleNormal="100" zoomScaleSheetLayoutView="70" workbookViewId="0">
      <pane ySplit="5" topLeftCell="A6" activePane="bottomLeft" state="frozen"/>
      <selection pane="bottomLeft" activeCell="Q205" sqref="Q205"/>
    </sheetView>
  </sheetViews>
  <sheetFormatPr defaultColWidth="9.109375" defaultRowHeight="12" x14ac:dyDescent="0.25"/>
  <cols>
    <col min="1" max="1" width="8.88671875" style="188" customWidth="1"/>
    <col min="2" max="2" width="39.109375" style="179" customWidth="1"/>
    <col min="3" max="3" width="20.5546875" style="195" customWidth="1"/>
    <col min="4" max="8" width="12.21875" style="195" hidden="1" customWidth="1"/>
    <col min="9" max="9" width="12.21875" style="197" hidden="1" customWidth="1"/>
    <col min="10" max="13" width="10.77734375" style="195" hidden="1" customWidth="1"/>
    <col min="14" max="14" width="12" style="195" hidden="1" customWidth="1"/>
    <col min="15" max="15" width="12" style="197" hidden="1" customWidth="1"/>
    <col min="16" max="16" width="10.77734375" style="195" hidden="1" customWidth="1"/>
    <col min="17" max="17" width="16.88671875" style="195" customWidth="1"/>
    <col min="18" max="18" width="8.44140625" style="195" hidden="1" customWidth="1"/>
    <col min="19" max="19" width="8.21875" style="195" hidden="1" customWidth="1"/>
    <col min="20" max="20" width="19" style="195" customWidth="1"/>
    <col min="21" max="21" width="13" style="197" customWidth="1"/>
    <col min="22" max="22" width="18.5546875" style="195" customWidth="1"/>
    <col min="23" max="23" width="12.44140625" style="197" bestFit="1" customWidth="1"/>
    <col min="24" max="24" width="9" style="179" bestFit="1" customWidth="1"/>
    <col min="25" max="26" width="14" style="179" bestFit="1" customWidth="1"/>
    <col min="27" max="16384" width="9.109375" style="179"/>
  </cols>
  <sheetData>
    <row r="1" spans="1:26" s="108" customFormat="1" x14ac:dyDescent="0.25">
      <c r="A1" s="107" t="s">
        <v>0</v>
      </c>
      <c r="C1" s="109"/>
      <c r="D1" s="110"/>
      <c r="E1" s="110"/>
      <c r="F1" s="110"/>
      <c r="G1" s="110"/>
      <c r="H1" s="110"/>
      <c r="I1" s="111"/>
      <c r="J1" s="110"/>
      <c r="K1" s="110"/>
      <c r="L1" s="110"/>
      <c r="M1" s="110"/>
      <c r="N1" s="110"/>
      <c r="O1" s="111"/>
      <c r="P1" s="110"/>
      <c r="Q1" s="110"/>
      <c r="R1" s="110"/>
      <c r="S1" s="110"/>
      <c r="T1" s="110"/>
      <c r="U1" s="111"/>
      <c r="V1" s="110"/>
      <c r="W1" s="111"/>
    </row>
    <row r="2" spans="1:26" s="108" customFormat="1" x14ac:dyDescent="0.25">
      <c r="A2" s="108" t="s">
        <v>1</v>
      </c>
      <c r="C2" s="109" t="s">
        <v>2</v>
      </c>
      <c r="D2" s="109"/>
      <c r="E2" s="109"/>
      <c r="F2" s="109"/>
      <c r="G2" s="109"/>
      <c r="H2" s="109"/>
      <c r="I2" s="111"/>
      <c r="J2" s="109"/>
      <c r="K2" s="109"/>
      <c r="L2" s="109"/>
      <c r="M2" s="109"/>
      <c r="N2" s="109"/>
      <c r="O2" s="111"/>
      <c r="P2" s="109"/>
      <c r="Q2" s="109"/>
      <c r="R2" s="109"/>
      <c r="S2" s="109"/>
      <c r="T2" s="109"/>
      <c r="U2" s="111"/>
      <c r="V2" s="109"/>
      <c r="W2" s="111"/>
    </row>
    <row r="3" spans="1:26" s="108" customFormat="1" x14ac:dyDescent="0.25">
      <c r="A3" s="108" t="s">
        <v>3</v>
      </c>
      <c r="C3" s="112" t="s">
        <v>4</v>
      </c>
      <c r="D3" s="112"/>
      <c r="E3" s="112"/>
      <c r="F3" s="112"/>
      <c r="G3" s="112"/>
      <c r="H3" s="112"/>
      <c r="I3" s="113"/>
      <c r="J3" s="112"/>
      <c r="K3" s="112"/>
      <c r="L3" s="112"/>
      <c r="M3" s="112"/>
      <c r="N3" s="112"/>
      <c r="O3" s="113"/>
      <c r="P3" s="112"/>
      <c r="Q3" s="112"/>
      <c r="R3" s="112"/>
      <c r="S3" s="112"/>
      <c r="T3" s="112"/>
      <c r="U3" s="113"/>
      <c r="V3" s="112"/>
      <c r="W3" s="113"/>
    </row>
    <row r="4" spans="1:26" s="118" customFormat="1" x14ac:dyDescent="0.25">
      <c r="A4" s="114"/>
      <c r="B4" s="115"/>
      <c r="C4" s="116"/>
      <c r="D4" s="116"/>
      <c r="E4" s="116"/>
      <c r="F4" s="116"/>
      <c r="G4" s="116"/>
      <c r="H4" s="116"/>
      <c r="I4" s="117"/>
      <c r="J4" s="116"/>
      <c r="K4" s="116"/>
      <c r="L4" s="116"/>
      <c r="M4" s="116"/>
      <c r="N4" s="116"/>
      <c r="O4" s="117"/>
      <c r="P4" s="116"/>
      <c r="Q4" s="116"/>
      <c r="R4" s="116"/>
      <c r="S4" s="116"/>
      <c r="T4" s="116"/>
      <c r="U4" s="117"/>
      <c r="V4" s="116"/>
      <c r="W4" s="117"/>
    </row>
    <row r="5" spans="1:26" s="108" customFormat="1" ht="36" x14ac:dyDescent="0.25">
      <c r="A5" s="119"/>
      <c r="B5" s="120" t="s">
        <v>5</v>
      </c>
      <c r="C5" s="121" t="s">
        <v>6</v>
      </c>
      <c r="D5" s="121" t="s">
        <v>7</v>
      </c>
      <c r="E5" s="121" t="s">
        <v>8</v>
      </c>
      <c r="F5" s="121" t="s">
        <v>9</v>
      </c>
      <c r="G5" s="121" t="s">
        <v>10</v>
      </c>
      <c r="H5" s="121" t="s">
        <v>11</v>
      </c>
      <c r="I5" s="122" t="s">
        <v>12</v>
      </c>
      <c r="J5" s="121" t="s">
        <v>13</v>
      </c>
      <c r="K5" s="121" t="s">
        <v>14</v>
      </c>
      <c r="L5" s="121" t="s">
        <v>15</v>
      </c>
      <c r="M5" s="121" t="s">
        <v>16</v>
      </c>
      <c r="N5" s="121" t="s">
        <v>17</v>
      </c>
      <c r="O5" s="200" t="s">
        <v>18</v>
      </c>
      <c r="P5" s="121" t="s">
        <v>19</v>
      </c>
      <c r="Q5" s="121" t="s">
        <v>20</v>
      </c>
      <c r="R5" s="121" t="s">
        <v>21</v>
      </c>
      <c r="S5" s="121" t="s">
        <v>22</v>
      </c>
      <c r="T5" s="121" t="s">
        <v>1227</v>
      </c>
      <c r="U5" s="122" t="s">
        <v>1228</v>
      </c>
      <c r="V5" s="121" t="s">
        <v>23</v>
      </c>
      <c r="W5" s="200" t="s">
        <v>24</v>
      </c>
    </row>
    <row r="6" spans="1:26" s="128" customFormat="1" ht="13.8" x14ac:dyDescent="0.3">
      <c r="A6" s="123">
        <v>1</v>
      </c>
      <c r="B6" s="124" t="s">
        <v>25</v>
      </c>
      <c r="C6" s="125">
        <f>C7+C8+C15</f>
        <v>15537768.630000001</v>
      </c>
      <c r="D6" s="125">
        <f>D7+D8+D15</f>
        <v>5209892.1099999994</v>
      </c>
      <c r="E6" s="125">
        <f>E7+E8+E15</f>
        <v>1477334.77</v>
      </c>
      <c r="F6" s="125">
        <f>F7+F8+F15</f>
        <v>878923.4</v>
      </c>
      <c r="G6" s="125">
        <f t="shared" ref="G6" si="0">G7+G8+G15</f>
        <v>868284.02</v>
      </c>
      <c r="H6" s="125">
        <f t="shared" ref="H6:H31" si="1">SUM(D6:G6)</f>
        <v>8434434.2999999989</v>
      </c>
      <c r="I6" s="126">
        <f t="shared" ref="I6:I31" si="2">IF(C6=0,"-",H6/C6)</f>
        <v>0.54283433489381272</v>
      </c>
      <c r="J6" s="125">
        <f>J7+J8+J15</f>
        <v>878793.82</v>
      </c>
      <c r="K6" s="125">
        <f>K7+K8+K15</f>
        <v>878409.81</v>
      </c>
      <c r="L6" s="125">
        <f>L7+L8+L15</f>
        <v>892344.56</v>
      </c>
      <c r="M6" s="125">
        <f t="shared" ref="M6" si="3">M7+M8+M15</f>
        <v>897186.99</v>
      </c>
      <c r="N6" s="125">
        <f t="shared" ref="N6:N31" si="4">SUM(J6:M6)</f>
        <v>3546735.1799999997</v>
      </c>
      <c r="O6" s="126">
        <f t="shared" ref="O6:O31" si="5">IF(C6=0,"-",N6/C6)</f>
        <v>0.22826541342313703</v>
      </c>
      <c r="P6" s="125">
        <f>P7+P8+P15</f>
        <v>1239510.9899999998</v>
      </c>
      <c r="Q6" s="125">
        <f>Q7+Q8+Q15</f>
        <v>1246823.1399999999</v>
      </c>
      <c r="R6" s="125">
        <f>R7+R8+R15</f>
        <v>0</v>
      </c>
      <c r="S6" s="125">
        <f t="shared" ref="S6" si="6">S7+S8+S15</f>
        <v>0</v>
      </c>
      <c r="T6" s="125">
        <f t="shared" ref="T6:T31" si="7">SUM(P6:S6)</f>
        <v>2486334.13</v>
      </c>
      <c r="U6" s="126">
        <f t="shared" ref="U6:U31" si="8">IF(C6=0,"-",T6/C6)</f>
        <v>0.16001873816034548</v>
      </c>
      <c r="V6" s="125">
        <f t="shared" ref="V6:V31" si="9">H6+N6+T6</f>
        <v>14467503.609999999</v>
      </c>
      <c r="W6" s="126">
        <f t="shared" ref="W6:W21" si="10">IF(C6=0,"-",V6/C6)</f>
        <v>0.93111848647729534</v>
      </c>
      <c r="X6" s="127"/>
      <c r="Y6" s="204"/>
    </row>
    <row r="7" spans="1:26" s="129" customFormat="1" x14ac:dyDescent="0.25">
      <c r="A7" s="123" t="s">
        <v>26</v>
      </c>
      <c r="B7" s="124" t="s">
        <v>27</v>
      </c>
      <c r="C7" s="125">
        <v>11267309.390000001</v>
      </c>
      <c r="D7" s="125">
        <v>875000</v>
      </c>
      <c r="E7" s="125">
        <v>875000</v>
      </c>
      <c r="F7" s="125">
        <v>875000</v>
      </c>
      <c r="G7" s="125">
        <v>875000</v>
      </c>
      <c r="H7" s="125">
        <f t="shared" si="1"/>
        <v>3500000</v>
      </c>
      <c r="I7" s="126">
        <f t="shared" si="2"/>
        <v>0.31063316705462368</v>
      </c>
      <c r="J7" s="125">
        <v>875000</v>
      </c>
      <c r="K7" s="125">
        <v>875000</v>
      </c>
      <c r="L7" s="125">
        <v>875000</v>
      </c>
      <c r="M7" s="125">
        <v>875000</v>
      </c>
      <c r="N7" s="125">
        <f t="shared" si="4"/>
        <v>3500000</v>
      </c>
      <c r="O7" s="126">
        <f t="shared" si="5"/>
        <v>0.31063316705462368</v>
      </c>
      <c r="P7" s="125">
        <v>1258654.69</v>
      </c>
      <c r="Q7" s="125">
        <v>1258654.7</v>
      </c>
      <c r="R7" s="125"/>
      <c r="S7" s="125"/>
      <c r="T7" s="125">
        <f>SUM(P7:S7)</f>
        <v>2517309.3899999997</v>
      </c>
      <c r="U7" s="126">
        <f>IF(C7=0,"-",T7/C7)</f>
        <v>0.22341708236344077</v>
      </c>
      <c r="V7" s="125">
        <f>H7+N7+T7</f>
        <v>9517309.3900000006</v>
      </c>
      <c r="W7" s="126">
        <f t="shared" si="10"/>
        <v>0.84468341647268819</v>
      </c>
      <c r="X7" s="127"/>
      <c r="Y7" s="128"/>
      <c r="Z7" s="128"/>
    </row>
    <row r="8" spans="1:26" s="128" customFormat="1" x14ac:dyDescent="0.25">
      <c r="A8" s="123" t="s">
        <v>28</v>
      </c>
      <c r="B8" s="124" t="s">
        <v>29</v>
      </c>
      <c r="C8" s="125">
        <f>SUM(C9:C14)</f>
        <v>-732375.11</v>
      </c>
      <c r="D8" s="125">
        <f>SUM(D9:D14)</f>
        <v>-61250</v>
      </c>
      <c r="E8" s="125">
        <f>SUM(E9:E14)</f>
        <v>-61250</v>
      </c>
      <c r="F8" s="125">
        <f>SUM(F9:F14)</f>
        <v>-61250</v>
      </c>
      <c r="G8" s="125">
        <f>SUM(G9:G14)</f>
        <v>-61250</v>
      </c>
      <c r="H8" s="125">
        <f t="shared" si="1"/>
        <v>-245000</v>
      </c>
      <c r="I8" s="126">
        <f t="shared" si="2"/>
        <v>0.33452802621869548</v>
      </c>
      <c r="J8" s="125">
        <f>SUM(J9:J14)</f>
        <v>-61250</v>
      </c>
      <c r="K8" s="125">
        <f>SUM(K9:K14)</f>
        <v>-61250</v>
      </c>
      <c r="L8" s="125">
        <f>SUM(L9:L14)</f>
        <v>-61250</v>
      </c>
      <c r="M8" s="125">
        <f>SUM(M9:M14)</f>
        <v>-61250</v>
      </c>
      <c r="N8" s="125">
        <f t="shared" si="4"/>
        <v>-245000</v>
      </c>
      <c r="O8" s="126">
        <f t="shared" si="5"/>
        <v>0.33452802621869548</v>
      </c>
      <c r="P8" s="125">
        <f t="shared" ref="P8:S8" si="11">SUM(P9:P14)</f>
        <v>-88105.83</v>
      </c>
      <c r="Q8" s="125">
        <f t="shared" si="11"/>
        <v>-88105.83</v>
      </c>
      <c r="R8" s="125">
        <f t="shared" si="11"/>
        <v>0</v>
      </c>
      <c r="S8" s="125">
        <f t="shared" si="11"/>
        <v>0</v>
      </c>
      <c r="T8" s="125">
        <f t="shared" si="7"/>
        <v>-176211.66</v>
      </c>
      <c r="U8" s="126">
        <f t="shared" si="8"/>
        <v>0.24060301557763208</v>
      </c>
      <c r="V8" s="125">
        <f t="shared" si="9"/>
        <v>-666211.66</v>
      </c>
      <c r="W8" s="126">
        <f t="shared" si="10"/>
        <v>0.90965906801502316</v>
      </c>
      <c r="X8" s="127"/>
    </row>
    <row r="9" spans="1:26" s="128" customFormat="1" x14ac:dyDescent="0.25">
      <c r="A9" s="130" t="s">
        <v>30</v>
      </c>
      <c r="B9" s="131" t="s">
        <v>31</v>
      </c>
      <c r="C9" s="132">
        <v>-619702.02</v>
      </c>
      <c r="D9" s="132">
        <v>-52500</v>
      </c>
      <c r="E9" s="132">
        <v>-52500</v>
      </c>
      <c r="F9" s="132">
        <v>-52500</v>
      </c>
      <c r="G9" s="132">
        <v>-52500</v>
      </c>
      <c r="H9" s="132">
        <f>SUM(D9:G9)</f>
        <v>-210000</v>
      </c>
      <c r="I9" s="133">
        <f>IF(C9=0,"-",H9/C9)</f>
        <v>0.33887254393651967</v>
      </c>
      <c r="J9" s="132">
        <v>-52500</v>
      </c>
      <c r="K9" s="132">
        <v>-52500</v>
      </c>
      <c r="L9" s="132">
        <v>-52500</v>
      </c>
      <c r="M9" s="132">
        <v>-52500</v>
      </c>
      <c r="N9" s="132">
        <f t="shared" si="4"/>
        <v>-210000</v>
      </c>
      <c r="O9" s="133">
        <f t="shared" si="5"/>
        <v>0.33887254393651967</v>
      </c>
      <c r="P9" s="132">
        <v>-75519.28</v>
      </c>
      <c r="Q9" s="132">
        <v>-75519.28</v>
      </c>
      <c r="R9" s="132"/>
      <c r="S9" s="132"/>
      <c r="T9" s="132">
        <f t="shared" si="7"/>
        <v>-151038.56</v>
      </c>
      <c r="U9" s="133">
        <f t="shared" si="8"/>
        <v>0.24372771933194601</v>
      </c>
      <c r="V9" s="132">
        <f t="shared" si="9"/>
        <v>-571038.56000000006</v>
      </c>
      <c r="W9" s="133">
        <f t="shared" si="10"/>
        <v>0.92147280720498548</v>
      </c>
      <c r="X9" s="127"/>
      <c r="Y9" s="134"/>
    </row>
    <row r="10" spans="1:26" s="128" customFormat="1" x14ac:dyDescent="0.25">
      <c r="A10" s="130" t="s">
        <v>32</v>
      </c>
      <c r="B10" s="131" t="s">
        <v>33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f t="shared" si="1"/>
        <v>0</v>
      </c>
      <c r="I10" s="133" t="str">
        <f t="shared" si="2"/>
        <v>-</v>
      </c>
      <c r="J10" s="132">
        <v>0</v>
      </c>
      <c r="K10" s="132">
        <v>0</v>
      </c>
      <c r="L10" s="132">
        <v>0</v>
      </c>
      <c r="M10" s="132">
        <v>0</v>
      </c>
      <c r="N10" s="132">
        <f t="shared" si="4"/>
        <v>0</v>
      </c>
      <c r="O10" s="133" t="str">
        <f t="shared" si="5"/>
        <v>-</v>
      </c>
      <c r="P10" s="132">
        <v>0</v>
      </c>
      <c r="Q10" s="132">
        <v>0</v>
      </c>
      <c r="R10" s="132"/>
      <c r="S10" s="132"/>
      <c r="T10" s="132">
        <f t="shared" si="7"/>
        <v>0</v>
      </c>
      <c r="U10" s="133" t="str">
        <f t="shared" si="8"/>
        <v>-</v>
      </c>
      <c r="V10" s="132">
        <f t="shared" si="9"/>
        <v>0</v>
      </c>
      <c r="W10" s="133" t="str">
        <f t="shared" si="10"/>
        <v>-</v>
      </c>
      <c r="X10" s="127"/>
      <c r="Y10" s="135"/>
    </row>
    <row r="11" spans="1:26" s="129" customFormat="1" x14ac:dyDescent="0.25">
      <c r="A11" s="130" t="s">
        <v>34</v>
      </c>
      <c r="B11" s="131" t="s">
        <v>35</v>
      </c>
      <c r="C11" s="132">
        <v>-112673.09</v>
      </c>
      <c r="D11" s="132">
        <v>-8750</v>
      </c>
      <c r="E11" s="132">
        <v>-8750</v>
      </c>
      <c r="F11" s="132">
        <v>-8750</v>
      </c>
      <c r="G11" s="132">
        <v>-8750</v>
      </c>
      <c r="H11" s="132">
        <f>SUM(D11:G11)</f>
        <v>-35000</v>
      </c>
      <c r="I11" s="133">
        <f t="shared" si="2"/>
        <v>0.31063317780669725</v>
      </c>
      <c r="J11" s="132">
        <v>-8750</v>
      </c>
      <c r="K11" s="132">
        <v>-8750</v>
      </c>
      <c r="L11" s="132">
        <v>-8750</v>
      </c>
      <c r="M11" s="132">
        <v>-8750</v>
      </c>
      <c r="N11" s="132">
        <f t="shared" si="4"/>
        <v>-35000</v>
      </c>
      <c r="O11" s="133">
        <f t="shared" si="5"/>
        <v>0.31063317780669725</v>
      </c>
      <c r="P11" s="132">
        <f>-12586.55</f>
        <v>-12586.55</v>
      </c>
      <c r="Q11" s="132">
        <f>-12586.55</f>
        <v>-12586.55</v>
      </c>
      <c r="R11" s="132"/>
      <c r="S11" s="132"/>
      <c r="T11" s="132">
        <f t="shared" si="7"/>
        <v>-25173.1</v>
      </c>
      <c r="U11" s="133">
        <f t="shared" si="8"/>
        <v>0.22341714423559342</v>
      </c>
      <c r="V11" s="132">
        <f t="shared" si="9"/>
        <v>-95173.1</v>
      </c>
      <c r="W11" s="133">
        <f t="shared" si="10"/>
        <v>0.84468349984898794</v>
      </c>
      <c r="X11" s="127"/>
      <c r="Y11" s="128"/>
      <c r="Z11" s="128"/>
    </row>
    <row r="12" spans="1:26" s="128" customFormat="1" x14ac:dyDescent="0.25">
      <c r="A12" s="130" t="s">
        <v>36</v>
      </c>
      <c r="B12" s="136" t="s">
        <v>37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f t="shared" si="1"/>
        <v>0</v>
      </c>
      <c r="I12" s="133" t="str">
        <f t="shared" si="2"/>
        <v>-</v>
      </c>
      <c r="J12" s="132">
        <v>0</v>
      </c>
      <c r="K12" s="132">
        <v>0</v>
      </c>
      <c r="L12" s="132">
        <v>0</v>
      </c>
      <c r="M12" s="132">
        <v>0</v>
      </c>
      <c r="N12" s="132">
        <f t="shared" si="4"/>
        <v>0</v>
      </c>
      <c r="O12" s="133" t="str">
        <f t="shared" si="5"/>
        <v>-</v>
      </c>
      <c r="P12" s="132">
        <v>0</v>
      </c>
      <c r="Q12" s="132">
        <v>0</v>
      </c>
      <c r="R12" s="132"/>
      <c r="S12" s="132"/>
      <c r="T12" s="132">
        <f t="shared" si="7"/>
        <v>0</v>
      </c>
      <c r="U12" s="133" t="str">
        <f t="shared" si="8"/>
        <v>-</v>
      </c>
      <c r="V12" s="132">
        <f t="shared" si="9"/>
        <v>0</v>
      </c>
      <c r="W12" s="133" t="str">
        <f t="shared" si="10"/>
        <v>-</v>
      </c>
      <c r="X12" s="127"/>
    </row>
    <row r="13" spans="1:26" s="128" customFormat="1" ht="24" x14ac:dyDescent="0.25">
      <c r="A13" s="130" t="s">
        <v>38</v>
      </c>
      <c r="B13" s="131" t="s">
        <v>39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f t="shared" si="1"/>
        <v>0</v>
      </c>
      <c r="I13" s="133" t="str">
        <f t="shared" si="2"/>
        <v>-</v>
      </c>
      <c r="J13" s="132">
        <v>0</v>
      </c>
      <c r="K13" s="132">
        <v>0</v>
      </c>
      <c r="L13" s="132">
        <v>0</v>
      </c>
      <c r="M13" s="132">
        <v>0</v>
      </c>
      <c r="N13" s="132">
        <f t="shared" si="4"/>
        <v>0</v>
      </c>
      <c r="O13" s="133" t="str">
        <f t="shared" si="5"/>
        <v>-</v>
      </c>
      <c r="P13" s="132">
        <v>0</v>
      </c>
      <c r="Q13" s="132">
        <v>0</v>
      </c>
      <c r="R13" s="132"/>
      <c r="S13" s="132"/>
      <c r="T13" s="132">
        <f t="shared" si="7"/>
        <v>0</v>
      </c>
      <c r="U13" s="133" t="str">
        <f t="shared" si="8"/>
        <v>-</v>
      </c>
      <c r="V13" s="132">
        <f t="shared" si="9"/>
        <v>0</v>
      </c>
      <c r="W13" s="133" t="str">
        <f t="shared" si="10"/>
        <v>-</v>
      </c>
      <c r="X13" s="127"/>
      <c r="Y13" s="135"/>
    </row>
    <row r="14" spans="1:26" s="128" customFormat="1" x14ac:dyDescent="0.25">
      <c r="A14" s="130" t="s">
        <v>40</v>
      </c>
      <c r="B14" s="136" t="s">
        <v>41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f t="shared" si="1"/>
        <v>0</v>
      </c>
      <c r="I14" s="133" t="str">
        <f t="shared" si="2"/>
        <v>-</v>
      </c>
      <c r="J14" s="132">
        <v>0</v>
      </c>
      <c r="K14" s="132">
        <v>0</v>
      </c>
      <c r="L14" s="132">
        <v>0</v>
      </c>
      <c r="M14" s="132">
        <v>0</v>
      </c>
      <c r="N14" s="132">
        <f t="shared" si="4"/>
        <v>0</v>
      </c>
      <c r="O14" s="133" t="str">
        <f t="shared" si="5"/>
        <v>-</v>
      </c>
      <c r="P14" s="132">
        <v>0</v>
      </c>
      <c r="Q14" s="132">
        <v>0</v>
      </c>
      <c r="R14" s="132"/>
      <c r="S14" s="132"/>
      <c r="T14" s="132">
        <f t="shared" si="7"/>
        <v>0</v>
      </c>
      <c r="U14" s="133" t="str">
        <f t="shared" si="8"/>
        <v>-</v>
      </c>
      <c r="V14" s="132">
        <f t="shared" si="9"/>
        <v>0</v>
      </c>
      <c r="W14" s="133" t="str">
        <f t="shared" si="10"/>
        <v>-</v>
      </c>
      <c r="X14" s="127"/>
    </row>
    <row r="15" spans="1:26" s="128" customFormat="1" x14ac:dyDescent="0.25">
      <c r="A15" s="123" t="s">
        <v>42</v>
      </c>
      <c r="B15" s="137" t="s">
        <v>43</v>
      </c>
      <c r="C15" s="125">
        <f>SUM(C16:C20)</f>
        <v>5002834.3499999996</v>
      </c>
      <c r="D15" s="125">
        <f t="shared" ref="D15:G15" si="12">SUM(D16:D20)</f>
        <v>4396142.1099999994</v>
      </c>
      <c r="E15" s="125">
        <f t="shared" si="12"/>
        <v>663584.77</v>
      </c>
      <c r="F15" s="125">
        <f t="shared" si="12"/>
        <v>65173.399999999994</v>
      </c>
      <c r="G15" s="125">
        <f t="shared" si="12"/>
        <v>54534.02</v>
      </c>
      <c r="H15" s="125">
        <f t="shared" si="1"/>
        <v>5179434.2999999989</v>
      </c>
      <c r="I15" s="126">
        <f t="shared" si="2"/>
        <v>1.0352999795006204</v>
      </c>
      <c r="J15" s="125">
        <f t="shared" ref="J15:M15" si="13">SUM(J16:J20)</f>
        <v>65043.82</v>
      </c>
      <c r="K15" s="125">
        <f t="shared" si="13"/>
        <v>64659.81</v>
      </c>
      <c r="L15" s="125">
        <f t="shared" si="13"/>
        <v>78594.559999999998</v>
      </c>
      <c r="M15" s="125">
        <f t="shared" si="13"/>
        <v>83436.990000000005</v>
      </c>
      <c r="N15" s="125">
        <f t="shared" si="4"/>
        <v>291735.18</v>
      </c>
      <c r="O15" s="126">
        <f t="shared" ref="O15:O23" si="14">IF(C15=0,"-",N15/C15)</f>
        <v>5.8313979554409992E-2</v>
      </c>
      <c r="P15" s="125">
        <f t="shared" ref="P15:S15" si="15">SUM(P16:P20)</f>
        <v>68962.13</v>
      </c>
      <c r="Q15" s="125">
        <f t="shared" si="15"/>
        <v>76274.27</v>
      </c>
      <c r="R15" s="125">
        <f t="shared" si="15"/>
        <v>0</v>
      </c>
      <c r="S15" s="125">
        <f t="shared" si="15"/>
        <v>0</v>
      </c>
      <c r="T15" s="125">
        <f t="shared" si="7"/>
        <v>145236.40000000002</v>
      </c>
      <c r="U15" s="126">
        <f t="shared" si="8"/>
        <v>2.9030823297197524E-2</v>
      </c>
      <c r="V15" s="125">
        <f t="shared" si="9"/>
        <v>5616405.879999999</v>
      </c>
      <c r="W15" s="126">
        <f>IF(C15=0,"-",V15/C15)</f>
        <v>1.1226447823522279</v>
      </c>
      <c r="X15" s="127"/>
    </row>
    <row r="16" spans="1:26" s="128" customFormat="1" ht="24" x14ac:dyDescent="0.25">
      <c r="A16" s="130" t="s">
        <v>44</v>
      </c>
      <c r="B16" s="131" t="s">
        <v>45</v>
      </c>
      <c r="C16" s="132">
        <v>2762798.65</v>
      </c>
      <c r="D16" s="132">
        <f>9500+18209.1+2632294.14+53206.26+49589.15</f>
        <v>2762798.65</v>
      </c>
      <c r="E16" s="132">
        <v>0</v>
      </c>
      <c r="F16" s="132">
        <v>0</v>
      </c>
      <c r="G16" s="132">
        <v>0</v>
      </c>
      <c r="H16" s="132">
        <f t="shared" ref="H16:H23" si="16">SUM(D16:G16)</f>
        <v>2762798.65</v>
      </c>
      <c r="I16" s="133">
        <f t="shared" ref="I16:I23" si="17">IF(C16=0,"-",H16/C16)</f>
        <v>1</v>
      </c>
      <c r="J16" s="132">
        <v>0</v>
      </c>
      <c r="K16" s="132">
        <v>0</v>
      </c>
      <c r="L16" s="132">
        <v>0</v>
      </c>
      <c r="M16" s="132">
        <v>0</v>
      </c>
      <c r="N16" s="132">
        <f t="shared" si="4"/>
        <v>0</v>
      </c>
      <c r="O16" s="133">
        <f t="shared" si="14"/>
        <v>0</v>
      </c>
      <c r="P16" s="132">
        <v>0</v>
      </c>
      <c r="Q16" s="132">
        <v>0</v>
      </c>
      <c r="R16" s="132"/>
      <c r="S16" s="132"/>
      <c r="T16" s="132">
        <f t="shared" si="7"/>
        <v>0</v>
      </c>
      <c r="U16" s="133">
        <f t="shared" si="8"/>
        <v>0</v>
      </c>
      <c r="V16" s="132">
        <f t="shared" si="9"/>
        <v>2762798.65</v>
      </c>
      <c r="W16" s="133">
        <f t="shared" si="10"/>
        <v>1</v>
      </c>
      <c r="X16" s="127"/>
    </row>
    <row r="17" spans="1:26" s="128" customFormat="1" ht="24" x14ac:dyDescent="0.25">
      <c r="A17" s="130" t="s">
        <v>46</v>
      </c>
      <c r="B17" s="131" t="s">
        <v>47</v>
      </c>
      <c r="C17" s="132">
        <v>236402.27</v>
      </c>
      <c r="D17" s="132">
        <v>0</v>
      </c>
      <c r="E17" s="132">
        <v>236402.27</v>
      </c>
      <c r="F17" s="132">
        <v>0</v>
      </c>
      <c r="G17" s="132">
        <v>0</v>
      </c>
      <c r="H17" s="132">
        <f t="shared" si="16"/>
        <v>236402.27</v>
      </c>
      <c r="I17" s="133">
        <f t="shared" si="17"/>
        <v>1</v>
      </c>
      <c r="J17" s="132">
        <v>0</v>
      </c>
      <c r="K17" s="132">
        <v>0</v>
      </c>
      <c r="L17" s="132">
        <v>0</v>
      </c>
      <c r="M17" s="132">
        <v>0</v>
      </c>
      <c r="N17" s="132">
        <f t="shared" ref="N17" si="18">SUM(J17:M17)</f>
        <v>0</v>
      </c>
      <c r="O17" s="133">
        <f t="shared" ref="O17" si="19">IF(C17=0,"-",N17/C17)</f>
        <v>0</v>
      </c>
      <c r="P17" s="132">
        <v>0</v>
      </c>
      <c r="Q17" s="132">
        <v>0</v>
      </c>
      <c r="R17" s="132"/>
      <c r="S17" s="132"/>
      <c r="T17" s="132">
        <f t="shared" ref="T17" si="20">SUM(P17:S17)</f>
        <v>0</v>
      </c>
      <c r="U17" s="133">
        <f t="shared" ref="U17" si="21">IF(C17=0,"-",T17/C17)</f>
        <v>0</v>
      </c>
      <c r="V17" s="132">
        <f t="shared" ref="V17" si="22">H17+N17+T17</f>
        <v>236402.27</v>
      </c>
      <c r="W17" s="133">
        <f t="shared" ref="W17" si="23">IF(C17=0,"-",V17/C17)</f>
        <v>1</v>
      </c>
      <c r="X17" s="127"/>
    </row>
    <row r="18" spans="1:26" s="128" customFormat="1" ht="24" x14ac:dyDescent="0.25">
      <c r="A18" s="130" t="s">
        <v>48</v>
      </c>
      <c r="B18" s="131" t="s">
        <v>49</v>
      </c>
      <c r="C18" s="138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f t="shared" si="16"/>
        <v>0</v>
      </c>
      <c r="I18" s="133" t="str">
        <f t="shared" si="17"/>
        <v>-</v>
      </c>
      <c r="J18" s="132">
        <v>0</v>
      </c>
      <c r="K18" s="132">
        <v>0</v>
      </c>
      <c r="L18" s="132">
        <v>0</v>
      </c>
      <c r="M18" s="132">
        <v>0</v>
      </c>
      <c r="N18" s="132">
        <f t="shared" si="4"/>
        <v>0</v>
      </c>
      <c r="O18" s="133" t="str">
        <f t="shared" si="14"/>
        <v>-</v>
      </c>
      <c r="P18" s="132">
        <v>0</v>
      </c>
      <c r="Q18" s="132">
        <v>0</v>
      </c>
      <c r="R18" s="132"/>
      <c r="S18" s="132"/>
      <c r="T18" s="132">
        <f>SUM(P18:S18)</f>
        <v>0</v>
      </c>
      <c r="U18" s="133" t="str">
        <f>IF(C18=0,"-",T18/C18)</f>
        <v>-</v>
      </c>
      <c r="V18" s="132">
        <f>H18+N18+T18</f>
        <v>0</v>
      </c>
      <c r="W18" s="133" t="str">
        <f t="shared" si="10"/>
        <v>-</v>
      </c>
      <c r="X18" s="127"/>
    </row>
    <row r="19" spans="1:26" s="128" customFormat="1" ht="24" x14ac:dyDescent="0.25">
      <c r="A19" s="130" t="s">
        <v>50</v>
      </c>
      <c r="B19" s="131" t="s">
        <v>51</v>
      </c>
      <c r="C19" s="138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f t="shared" si="16"/>
        <v>0</v>
      </c>
      <c r="I19" s="133" t="str">
        <f t="shared" si="17"/>
        <v>-</v>
      </c>
      <c r="J19" s="132">
        <v>0</v>
      </c>
      <c r="K19" s="132">
        <v>0</v>
      </c>
      <c r="L19" s="132">
        <v>0</v>
      </c>
      <c r="M19" s="132">
        <v>0</v>
      </c>
      <c r="N19" s="132">
        <f t="shared" si="4"/>
        <v>0</v>
      </c>
      <c r="O19" s="133" t="str">
        <f t="shared" si="14"/>
        <v>-</v>
      </c>
      <c r="P19" s="132">
        <v>0</v>
      </c>
      <c r="Q19" s="132">
        <v>0</v>
      </c>
      <c r="R19" s="132"/>
      <c r="S19" s="132"/>
      <c r="T19" s="132">
        <f>SUM(P19:S19)</f>
        <v>0</v>
      </c>
      <c r="U19" s="133" t="str">
        <f>IF(C19=0,"-",T19/C19)</f>
        <v>-</v>
      </c>
      <c r="V19" s="132">
        <f>H19+N19+T19</f>
        <v>0</v>
      </c>
      <c r="W19" s="133" t="str">
        <f t="shared" si="10"/>
        <v>-</v>
      </c>
      <c r="X19" s="127"/>
    </row>
    <row r="20" spans="1:26" s="129" customFormat="1" x14ac:dyDescent="0.25">
      <c r="A20" s="130" t="s">
        <v>52</v>
      </c>
      <c r="B20" s="131" t="s">
        <v>53</v>
      </c>
      <c r="C20" s="132">
        <f>SUM(C21:C22)</f>
        <v>2003633.43</v>
      </c>
      <c r="D20" s="132">
        <f>SUM(D21:D22)</f>
        <v>1633343.46</v>
      </c>
      <c r="E20" s="132">
        <f>SUM(E21:E22)</f>
        <v>427182.5</v>
      </c>
      <c r="F20" s="132">
        <f t="shared" ref="F20:G20" si="24">SUM(F21:F22)</f>
        <v>65173.399999999994</v>
      </c>
      <c r="G20" s="132">
        <f t="shared" si="24"/>
        <v>54534.02</v>
      </c>
      <c r="H20" s="132">
        <f t="shared" si="16"/>
        <v>2180233.38</v>
      </c>
      <c r="I20" s="133">
        <f t="shared" si="17"/>
        <v>1.0881398500123847</v>
      </c>
      <c r="J20" s="132">
        <f>SUM(J21:J22)</f>
        <v>65043.82</v>
      </c>
      <c r="K20" s="132">
        <f>SUM(K21:K22)</f>
        <v>64659.81</v>
      </c>
      <c r="L20" s="132">
        <f t="shared" ref="L20" si="25">SUM(L21:L22)</f>
        <v>78594.559999999998</v>
      </c>
      <c r="M20" s="132">
        <f>SUM(M21:M22)</f>
        <v>83436.990000000005</v>
      </c>
      <c r="N20" s="132">
        <f t="shared" si="4"/>
        <v>291735.18</v>
      </c>
      <c r="O20" s="133">
        <f t="shared" si="14"/>
        <v>0.14560307071738168</v>
      </c>
      <c r="P20" s="132">
        <f>SUM(P21:P22)</f>
        <v>68962.13</v>
      </c>
      <c r="Q20" s="132">
        <f>SUM(Q21:Q22)</f>
        <v>76274.27</v>
      </c>
      <c r="R20" s="132">
        <f t="shared" ref="R20:S20" si="26">SUM(R21:R22)</f>
        <v>0</v>
      </c>
      <c r="S20" s="132">
        <f t="shared" si="26"/>
        <v>0</v>
      </c>
      <c r="T20" s="132">
        <f>SUM(P20:S20)</f>
        <v>145236.40000000002</v>
      </c>
      <c r="U20" s="133">
        <f>IF(C20=0,"-",T20/C20)</f>
        <v>7.2486512665143554E-2</v>
      </c>
      <c r="V20" s="132">
        <f>H20+N20+T20</f>
        <v>2617204.96</v>
      </c>
      <c r="W20" s="133">
        <f>IF(C20=0,"-",V20/C20)</f>
        <v>1.30622943339491</v>
      </c>
      <c r="X20" s="127"/>
      <c r="Y20" s="128"/>
      <c r="Z20" s="128"/>
    </row>
    <row r="21" spans="1:26" s="128" customFormat="1" x14ac:dyDescent="0.25">
      <c r="A21" s="130" t="s">
        <v>54</v>
      </c>
      <c r="B21" s="131" t="s">
        <v>55</v>
      </c>
      <c r="C21" s="132">
        <v>428118.28</v>
      </c>
      <c r="D21" s="132">
        <f>Jan!J444</f>
        <v>57800.31</v>
      </c>
      <c r="E21" s="132">
        <f>Fev!J463</f>
        <v>50262.559999999998</v>
      </c>
      <c r="F21" s="132">
        <f>Mar!J478</f>
        <v>64311.77</v>
      </c>
      <c r="G21" s="132">
        <f>Abr!J490</f>
        <v>52899.53</v>
      </c>
      <c r="H21" s="132">
        <f t="shared" si="16"/>
        <v>225274.16999999998</v>
      </c>
      <c r="I21" s="133">
        <f t="shared" si="17"/>
        <v>0.52619610169413922</v>
      </c>
      <c r="J21" s="132">
        <f>Mai!J493</f>
        <v>65043.82</v>
      </c>
      <c r="K21" s="132">
        <f>Jun!J501</f>
        <v>64659.81</v>
      </c>
      <c r="L21" s="132">
        <f>Jul!J537</f>
        <v>78594.559999999998</v>
      </c>
      <c r="M21" s="132">
        <f>Ago!J536</f>
        <v>83436.990000000005</v>
      </c>
      <c r="N21" s="132">
        <f>SUM(J21:M21)</f>
        <v>291735.18</v>
      </c>
      <c r="O21" s="133">
        <f t="shared" si="14"/>
        <v>0.68143593401337588</v>
      </c>
      <c r="P21" s="132">
        <f>Set!J541</f>
        <v>68962.13</v>
      </c>
      <c r="Q21" s="132">
        <f>Out!J524</f>
        <v>76274.27</v>
      </c>
      <c r="R21" s="132"/>
      <c r="S21" s="132"/>
      <c r="T21" s="132">
        <f>SUM(P21:S21)</f>
        <v>145236.40000000002</v>
      </c>
      <c r="U21" s="133">
        <f>IF(C21=0,"-",T21/C21)</f>
        <v>0.33924363145624153</v>
      </c>
      <c r="V21" s="132">
        <f>H21+N21+T21</f>
        <v>662245.75</v>
      </c>
      <c r="W21" s="133">
        <f t="shared" si="10"/>
        <v>1.5468756671637567</v>
      </c>
      <c r="X21" s="127"/>
    </row>
    <row r="22" spans="1:26" s="128" customFormat="1" x14ac:dyDescent="0.25">
      <c r="A22" s="130" t="s">
        <v>56</v>
      </c>
      <c r="B22" s="131" t="s">
        <v>43</v>
      </c>
      <c r="C22" s="132">
        <v>1575515.15</v>
      </c>
      <c r="D22" s="132">
        <f>1575515.15+Jan!J449</f>
        <v>1575543.15</v>
      </c>
      <c r="E22" s="132">
        <f>Fev!J468+376902.86</f>
        <v>376919.94</v>
      </c>
      <c r="F22" s="132">
        <f>Mar!J483</f>
        <v>861.63</v>
      </c>
      <c r="G22" s="132">
        <f>Abr!L495</f>
        <v>1634.4900000000002</v>
      </c>
      <c r="H22" s="132">
        <f t="shared" si="16"/>
        <v>1954959.2099999997</v>
      </c>
      <c r="I22" s="133">
        <f t="shared" si="17"/>
        <v>1.2408380903223939</v>
      </c>
      <c r="J22" s="132">
        <v>0</v>
      </c>
      <c r="K22" s="132">
        <v>0</v>
      </c>
      <c r="L22" s="132">
        <v>0</v>
      </c>
      <c r="M22" s="132">
        <v>0</v>
      </c>
      <c r="N22" s="132">
        <f t="shared" si="4"/>
        <v>0</v>
      </c>
      <c r="O22" s="133">
        <f t="shared" si="14"/>
        <v>0</v>
      </c>
      <c r="P22" s="132">
        <v>0</v>
      </c>
      <c r="Q22" s="132">
        <v>0</v>
      </c>
      <c r="R22" s="132"/>
      <c r="S22" s="132"/>
      <c r="T22" s="132">
        <f>SUM(P22:S22)</f>
        <v>0</v>
      </c>
      <c r="U22" s="133">
        <f>IF(C22=0,"-",T22/C22)</f>
        <v>0</v>
      </c>
      <c r="V22" s="132">
        <f>H22+N22+T22</f>
        <v>1954959.2099999997</v>
      </c>
      <c r="W22" s="133">
        <f t="shared" ref="W22:W23" si="27">IF(C22=0,"-",V22/C22)</f>
        <v>1.2408380903223939</v>
      </c>
      <c r="X22" s="127"/>
    </row>
    <row r="23" spans="1:26" s="128" customFormat="1" x14ac:dyDescent="0.25">
      <c r="A23" s="123">
        <v>2</v>
      </c>
      <c r="B23" s="137" t="s">
        <v>57</v>
      </c>
      <c r="C23" s="139">
        <f>C24</f>
        <v>0</v>
      </c>
      <c r="D23" s="139">
        <f>D24</f>
        <v>0</v>
      </c>
      <c r="E23" s="139">
        <f>E24</f>
        <v>0</v>
      </c>
      <c r="F23" s="139">
        <f>F24</f>
        <v>0</v>
      </c>
      <c r="G23" s="139">
        <f t="shared" ref="G23" si="28">G24</f>
        <v>0</v>
      </c>
      <c r="H23" s="139">
        <f t="shared" si="16"/>
        <v>0</v>
      </c>
      <c r="I23" s="140" t="str">
        <f t="shared" si="17"/>
        <v>-</v>
      </c>
      <c r="J23" s="139">
        <f>J24</f>
        <v>0</v>
      </c>
      <c r="K23" s="139">
        <f>K24</f>
        <v>0</v>
      </c>
      <c r="L23" s="139">
        <f>L24</f>
        <v>0</v>
      </c>
      <c r="M23" s="139">
        <f t="shared" ref="M23" si="29">M24</f>
        <v>0</v>
      </c>
      <c r="N23" s="139">
        <f t="shared" si="4"/>
        <v>0</v>
      </c>
      <c r="O23" s="126" t="str">
        <f t="shared" si="14"/>
        <v>-</v>
      </c>
      <c r="P23" s="139">
        <f>P24</f>
        <v>0</v>
      </c>
      <c r="Q23" s="139">
        <f>Q24</f>
        <v>0</v>
      </c>
      <c r="R23" s="139">
        <f>R24</f>
        <v>0</v>
      </c>
      <c r="S23" s="139">
        <f t="shared" ref="S23" si="30">S24</f>
        <v>0</v>
      </c>
      <c r="T23" s="139">
        <f t="shared" si="7"/>
        <v>0</v>
      </c>
      <c r="U23" s="140" t="str">
        <f t="shared" si="8"/>
        <v>-</v>
      </c>
      <c r="V23" s="139">
        <f t="shared" si="9"/>
        <v>0</v>
      </c>
      <c r="W23" s="140" t="str">
        <f t="shared" si="27"/>
        <v>-</v>
      </c>
      <c r="X23" s="127"/>
    </row>
    <row r="24" spans="1:26" s="128" customFormat="1" x14ac:dyDescent="0.25">
      <c r="A24" s="123" t="s">
        <v>58</v>
      </c>
      <c r="B24" s="137" t="s">
        <v>59</v>
      </c>
      <c r="C24" s="125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f t="shared" si="1"/>
        <v>0</v>
      </c>
      <c r="I24" s="140" t="str">
        <f t="shared" si="2"/>
        <v>-</v>
      </c>
      <c r="J24" s="139">
        <v>0</v>
      </c>
      <c r="K24" s="139">
        <v>0</v>
      </c>
      <c r="L24" s="139">
        <v>0</v>
      </c>
      <c r="M24" s="139">
        <v>0</v>
      </c>
      <c r="N24" s="139">
        <f t="shared" si="4"/>
        <v>0</v>
      </c>
      <c r="O24" s="126" t="str">
        <f t="shared" si="5"/>
        <v>-</v>
      </c>
      <c r="P24" s="139">
        <v>0</v>
      </c>
      <c r="Q24" s="139">
        <v>0</v>
      </c>
      <c r="R24" s="139">
        <v>0</v>
      </c>
      <c r="S24" s="139">
        <v>0</v>
      </c>
      <c r="T24" s="139">
        <f t="shared" si="7"/>
        <v>0</v>
      </c>
      <c r="U24" s="140" t="str">
        <f t="shared" si="8"/>
        <v>-</v>
      </c>
      <c r="V24" s="139">
        <f t="shared" si="9"/>
        <v>0</v>
      </c>
      <c r="W24" s="140" t="str">
        <f t="shared" ref="W24:W31" si="31">IF(C24=0,"-",V24/C24)</f>
        <v>-</v>
      </c>
      <c r="X24" s="127"/>
    </row>
    <row r="25" spans="1:26" s="128" customFormat="1" x14ac:dyDescent="0.25">
      <c r="A25" s="123">
        <v>3</v>
      </c>
      <c r="B25" s="137" t="s">
        <v>60</v>
      </c>
      <c r="C25" s="125">
        <f>C26</f>
        <v>9880830.9100000001</v>
      </c>
      <c r="D25" s="139">
        <f>D26+D31</f>
        <v>466030.46</v>
      </c>
      <c r="E25" s="139">
        <f>E26+E31</f>
        <v>297403.67</v>
      </c>
      <c r="F25" s="139">
        <f>F26+F31</f>
        <v>831613.54</v>
      </c>
      <c r="G25" s="139">
        <f t="shared" ref="G25" si="32">G26+G31</f>
        <v>389914.64</v>
      </c>
      <c r="H25" s="139">
        <f t="shared" si="1"/>
        <v>1984962.31</v>
      </c>
      <c r="I25" s="140">
        <f t="shared" si="2"/>
        <v>0.20089022148846791</v>
      </c>
      <c r="J25" s="139">
        <f>J26+J31</f>
        <v>310876.15000000002</v>
      </c>
      <c r="K25" s="139">
        <f>K26+K31</f>
        <v>1908557.7</v>
      </c>
      <c r="L25" s="139">
        <f>L26+L31</f>
        <v>686145.74</v>
      </c>
      <c r="M25" s="139">
        <f t="shared" ref="M25" si="33">M26+M31</f>
        <v>804845.14</v>
      </c>
      <c r="N25" s="139">
        <f t="shared" si="4"/>
        <v>3710424.73</v>
      </c>
      <c r="O25" s="126">
        <f>IF(C25=0,"-",N25/C25)</f>
        <v>0.37551748064475277</v>
      </c>
      <c r="P25" s="139">
        <f>P26+P31</f>
        <v>1010395.9199999999</v>
      </c>
      <c r="Q25" s="139">
        <f>Q26+Q31</f>
        <v>253839.5</v>
      </c>
      <c r="R25" s="139">
        <f>R26+R31</f>
        <v>0</v>
      </c>
      <c r="S25" s="139">
        <f t="shared" ref="S25" si="34">S26+S31</f>
        <v>0</v>
      </c>
      <c r="T25" s="139">
        <f t="shared" si="7"/>
        <v>1264235.42</v>
      </c>
      <c r="U25" s="140">
        <f t="shared" si="8"/>
        <v>0.12794829013018702</v>
      </c>
      <c r="V25" s="139">
        <f t="shared" si="9"/>
        <v>6959622.46</v>
      </c>
      <c r="W25" s="140">
        <f t="shared" si="31"/>
        <v>0.70435599226340773</v>
      </c>
      <c r="X25" s="127"/>
    </row>
    <row r="26" spans="1:26" s="128" customFormat="1" x14ac:dyDescent="0.25">
      <c r="A26" s="123" t="s">
        <v>61</v>
      </c>
      <c r="B26" s="137" t="s">
        <v>62</v>
      </c>
      <c r="C26" s="125">
        <f>SUM(C27:C30)</f>
        <v>9880830.9100000001</v>
      </c>
      <c r="D26" s="139">
        <f t="shared" ref="D26:G26" si="35">SUM(D27:D30)</f>
        <v>466030.46</v>
      </c>
      <c r="E26" s="139">
        <f t="shared" si="35"/>
        <v>297403.67</v>
      </c>
      <c r="F26" s="139">
        <f t="shared" si="35"/>
        <v>831613.54</v>
      </c>
      <c r="G26" s="139">
        <f t="shared" si="35"/>
        <v>389914.64</v>
      </c>
      <c r="H26" s="139">
        <f t="shared" si="1"/>
        <v>1984962.31</v>
      </c>
      <c r="I26" s="140">
        <f t="shared" si="2"/>
        <v>0.20089022148846791</v>
      </c>
      <c r="J26" s="139">
        <f t="shared" ref="J26:M26" si="36">SUM(J27:J30)</f>
        <v>310876.15000000002</v>
      </c>
      <c r="K26" s="139">
        <f t="shared" si="36"/>
        <v>1908557.7</v>
      </c>
      <c r="L26" s="139">
        <f t="shared" si="36"/>
        <v>686145.74</v>
      </c>
      <c r="M26" s="139">
        <f t="shared" si="36"/>
        <v>804845.14</v>
      </c>
      <c r="N26" s="139">
        <f t="shared" si="4"/>
        <v>3710424.73</v>
      </c>
      <c r="O26" s="126">
        <f>IF(C26=0,"-",N26/C26)</f>
        <v>0.37551748064475277</v>
      </c>
      <c r="P26" s="139">
        <f t="shared" ref="P26:S26" si="37">SUM(P27:P30)</f>
        <v>1010395.9199999999</v>
      </c>
      <c r="Q26" s="139">
        <f t="shared" si="37"/>
        <v>253839.5</v>
      </c>
      <c r="R26" s="139">
        <f t="shared" si="37"/>
        <v>0</v>
      </c>
      <c r="S26" s="139">
        <f t="shared" si="37"/>
        <v>0</v>
      </c>
      <c r="T26" s="139">
        <f t="shared" si="7"/>
        <v>1264235.42</v>
      </c>
      <c r="U26" s="140">
        <f t="shared" si="8"/>
        <v>0.12794829013018702</v>
      </c>
      <c r="V26" s="139">
        <f t="shared" si="9"/>
        <v>6959622.46</v>
      </c>
      <c r="W26" s="140">
        <f t="shared" si="31"/>
        <v>0.70435599226340773</v>
      </c>
      <c r="X26" s="127"/>
    </row>
    <row r="27" spans="1:26" s="128" customFormat="1" ht="36" x14ac:dyDescent="0.25">
      <c r="A27" s="130" t="s">
        <v>63</v>
      </c>
      <c r="B27" s="136" t="s">
        <v>64</v>
      </c>
      <c r="C27" s="132">
        <v>3880830.91</v>
      </c>
      <c r="D27" s="141">
        <f>Jan!J33</f>
        <v>466030.46</v>
      </c>
      <c r="E27" s="141">
        <f>Fev!J39</f>
        <v>297403.67</v>
      </c>
      <c r="F27" s="141">
        <f>Mar!J39</f>
        <v>259613.54</v>
      </c>
      <c r="G27" s="132">
        <f>Abr!J39+100000</f>
        <v>389914.64</v>
      </c>
      <c r="H27" s="141">
        <f t="shared" si="1"/>
        <v>1412962.31</v>
      </c>
      <c r="I27" s="142">
        <f t="shared" si="2"/>
        <v>0.36408757370982703</v>
      </c>
      <c r="J27" s="141">
        <f>Mai!J37</f>
        <v>310876.15000000002</v>
      </c>
      <c r="K27" s="141">
        <f>Jun!J39</f>
        <v>387557.7</v>
      </c>
      <c r="L27" s="132">
        <f>Jul!J38</f>
        <v>686145.74</v>
      </c>
      <c r="M27" s="141">
        <f>Ago!J41</f>
        <v>454845.14</v>
      </c>
      <c r="N27" s="132">
        <f t="shared" si="4"/>
        <v>1839424.73</v>
      </c>
      <c r="O27" s="133">
        <f>IF(C27=0,"-",N27/C27)</f>
        <v>0.47397703550036913</v>
      </c>
      <c r="P27" s="141">
        <f>Set!J40</f>
        <v>331395.92</v>
      </c>
      <c r="Q27" s="141">
        <f>Out!J37</f>
        <v>253839.5</v>
      </c>
      <c r="R27" s="141"/>
      <c r="S27" s="141"/>
      <c r="T27" s="141">
        <f>SUM(P27:S27)</f>
        <v>585235.41999999993</v>
      </c>
      <c r="U27" s="142">
        <f t="shared" si="8"/>
        <v>0.15080157666544661</v>
      </c>
      <c r="V27" s="141">
        <f t="shared" si="9"/>
        <v>3837622.46</v>
      </c>
      <c r="W27" s="142">
        <f t="shared" si="31"/>
        <v>0.98886618587564279</v>
      </c>
      <c r="X27" s="127"/>
    </row>
    <row r="28" spans="1:26" s="128" customFormat="1" x14ac:dyDescent="0.25">
      <c r="A28" s="130" t="s">
        <v>65</v>
      </c>
      <c r="B28" s="136" t="s">
        <v>66</v>
      </c>
      <c r="C28" s="132">
        <v>6000000</v>
      </c>
      <c r="D28" s="132">
        <v>0</v>
      </c>
      <c r="E28" s="132">
        <v>0</v>
      </c>
      <c r="F28" s="132">
        <v>572000</v>
      </c>
      <c r="G28" s="132">
        <v>0</v>
      </c>
      <c r="H28" s="132">
        <f t="shared" si="1"/>
        <v>572000</v>
      </c>
      <c r="I28" s="142">
        <f t="shared" si="2"/>
        <v>9.5333333333333339E-2</v>
      </c>
      <c r="J28" s="132">
        <v>0</v>
      </c>
      <c r="K28" s="132">
        <v>1521000</v>
      </c>
      <c r="L28" s="132">
        <v>0</v>
      </c>
      <c r="M28" s="132">
        <v>350000</v>
      </c>
      <c r="N28" s="132">
        <f t="shared" si="4"/>
        <v>1871000</v>
      </c>
      <c r="O28" s="133">
        <f>IF(C28=0,"-",N28/C28)</f>
        <v>0.31183333333333335</v>
      </c>
      <c r="P28" s="132">
        <v>679000</v>
      </c>
      <c r="Q28" s="132">
        <v>0</v>
      </c>
      <c r="R28" s="132">
        <v>0</v>
      </c>
      <c r="S28" s="132">
        <v>0</v>
      </c>
      <c r="T28" s="141">
        <f>SUM(P28:S28)</f>
        <v>679000</v>
      </c>
      <c r="U28" s="142">
        <f t="shared" si="8"/>
        <v>0.11316666666666667</v>
      </c>
      <c r="V28" s="132">
        <f t="shared" si="9"/>
        <v>3122000</v>
      </c>
      <c r="W28" s="142">
        <f t="shared" si="31"/>
        <v>0.52033333333333331</v>
      </c>
      <c r="X28" s="127"/>
      <c r="Y28" s="127"/>
    </row>
    <row r="29" spans="1:26" s="128" customFormat="1" x14ac:dyDescent="0.25">
      <c r="A29" s="130" t="s">
        <v>67</v>
      </c>
      <c r="B29" s="131" t="s">
        <v>68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f t="shared" si="1"/>
        <v>0</v>
      </c>
      <c r="I29" s="133" t="str">
        <f t="shared" si="2"/>
        <v>-</v>
      </c>
      <c r="J29" s="132">
        <v>0</v>
      </c>
      <c r="K29" s="132">
        <v>0</v>
      </c>
      <c r="L29" s="132">
        <v>0</v>
      </c>
      <c r="M29" s="132">
        <v>0</v>
      </c>
      <c r="N29" s="132">
        <f t="shared" si="4"/>
        <v>0</v>
      </c>
      <c r="O29" s="133" t="str">
        <f t="shared" si="5"/>
        <v>-</v>
      </c>
      <c r="P29" s="132">
        <v>0</v>
      </c>
      <c r="Q29" s="132">
        <v>0</v>
      </c>
      <c r="R29" s="132">
        <v>0</v>
      </c>
      <c r="S29" s="132">
        <v>0</v>
      </c>
      <c r="T29" s="132">
        <f t="shared" si="7"/>
        <v>0</v>
      </c>
      <c r="U29" s="133" t="str">
        <f t="shared" si="8"/>
        <v>-</v>
      </c>
      <c r="V29" s="132">
        <f t="shared" si="9"/>
        <v>0</v>
      </c>
      <c r="W29" s="133" t="str">
        <f t="shared" si="31"/>
        <v>-</v>
      </c>
      <c r="X29" s="127"/>
    </row>
    <row r="30" spans="1:26" s="128" customFormat="1" x14ac:dyDescent="0.25">
      <c r="A30" s="130" t="s">
        <v>69</v>
      </c>
      <c r="B30" s="131" t="s">
        <v>70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f t="shared" si="1"/>
        <v>0</v>
      </c>
      <c r="I30" s="133" t="str">
        <f t="shared" si="2"/>
        <v>-</v>
      </c>
      <c r="J30" s="132">
        <v>0</v>
      </c>
      <c r="K30" s="132">
        <v>0</v>
      </c>
      <c r="L30" s="132">
        <v>0</v>
      </c>
      <c r="M30" s="132">
        <v>0</v>
      </c>
      <c r="N30" s="132">
        <f t="shared" si="4"/>
        <v>0</v>
      </c>
      <c r="O30" s="133" t="str">
        <f t="shared" si="5"/>
        <v>-</v>
      </c>
      <c r="P30" s="132">
        <v>0</v>
      </c>
      <c r="Q30" s="132">
        <v>0</v>
      </c>
      <c r="R30" s="132">
        <v>0</v>
      </c>
      <c r="S30" s="132">
        <v>0</v>
      </c>
      <c r="T30" s="132">
        <f t="shared" si="7"/>
        <v>0</v>
      </c>
      <c r="U30" s="133" t="str">
        <f t="shared" si="8"/>
        <v>-</v>
      </c>
      <c r="V30" s="132">
        <f t="shared" si="9"/>
        <v>0</v>
      </c>
      <c r="W30" s="133" t="str">
        <f t="shared" si="31"/>
        <v>-</v>
      </c>
      <c r="X30" s="127"/>
    </row>
    <row r="31" spans="1:26" s="128" customFormat="1" x14ac:dyDescent="0.25">
      <c r="A31" s="123" t="s">
        <v>71</v>
      </c>
      <c r="B31" s="124" t="s">
        <v>72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f t="shared" si="1"/>
        <v>0</v>
      </c>
      <c r="I31" s="126" t="str">
        <f t="shared" si="2"/>
        <v>-</v>
      </c>
      <c r="J31" s="125">
        <v>0</v>
      </c>
      <c r="K31" s="125">
        <v>0</v>
      </c>
      <c r="L31" s="125">
        <v>0</v>
      </c>
      <c r="M31" s="125">
        <v>0</v>
      </c>
      <c r="N31" s="125">
        <f t="shared" si="4"/>
        <v>0</v>
      </c>
      <c r="O31" s="126" t="str">
        <f t="shared" si="5"/>
        <v>-</v>
      </c>
      <c r="P31" s="125">
        <v>0</v>
      </c>
      <c r="Q31" s="125">
        <v>0</v>
      </c>
      <c r="R31" s="125">
        <v>0</v>
      </c>
      <c r="S31" s="125">
        <v>0</v>
      </c>
      <c r="T31" s="125">
        <f t="shared" si="7"/>
        <v>0</v>
      </c>
      <c r="U31" s="126" t="str">
        <f t="shared" si="8"/>
        <v>-</v>
      </c>
      <c r="V31" s="125">
        <f t="shared" si="9"/>
        <v>0</v>
      </c>
      <c r="W31" s="126" t="str">
        <f t="shared" si="31"/>
        <v>-</v>
      </c>
      <c r="X31" s="127"/>
    </row>
    <row r="32" spans="1:26" s="128" customFormat="1" x14ac:dyDescent="0.25">
      <c r="A32" s="143"/>
      <c r="B32" s="144"/>
      <c r="C32" s="110"/>
      <c r="D32" s="110"/>
      <c r="E32" s="110"/>
      <c r="F32" s="110"/>
      <c r="G32" s="110"/>
      <c r="H32" s="110"/>
      <c r="I32" s="145"/>
      <c r="J32" s="110"/>
      <c r="K32" s="110"/>
      <c r="L32" s="110"/>
      <c r="M32" s="110"/>
      <c r="N32" s="110"/>
      <c r="O32" s="145"/>
      <c r="P32" s="110"/>
      <c r="Q32" s="110"/>
      <c r="R32" s="110"/>
      <c r="S32" s="110"/>
      <c r="T32" s="110"/>
      <c r="U32" s="145"/>
      <c r="V32" s="110"/>
      <c r="W32" s="145"/>
    </row>
    <row r="33" spans="1:26" s="108" customFormat="1" x14ac:dyDescent="0.25">
      <c r="A33" s="119"/>
      <c r="B33" s="146" t="s">
        <v>73</v>
      </c>
      <c r="C33" s="147"/>
      <c r="D33" s="147"/>
      <c r="E33" s="147"/>
      <c r="F33" s="147"/>
      <c r="G33" s="147"/>
      <c r="H33" s="147"/>
      <c r="I33" s="148"/>
      <c r="J33" s="147"/>
      <c r="K33" s="147"/>
      <c r="L33" s="147"/>
      <c r="M33" s="147"/>
      <c r="N33" s="147"/>
      <c r="O33" s="201"/>
      <c r="P33" s="147"/>
      <c r="Q33" s="147"/>
      <c r="R33" s="147"/>
      <c r="S33" s="147"/>
      <c r="T33" s="147"/>
      <c r="U33" s="148"/>
      <c r="V33" s="147"/>
      <c r="W33" s="201"/>
    </row>
    <row r="34" spans="1:26" s="151" customFormat="1" ht="57.6" customHeight="1" x14ac:dyDescent="0.25">
      <c r="A34" s="121"/>
      <c r="B34" s="191" t="s">
        <v>74</v>
      </c>
      <c r="C34" s="121" t="s">
        <v>6</v>
      </c>
      <c r="D34" s="121" t="s">
        <v>7</v>
      </c>
      <c r="E34" s="121" t="s">
        <v>8</v>
      </c>
      <c r="F34" s="121" t="s">
        <v>9</v>
      </c>
      <c r="G34" s="121" t="s">
        <v>10</v>
      </c>
      <c r="H34" s="121" t="s">
        <v>11</v>
      </c>
      <c r="I34" s="122" t="s">
        <v>12</v>
      </c>
      <c r="J34" s="121" t="s">
        <v>13</v>
      </c>
      <c r="K34" s="121" t="s">
        <v>14</v>
      </c>
      <c r="L34" s="121" t="s">
        <v>15</v>
      </c>
      <c r="M34" s="121" t="s">
        <v>16</v>
      </c>
      <c r="N34" s="121" t="s">
        <v>17</v>
      </c>
      <c r="O34" s="200" t="s">
        <v>18</v>
      </c>
      <c r="P34" s="121" t="s">
        <v>19</v>
      </c>
      <c r="Q34" s="121" t="s">
        <v>20</v>
      </c>
      <c r="R34" s="121" t="s">
        <v>21</v>
      </c>
      <c r="S34" s="121" t="s">
        <v>22</v>
      </c>
      <c r="T34" s="121" t="s">
        <v>1227</v>
      </c>
      <c r="U34" s="122" t="s">
        <v>1228</v>
      </c>
      <c r="V34" s="121" t="s">
        <v>23</v>
      </c>
      <c r="W34" s="200" t="s">
        <v>24</v>
      </c>
    </row>
    <row r="35" spans="1:26" s="128" customFormat="1" x14ac:dyDescent="0.25">
      <c r="A35" s="123">
        <v>4</v>
      </c>
      <c r="B35" s="124" t="s">
        <v>75</v>
      </c>
      <c r="C35" s="125">
        <f>C36+C37+C42</f>
        <v>24971264.219999999</v>
      </c>
      <c r="D35" s="125">
        <f>D36+D37+D42</f>
        <v>2236981.16</v>
      </c>
      <c r="E35" s="125">
        <f>E36+E37+E42</f>
        <v>1831449.22</v>
      </c>
      <c r="F35" s="125">
        <f>F36+F37+F42</f>
        <v>1812180.97</v>
      </c>
      <c r="G35" s="125">
        <f t="shared" ref="G35" si="38">G36+G37+G42</f>
        <v>1765994.5399999998</v>
      </c>
      <c r="H35" s="125">
        <f t="shared" ref="H35:H46" si="39">SUM(D35:G35)</f>
        <v>7646605.8899999997</v>
      </c>
      <c r="I35" s="126">
        <f t="shared" ref="I35:I46" si="40">IF(C35=0,"-",H35/C35)</f>
        <v>0.30621621006579536</v>
      </c>
      <c r="J35" s="125">
        <f>J36+J37+J42</f>
        <v>2123529.8800000004</v>
      </c>
      <c r="K35" s="125">
        <f>K36+K37+K42</f>
        <v>1893571.56</v>
      </c>
      <c r="L35" s="125">
        <f>L36+L37+L42</f>
        <v>2797836.57</v>
      </c>
      <c r="M35" s="125">
        <f t="shared" ref="M35" si="41">M36+M37+M42</f>
        <v>3007289.5300000003</v>
      </c>
      <c r="N35" s="125">
        <f t="shared" ref="N35:N46" si="42">SUM(J35:M35)</f>
        <v>9822227.5399999991</v>
      </c>
      <c r="O35" s="126">
        <f t="shared" ref="O35:O44" si="43">IF(C35=0,"-",N35/C35)</f>
        <v>0.39334122027082535</v>
      </c>
      <c r="P35" s="125">
        <f t="shared" ref="P35:S35" si="44">P36+P37+P42</f>
        <v>2221621.5100000002</v>
      </c>
      <c r="Q35" s="125">
        <f t="shared" si="44"/>
        <v>2315039.46</v>
      </c>
      <c r="R35" s="125">
        <f t="shared" si="44"/>
        <v>0</v>
      </c>
      <c r="S35" s="125">
        <f t="shared" si="44"/>
        <v>0</v>
      </c>
      <c r="T35" s="125">
        <f t="shared" ref="T35:T36" si="45">SUM(P35:S35)</f>
        <v>4536660.9700000007</v>
      </c>
      <c r="U35" s="126">
        <f t="shared" ref="U35:U46" si="46">IF(C35=0,"-",T35/C35)</f>
        <v>0.1816752620144276</v>
      </c>
      <c r="V35" s="125">
        <f t="shared" ref="V35:V44" si="47">H35+N35+T35</f>
        <v>22005494.399999999</v>
      </c>
      <c r="W35" s="126">
        <f t="shared" ref="W35:W37" si="48">IF(C35=0,"-",V35/C35)</f>
        <v>0.88123269235104829</v>
      </c>
      <c r="X35" s="127"/>
      <c r="Z35" s="127"/>
    </row>
    <row r="36" spans="1:26" s="128" customFormat="1" x14ac:dyDescent="0.25">
      <c r="A36" s="123" t="s">
        <v>76</v>
      </c>
      <c r="B36" s="124" t="s">
        <v>77</v>
      </c>
      <c r="C36" s="125">
        <v>12479367.199999999</v>
      </c>
      <c r="D36" s="152">
        <f>Jan!K424+D159</f>
        <v>1058126.48</v>
      </c>
      <c r="E36" s="152">
        <f>E159+Fev!J442</f>
        <v>1373676.89</v>
      </c>
      <c r="F36" s="152">
        <f>F159+Mar!L456</f>
        <v>1316772.93</v>
      </c>
      <c r="G36" s="152">
        <f>Abr!L467+G159</f>
        <v>1227451.1499999999</v>
      </c>
      <c r="H36" s="125">
        <f t="shared" si="39"/>
        <v>4976027.4499999993</v>
      </c>
      <c r="I36" s="126">
        <f t="shared" si="40"/>
        <v>0.39874036641857924</v>
      </c>
      <c r="J36" s="125">
        <f>Mai!L469+J159</f>
        <v>1611248.2200000002</v>
      </c>
      <c r="K36" s="125">
        <f>Jun!L478+K159</f>
        <v>1272042.3800000001</v>
      </c>
      <c r="L36" s="125">
        <f>Jul!L512+L159</f>
        <v>1142126.8799999999</v>
      </c>
      <c r="M36" s="125">
        <f>Ago!L512+M159</f>
        <v>2392464.37</v>
      </c>
      <c r="N36" s="125">
        <f t="shared" si="42"/>
        <v>6417881.8500000006</v>
      </c>
      <c r="O36" s="126">
        <f t="shared" si="43"/>
        <v>0.51427942996981457</v>
      </c>
      <c r="P36" s="152">
        <f>Set!L517+P159</f>
        <v>1609724.86</v>
      </c>
      <c r="Q36" s="152">
        <f>Out!J506</f>
        <v>1738175.18</v>
      </c>
      <c r="R36" s="152"/>
      <c r="S36" s="152"/>
      <c r="T36" s="125">
        <f t="shared" si="45"/>
        <v>3347900.04</v>
      </c>
      <c r="U36" s="126">
        <f t="shared" si="46"/>
        <v>0.26827482406319453</v>
      </c>
      <c r="V36" s="125">
        <f t="shared" si="47"/>
        <v>14741809.34</v>
      </c>
      <c r="W36" s="126">
        <f t="shared" si="48"/>
        <v>1.1812946204515884</v>
      </c>
      <c r="X36" s="127"/>
      <c r="Z36" s="127"/>
    </row>
    <row r="37" spans="1:26" s="128" customFormat="1" x14ac:dyDescent="0.25">
      <c r="A37" s="123" t="s">
        <v>78</v>
      </c>
      <c r="B37" s="124" t="s">
        <v>79</v>
      </c>
      <c r="C37" s="125">
        <f>SUM(C38:C41)</f>
        <v>12063778.74</v>
      </c>
      <c r="D37" s="125">
        <f>SUM(D38:D41)</f>
        <v>1120841.3500000001</v>
      </c>
      <c r="E37" s="125">
        <f>SUM(E38:E41)</f>
        <v>407405.13</v>
      </c>
      <c r="F37" s="125">
        <f>SUM(F38:F41)</f>
        <v>430209.56</v>
      </c>
      <c r="G37" s="125">
        <f t="shared" ref="G37" si="49">SUM(G38:G41)</f>
        <v>483094.9</v>
      </c>
      <c r="H37" s="125">
        <f t="shared" si="39"/>
        <v>2441550.94</v>
      </c>
      <c r="I37" s="126">
        <f t="shared" si="40"/>
        <v>0.20238691314061683</v>
      </c>
      <c r="J37" s="125">
        <f>SUM(J38:J41)</f>
        <v>447228.91000000003</v>
      </c>
      <c r="K37" s="125">
        <f>SUM(K38:K41)</f>
        <v>556846.54</v>
      </c>
      <c r="L37" s="125">
        <f>SUM(L38:L41)</f>
        <v>1577057.8299999998</v>
      </c>
      <c r="M37" s="125">
        <f t="shared" ref="M37" si="50">SUM(M38:M41)</f>
        <v>531293.35</v>
      </c>
      <c r="N37" s="125">
        <f t="shared" si="42"/>
        <v>3112426.63</v>
      </c>
      <c r="O37" s="126">
        <f t="shared" si="43"/>
        <v>0.25799765538471736</v>
      </c>
      <c r="P37" s="153">
        <f t="shared" ref="P37:S37" si="51">SUM(P38:P41)</f>
        <v>542917.54</v>
      </c>
      <c r="Q37" s="153">
        <f t="shared" si="51"/>
        <v>500589.98000000004</v>
      </c>
      <c r="R37" s="153">
        <f t="shared" si="51"/>
        <v>0</v>
      </c>
      <c r="S37" s="153">
        <f t="shared" si="51"/>
        <v>0</v>
      </c>
      <c r="T37" s="125">
        <f t="shared" ref="T37:T46" si="52">SUM(P37:S37)</f>
        <v>1043507.52</v>
      </c>
      <c r="U37" s="126">
        <f t="shared" si="46"/>
        <v>8.6499225697834706E-2</v>
      </c>
      <c r="V37" s="125">
        <f t="shared" si="47"/>
        <v>6597485.0899999999</v>
      </c>
      <c r="W37" s="126">
        <f t="shared" si="48"/>
        <v>0.54688379422316891</v>
      </c>
      <c r="X37" s="127"/>
      <c r="Z37" s="127"/>
    </row>
    <row r="38" spans="1:26" s="128" customFormat="1" ht="36" x14ac:dyDescent="0.25">
      <c r="A38" s="130" t="s">
        <v>80</v>
      </c>
      <c r="B38" s="131" t="s">
        <v>64</v>
      </c>
      <c r="C38" s="132">
        <v>3880830.91</v>
      </c>
      <c r="D38" s="132">
        <f>Jan!J427+Jan!J431+Jan!K437</f>
        <v>520487.13</v>
      </c>
      <c r="E38" s="132">
        <f>Fev!J445+Fev!J450+Fev!L456</f>
        <v>212875.34999999998</v>
      </c>
      <c r="F38" s="132">
        <f>Mar!J459+Mar!J465+Mar!L471</f>
        <v>233028.31</v>
      </c>
      <c r="G38" s="132">
        <f>Abr!J470+Abr!J476+Abr!L482</f>
        <v>365071.83</v>
      </c>
      <c r="H38" s="132">
        <f t="shared" si="39"/>
        <v>1331462.6200000001</v>
      </c>
      <c r="I38" s="133">
        <f t="shared" si="40"/>
        <v>0.34308699628451478</v>
      </c>
      <c r="J38" s="132">
        <f>Mai!J473+Mai!J479+Mai!L485</f>
        <v>265477.21000000002</v>
      </c>
      <c r="K38" s="132">
        <f>Jun!J481+Jun!J488+Jun!L493</f>
        <v>370087.67000000004</v>
      </c>
      <c r="L38" s="132">
        <f>Jul!J516+Jul!J523+Jul!L529</f>
        <v>885808.34</v>
      </c>
      <c r="M38" s="132">
        <f>Ago!J515+Ago!J522+Ago!L528</f>
        <v>211895.28</v>
      </c>
      <c r="N38" s="132">
        <f t="shared" si="42"/>
        <v>1733268.5000000002</v>
      </c>
      <c r="O38" s="133">
        <f t="shared" si="43"/>
        <v>0.44662304032205313</v>
      </c>
      <c r="P38" s="132">
        <f>Set!J520+Set!J528+Set!L533</f>
        <v>349904.32</v>
      </c>
      <c r="Q38" s="132">
        <f>Out!J509+Out!J516</f>
        <v>267495.65000000002</v>
      </c>
      <c r="R38" s="132"/>
      <c r="S38" s="132"/>
      <c r="T38" s="132">
        <f t="shared" si="52"/>
        <v>617399.97</v>
      </c>
      <c r="U38" s="133">
        <f t="shared" si="46"/>
        <v>0.15908963423505612</v>
      </c>
      <c r="V38" s="132">
        <f t="shared" si="47"/>
        <v>3682131.09</v>
      </c>
      <c r="W38" s="133">
        <f t="shared" ref="W38:W46" si="53">IF(C38=0,"-",V38/C38)</f>
        <v>0.94879967084162387</v>
      </c>
      <c r="X38" s="127"/>
      <c r="Z38" s="127"/>
    </row>
    <row r="39" spans="1:26" s="128" customFormat="1" x14ac:dyDescent="0.25">
      <c r="A39" s="130" t="s">
        <v>81</v>
      </c>
      <c r="B39" s="131" t="s">
        <v>66</v>
      </c>
      <c r="C39" s="132">
        <v>6000000</v>
      </c>
      <c r="D39" s="132">
        <v>0</v>
      </c>
      <c r="E39" s="132">
        <v>0</v>
      </c>
      <c r="F39" s="132">
        <v>0</v>
      </c>
      <c r="G39" s="132">
        <v>0</v>
      </c>
      <c r="H39" s="132">
        <f t="shared" si="39"/>
        <v>0</v>
      </c>
      <c r="I39" s="133">
        <f t="shared" si="40"/>
        <v>0</v>
      </c>
      <c r="J39" s="132">
        <v>0</v>
      </c>
      <c r="K39" s="132">
        <v>0</v>
      </c>
      <c r="L39" s="132">
        <v>0</v>
      </c>
      <c r="M39" s="132">
        <v>0</v>
      </c>
      <c r="N39" s="125">
        <f t="shared" si="42"/>
        <v>0</v>
      </c>
      <c r="O39" s="133">
        <f t="shared" si="43"/>
        <v>0</v>
      </c>
      <c r="P39" s="132">
        <v>0</v>
      </c>
      <c r="Q39" s="132">
        <v>0</v>
      </c>
      <c r="R39" s="132"/>
      <c r="S39" s="132"/>
      <c r="T39" s="132">
        <f t="shared" si="52"/>
        <v>0</v>
      </c>
      <c r="U39" s="133">
        <f t="shared" si="46"/>
        <v>0</v>
      </c>
      <c r="V39" s="132">
        <f t="shared" si="47"/>
        <v>0</v>
      </c>
      <c r="W39" s="133">
        <f t="shared" si="53"/>
        <v>0</v>
      </c>
      <c r="X39" s="127"/>
      <c r="Z39" s="127"/>
    </row>
    <row r="40" spans="1:26" s="129" customFormat="1" x14ac:dyDescent="0.25">
      <c r="A40" s="130" t="s">
        <v>82</v>
      </c>
      <c r="B40" s="131" t="s">
        <v>68</v>
      </c>
      <c r="C40" s="132">
        <v>1832947.83</v>
      </c>
      <c r="D40" s="132">
        <f>Jan!J452</f>
        <v>455715.61</v>
      </c>
      <c r="E40" s="132">
        <f>Fev!J471</f>
        <v>158645</v>
      </c>
      <c r="F40" s="132">
        <f>Mar!J485</f>
        <v>124703.29</v>
      </c>
      <c r="G40" s="132">
        <f>Abr!J497</f>
        <v>139715</v>
      </c>
      <c r="H40" s="132">
        <f t="shared" si="39"/>
        <v>878778.9</v>
      </c>
      <c r="I40" s="133">
        <f t="shared" si="40"/>
        <v>0.47943475838043903</v>
      </c>
      <c r="J40" s="132">
        <f>Mai!J501</f>
        <v>179263.35</v>
      </c>
      <c r="K40" s="132">
        <f>Jun!J509</f>
        <v>179190.39999999999</v>
      </c>
      <c r="L40" s="132">
        <f>Jul!J544</f>
        <v>574955.34</v>
      </c>
      <c r="M40" s="132">
        <f>Ago!J544</f>
        <v>241550.34</v>
      </c>
      <c r="N40" s="132">
        <f t="shared" si="42"/>
        <v>1174959.43</v>
      </c>
      <c r="O40" s="133">
        <f t="shared" si="43"/>
        <v>0.64102175237578907</v>
      </c>
      <c r="P40" s="132">
        <f>Set!J548</f>
        <v>191218.8</v>
      </c>
      <c r="Q40" s="132">
        <f>Out!J532</f>
        <v>227340.4</v>
      </c>
      <c r="R40" s="132"/>
      <c r="S40" s="132"/>
      <c r="T40" s="132">
        <f t="shared" si="52"/>
        <v>418559.19999999995</v>
      </c>
      <c r="U40" s="133">
        <f t="shared" si="46"/>
        <v>0.22835303501245854</v>
      </c>
      <c r="V40" s="132">
        <f t="shared" si="47"/>
        <v>2472297.5300000003</v>
      </c>
      <c r="W40" s="133">
        <f t="shared" si="53"/>
        <v>1.3488095457686868</v>
      </c>
      <c r="X40" s="127"/>
      <c r="Y40" s="128"/>
      <c r="Z40" s="127"/>
    </row>
    <row r="41" spans="1:26" s="129" customFormat="1" x14ac:dyDescent="0.25">
      <c r="A41" s="130" t="s">
        <v>83</v>
      </c>
      <c r="B41" s="131" t="s">
        <v>70</v>
      </c>
      <c r="C41" s="154">
        <v>350000</v>
      </c>
      <c r="D41" s="132">
        <f>Jan!J434</f>
        <v>144638.60999999999</v>
      </c>
      <c r="E41" s="132">
        <f>Fev!J454</f>
        <v>35884.78</v>
      </c>
      <c r="F41" s="132">
        <f>Mar!J469</f>
        <v>72477.960000000006</v>
      </c>
      <c r="G41" s="132">
        <f>Abr!L480</f>
        <v>-21691.93</v>
      </c>
      <c r="H41" s="132">
        <f t="shared" si="39"/>
        <v>231309.41999999998</v>
      </c>
      <c r="I41" s="133">
        <f t="shared" si="40"/>
        <v>0.66088405714285714</v>
      </c>
      <c r="J41" s="132">
        <f>Mai!J482</f>
        <v>2488.35</v>
      </c>
      <c r="K41" s="132">
        <f>Jun!J490</f>
        <v>7568.47</v>
      </c>
      <c r="L41" s="132">
        <f>Jul!J526</f>
        <v>116294.15</v>
      </c>
      <c r="M41" s="132">
        <f>Ago!J526</f>
        <v>77847.73</v>
      </c>
      <c r="N41" s="132">
        <f t="shared" si="42"/>
        <v>204198.7</v>
      </c>
      <c r="O41" s="133">
        <f t="shared" si="43"/>
        <v>0.58342485714285719</v>
      </c>
      <c r="P41" s="132">
        <f>Set!J530</f>
        <v>1794.42</v>
      </c>
      <c r="Q41" s="132">
        <f>Out!J520</f>
        <v>5753.93</v>
      </c>
      <c r="R41" s="132"/>
      <c r="S41" s="132"/>
      <c r="T41" s="132">
        <f t="shared" si="52"/>
        <v>7548.35</v>
      </c>
      <c r="U41" s="133">
        <f t="shared" si="46"/>
        <v>2.1566714285714286E-2</v>
      </c>
      <c r="V41" s="132">
        <f t="shared" si="47"/>
        <v>443056.47</v>
      </c>
      <c r="W41" s="133">
        <f t="shared" si="53"/>
        <v>1.2658756285714285</v>
      </c>
      <c r="X41" s="127"/>
      <c r="Y41" s="128"/>
      <c r="Z41" s="127"/>
    </row>
    <row r="42" spans="1:26" s="128" customFormat="1" x14ac:dyDescent="0.25">
      <c r="A42" s="123" t="s">
        <v>84</v>
      </c>
      <c r="B42" s="124" t="s">
        <v>85</v>
      </c>
      <c r="C42" s="125">
        <f>SUM(C43:C44)</f>
        <v>428118.28</v>
      </c>
      <c r="D42" s="125">
        <f>SUM(D43:D44)</f>
        <v>58013.329999999994</v>
      </c>
      <c r="E42" s="125">
        <f>SUM(E43:E44)</f>
        <v>50367.199999999997</v>
      </c>
      <c r="F42" s="125">
        <f>SUM(F43:F44)</f>
        <v>65198.479999999996</v>
      </c>
      <c r="G42" s="125">
        <f t="shared" ref="G42" si="54">SUM(G43:G44)</f>
        <v>55448.49</v>
      </c>
      <c r="H42" s="125">
        <f t="shared" si="39"/>
        <v>229027.5</v>
      </c>
      <c r="I42" s="126">
        <f t="shared" si="40"/>
        <v>0.53496314149444868</v>
      </c>
      <c r="J42" s="125">
        <f>SUM(J43:J44)</f>
        <v>65052.75</v>
      </c>
      <c r="K42" s="125">
        <f>SUM(K43:K44)</f>
        <v>64682.64</v>
      </c>
      <c r="L42" s="125">
        <f>SUM(L43:L44)</f>
        <v>78651.86</v>
      </c>
      <c r="M42" s="125">
        <f t="shared" ref="M42" si="55">SUM(M43:M44)</f>
        <v>83531.810000000012</v>
      </c>
      <c r="N42" s="125">
        <f t="shared" si="42"/>
        <v>291919.06</v>
      </c>
      <c r="O42" s="126">
        <f t="shared" si="43"/>
        <v>0.68186544148500261</v>
      </c>
      <c r="P42" s="125">
        <f t="shared" ref="P42:S42" si="56">SUM(P43:P44)</f>
        <v>68979.11</v>
      </c>
      <c r="Q42" s="125">
        <f t="shared" si="56"/>
        <v>76274.3</v>
      </c>
      <c r="R42" s="125">
        <f t="shared" si="56"/>
        <v>0</v>
      </c>
      <c r="S42" s="125">
        <f t="shared" si="56"/>
        <v>0</v>
      </c>
      <c r="T42" s="125">
        <f t="shared" si="52"/>
        <v>145253.41</v>
      </c>
      <c r="U42" s="126">
        <f t="shared" si="46"/>
        <v>0.33928336346675037</v>
      </c>
      <c r="V42" s="125">
        <f t="shared" si="47"/>
        <v>666199.97</v>
      </c>
      <c r="W42" s="126">
        <f t="shared" si="53"/>
        <v>1.5561119464462017</v>
      </c>
      <c r="X42" s="127"/>
      <c r="Z42" s="127"/>
    </row>
    <row r="43" spans="1:26" s="128" customFormat="1" x14ac:dyDescent="0.25">
      <c r="A43" s="155" t="s">
        <v>86</v>
      </c>
      <c r="B43" s="136" t="s">
        <v>55</v>
      </c>
      <c r="C43" s="132">
        <v>428118.28</v>
      </c>
      <c r="D43" s="132">
        <f>Jan!J444</f>
        <v>57800.31</v>
      </c>
      <c r="E43" s="132">
        <f>Fev!J463</f>
        <v>50262.559999999998</v>
      </c>
      <c r="F43" s="132">
        <f>Mar!J478</f>
        <v>64311.77</v>
      </c>
      <c r="G43" s="132">
        <f>Abr!J490</f>
        <v>52899.53</v>
      </c>
      <c r="H43" s="132">
        <f t="shared" si="39"/>
        <v>225274.16999999998</v>
      </c>
      <c r="I43" s="133">
        <f t="shared" si="40"/>
        <v>0.52619610169413922</v>
      </c>
      <c r="J43" s="132">
        <f>Mai!J493</f>
        <v>65043.82</v>
      </c>
      <c r="K43" s="132">
        <f>Jun!J501</f>
        <v>64659.81</v>
      </c>
      <c r="L43" s="132">
        <f>Jul!J537</f>
        <v>78594.559999999998</v>
      </c>
      <c r="M43" s="132">
        <f>Ago!J536</f>
        <v>83436.990000000005</v>
      </c>
      <c r="N43" s="132">
        <f t="shared" si="42"/>
        <v>291735.18</v>
      </c>
      <c r="O43" s="133">
        <f t="shared" si="43"/>
        <v>0.68143593401337588</v>
      </c>
      <c r="P43" s="132">
        <f>Set!J541</f>
        <v>68962.13</v>
      </c>
      <c r="Q43" s="132">
        <f>Out!J524</f>
        <v>76274.27</v>
      </c>
      <c r="R43" s="132"/>
      <c r="S43" s="132"/>
      <c r="T43" s="132">
        <f t="shared" si="52"/>
        <v>145236.40000000002</v>
      </c>
      <c r="U43" s="133">
        <f t="shared" si="46"/>
        <v>0.33924363145624153</v>
      </c>
      <c r="V43" s="132">
        <f t="shared" si="47"/>
        <v>662245.75</v>
      </c>
      <c r="W43" s="133">
        <f t="shared" si="53"/>
        <v>1.5468756671637567</v>
      </c>
      <c r="X43" s="127"/>
      <c r="Z43" s="127"/>
    </row>
    <row r="44" spans="1:26" s="128" customFormat="1" x14ac:dyDescent="0.25">
      <c r="A44" s="155" t="s">
        <v>87</v>
      </c>
      <c r="B44" s="136" t="s">
        <v>43</v>
      </c>
      <c r="C44" s="141">
        <v>0</v>
      </c>
      <c r="D44" s="141">
        <f>Jan!J449+Jan!J445</f>
        <v>213.02</v>
      </c>
      <c r="E44" s="141">
        <f>Fev!J468+Fev!J464</f>
        <v>104.64</v>
      </c>
      <c r="F44" s="141">
        <f>Mar!J483+Mar!J479</f>
        <v>886.71</v>
      </c>
      <c r="G44" s="141">
        <f>Abr!J491+Abr!L495</f>
        <v>2548.96</v>
      </c>
      <c r="H44" s="141">
        <f t="shared" si="39"/>
        <v>3753.33</v>
      </c>
      <c r="I44" s="142" t="str">
        <f t="shared" si="40"/>
        <v>-</v>
      </c>
      <c r="J44" s="141">
        <f>Mai!J494</f>
        <v>8.93</v>
      </c>
      <c r="K44" s="141">
        <f>Jun!J502</f>
        <v>22.83</v>
      </c>
      <c r="L44" s="132">
        <f>Jul!J538</f>
        <v>57.3</v>
      </c>
      <c r="M44" s="141">
        <f>Ago!J537</f>
        <v>94.82</v>
      </c>
      <c r="N44" s="132">
        <f t="shared" si="42"/>
        <v>183.88</v>
      </c>
      <c r="O44" s="133" t="str">
        <f t="shared" si="43"/>
        <v>-</v>
      </c>
      <c r="P44" s="141">
        <f>Set!J542</f>
        <v>16.98</v>
      </c>
      <c r="Q44" s="141">
        <f>Out!J525</f>
        <v>0.03</v>
      </c>
      <c r="R44" s="141"/>
      <c r="S44" s="141"/>
      <c r="T44" s="132">
        <f t="shared" si="52"/>
        <v>17.010000000000002</v>
      </c>
      <c r="U44" s="142" t="str">
        <f t="shared" si="46"/>
        <v>-</v>
      </c>
      <c r="V44" s="141">
        <f t="shared" si="47"/>
        <v>3954.2200000000003</v>
      </c>
      <c r="W44" s="142" t="str">
        <f t="shared" si="53"/>
        <v>-</v>
      </c>
      <c r="X44" s="127"/>
      <c r="Z44" s="127"/>
    </row>
    <row r="45" spans="1:26" s="128" customFormat="1" ht="24" x14ac:dyDescent="0.25">
      <c r="A45" s="123" t="s">
        <v>88</v>
      </c>
      <c r="B45" s="124" t="s">
        <v>89</v>
      </c>
      <c r="C45" s="125">
        <f>C46</f>
        <v>0</v>
      </c>
      <c r="D45" s="125">
        <f>D46</f>
        <v>0</v>
      </c>
      <c r="E45" s="125">
        <f>E46</f>
        <v>0</v>
      </c>
      <c r="F45" s="125">
        <f>F46</f>
        <v>0</v>
      </c>
      <c r="G45" s="125">
        <f t="shared" ref="G45" si="57">G46</f>
        <v>0</v>
      </c>
      <c r="H45" s="125">
        <f t="shared" si="39"/>
        <v>0</v>
      </c>
      <c r="I45" s="126" t="str">
        <f t="shared" si="40"/>
        <v>-</v>
      </c>
      <c r="J45" s="125">
        <f>J46</f>
        <v>0</v>
      </c>
      <c r="K45" s="125">
        <f>K46</f>
        <v>0</v>
      </c>
      <c r="L45" s="125">
        <f>L46</f>
        <v>390</v>
      </c>
      <c r="M45" s="125">
        <f t="shared" ref="M45" si="58">M46</f>
        <v>0</v>
      </c>
      <c r="N45" s="125">
        <f t="shared" si="42"/>
        <v>390</v>
      </c>
      <c r="O45" s="126" t="str">
        <f t="shared" ref="O45:O46" si="59">IF(C45=0,"-",N45/C45)</f>
        <v>-</v>
      </c>
      <c r="P45" s="125">
        <f t="shared" ref="P45:S45" si="60">P46</f>
        <v>0</v>
      </c>
      <c r="Q45" s="125">
        <f t="shared" si="60"/>
        <v>0</v>
      </c>
      <c r="R45" s="125">
        <f t="shared" si="60"/>
        <v>0</v>
      </c>
      <c r="S45" s="125">
        <f t="shared" si="60"/>
        <v>0</v>
      </c>
      <c r="T45" s="125">
        <f t="shared" si="52"/>
        <v>0</v>
      </c>
      <c r="U45" s="126" t="str">
        <f t="shared" si="46"/>
        <v>-</v>
      </c>
      <c r="V45" s="125">
        <f t="shared" ref="V45:V46" si="61">H45+N45+T45</f>
        <v>390</v>
      </c>
      <c r="W45" s="126" t="str">
        <f t="shared" si="53"/>
        <v>-</v>
      </c>
      <c r="X45" s="127"/>
      <c r="Z45" s="127"/>
    </row>
    <row r="46" spans="1:26" s="128" customFormat="1" x14ac:dyDescent="0.25">
      <c r="A46" s="123" t="s">
        <v>90</v>
      </c>
      <c r="B46" s="124" t="s">
        <v>91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5">
        <f t="shared" si="39"/>
        <v>0</v>
      </c>
      <c r="I46" s="126" t="str">
        <f t="shared" si="40"/>
        <v>-</v>
      </c>
      <c r="J46" s="125">
        <v>0</v>
      </c>
      <c r="K46" s="125">
        <v>0</v>
      </c>
      <c r="L46" s="125">
        <v>390</v>
      </c>
      <c r="M46" s="125">
        <v>0</v>
      </c>
      <c r="N46" s="125">
        <f t="shared" si="42"/>
        <v>390</v>
      </c>
      <c r="O46" s="126" t="str">
        <f t="shared" si="59"/>
        <v>-</v>
      </c>
      <c r="P46" s="125">
        <v>0</v>
      </c>
      <c r="Q46" s="125">
        <v>0</v>
      </c>
      <c r="R46" s="125">
        <v>0</v>
      </c>
      <c r="S46" s="125">
        <v>0</v>
      </c>
      <c r="T46" s="125">
        <f t="shared" si="52"/>
        <v>0</v>
      </c>
      <c r="U46" s="126" t="str">
        <f t="shared" si="46"/>
        <v>-</v>
      </c>
      <c r="V46" s="125">
        <f t="shared" si="61"/>
        <v>390</v>
      </c>
      <c r="W46" s="126" t="str">
        <f t="shared" si="53"/>
        <v>-</v>
      </c>
      <c r="X46" s="127"/>
      <c r="Z46" s="127"/>
    </row>
    <row r="47" spans="1:26" s="128" customFormat="1" x14ac:dyDescent="0.25">
      <c r="A47" s="143"/>
      <c r="B47" s="124"/>
      <c r="C47" s="125"/>
      <c r="D47" s="125"/>
      <c r="E47" s="125"/>
      <c r="F47" s="125"/>
      <c r="G47" s="125"/>
      <c r="H47" s="125"/>
      <c r="I47" s="126"/>
      <c r="J47" s="125"/>
      <c r="K47" s="125"/>
      <c r="L47" s="125"/>
      <c r="M47" s="125"/>
      <c r="N47" s="125"/>
      <c r="O47" s="126"/>
      <c r="P47" s="125"/>
      <c r="Q47" s="125"/>
      <c r="R47" s="125"/>
      <c r="S47" s="125"/>
      <c r="T47" s="125"/>
      <c r="U47" s="126"/>
      <c r="V47" s="125"/>
      <c r="W47" s="126"/>
    </row>
    <row r="48" spans="1:26" s="151" customFormat="1" ht="36" x14ac:dyDescent="0.25">
      <c r="A48" s="121"/>
      <c r="B48" s="191" t="s">
        <v>92</v>
      </c>
      <c r="C48" s="121" t="s">
        <v>6</v>
      </c>
      <c r="D48" s="121" t="s">
        <v>7</v>
      </c>
      <c r="E48" s="121" t="s">
        <v>8</v>
      </c>
      <c r="F48" s="121" t="s">
        <v>9</v>
      </c>
      <c r="G48" s="121" t="s">
        <v>10</v>
      </c>
      <c r="H48" s="121" t="s">
        <v>11</v>
      </c>
      <c r="I48" s="122" t="s">
        <v>12</v>
      </c>
      <c r="J48" s="121" t="s">
        <v>13</v>
      </c>
      <c r="K48" s="121" t="s">
        <v>14</v>
      </c>
      <c r="L48" s="121" t="s">
        <v>15</v>
      </c>
      <c r="M48" s="121" t="s">
        <v>16</v>
      </c>
      <c r="N48" s="121" t="s">
        <v>17</v>
      </c>
      <c r="O48" s="200" t="s">
        <v>18</v>
      </c>
      <c r="P48" s="121" t="s">
        <v>19</v>
      </c>
      <c r="Q48" s="121" t="s">
        <v>20</v>
      </c>
      <c r="R48" s="121" t="s">
        <v>21</v>
      </c>
      <c r="S48" s="121" t="s">
        <v>22</v>
      </c>
      <c r="T48" s="121" t="s">
        <v>1227</v>
      </c>
      <c r="U48" s="122" t="s">
        <v>1228</v>
      </c>
      <c r="V48" s="121" t="s">
        <v>23</v>
      </c>
      <c r="W48" s="200" t="s">
        <v>24</v>
      </c>
    </row>
    <row r="49" spans="1:26" s="128" customFormat="1" x14ac:dyDescent="0.25">
      <c r="A49" s="123">
        <v>6</v>
      </c>
      <c r="B49" s="124" t="s">
        <v>93</v>
      </c>
      <c r="C49" s="125">
        <f>C50+C149</f>
        <v>-24971264.219999999</v>
      </c>
      <c r="D49" s="125">
        <f>D50+D149</f>
        <v>-2236981.16</v>
      </c>
      <c r="E49" s="125">
        <f>E50+E149</f>
        <v>-1831449.2199999997</v>
      </c>
      <c r="F49" s="125">
        <f>F50+F149</f>
        <v>-1812180.97</v>
      </c>
      <c r="G49" s="125">
        <f>G50+G149</f>
        <v>-1765994.54</v>
      </c>
      <c r="H49" s="125">
        <f t="shared" ref="H49:H80" si="62">SUM(D49:G49)</f>
        <v>-7646605.8899999997</v>
      </c>
      <c r="I49" s="126">
        <f t="shared" ref="I49:I80" si="63">IF(C49=0,"-",H49/C49)</f>
        <v>0.30621621006579536</v>
      </c>
      <c r="J49" s="125">
        <f>J50+J149</f>
        <v>-2123529.88</v>
      </c>
      <c r="K49" s="125">
        <f>K50+K149</f>
        <v>-1893571.5599999998</v>
      </c>
      <c r="L49" s="125">
        <f>L50+L149</f>
        <v>-2797836.5700000003</v>
      </c>
      <c r="M49" s="125">
        <f>M50+M149</f>
        <v>-3007289.53</v>
      </c>
      <c r="N49" s="125">
        <f t="shared" ref="N49:N80" si="64">SUM(J49:M49)</f>
        <v>-9822227.5399999991</v>
      </c>
      <c r="O49" s="126">
        <f t="shared" ref="O49:O80" si="65">IF(C49=0,"-",N49/C49)</f>
        <v>0.39334122027082535</v>
      </c>
      <c r="P49" s="125">
        <f>P50+P149</f>
        <v>-2221621.5100000002</v>
      </c>
      <c r="Q49" s="125">
        <f>Q50+Q149</f>
        <v>-2664690.17</v>
      </c>
      <c r="R49" s="125">
        <f>R50+R149</f>
        <v>0</v>
      </c>
      <c r="S49" s="125">
        <f>S50+S149</f>
        <v>0</v>
      </c>
      <c r="T49" s="125">
        <f t="shared" ref="T49:T80" si="66">SUM(P49:S49)</f>
        <v>-4886311.68</v>
      </c>
      <c r="U49" s="126">
        <f t="shared" ref="U49:U56" si="67">IF(C49=0,"-",T49/C49)</f>
        <v>0.19567738489132849</v>
      </c>
      <c r="V49" s="125">
        <f t="shared" ref="V49:V80" si="68">H49+N49+T49</f>
        <v>-22355145.109999999</v>
      </c>
      <c r="W49" s="126">
        <f t="shared" ref="W49:W80" si="69">IF(C49=0,"-",V49/C49)</f>
        <v>0.89523481522794923</v>
      </c>
      <c r="X49" s="127"/>
      <c r="Y49" s="127"/>
    </row>
    <row r="50" spans="1:26" s="128" customFormat="1" x14ac:dyDescent="0.25">
      <c r="A50" s="123" t="s">
        <v>94</v>
      </c>
      <c r="B50" s="124" t="s">
        <v>95</v>
      </c>
      <c r="C50" s="125">
        <f>C51+C64+C73+C93+C100+C143</f>
        <v>-20954116.390000001</v>
      </c>
      <c r="D50" s="125">
        <f>D51+D64+D73+D93+D100+D143</f>
        <v>-1274339.48</v>
      </c>
      <c r="E50" s="125">
        <f>E51+E64+E73+E93+E100+E143</f>
        <v>-1329362.4899999998</v>
      </c>
      <c r="F50" s="125">
        <f>F51+F64+F73+F93+F100+F143</f>
        <v>-1270037.6199999999</v>
      </c>
      <c r="G50" s="125">
        <f>G51+G64+G73+G93+G100+G143</f>
        <v>-1310375.6700000002</v>
      </c>
      <c r="H50" s="125">
        <f t="shared" si="62"/>
        <v>-5184115.26</v>
      </c>
      <c r="I50" s="126">
        <f t="shared" si="63"/>
        <v>0.24740319102522651</v>
      </c>
      <c r="J50" s="125">
        <f>J51+J64+J73+J93+J100+J143</f>
        <v>-1603668.22</v>
      </c>
      <c r="K50" s="125">
        <f>K51+K64+K73+K93+K100+K143</f>
        <v>-1366340.5799999998</v>
      </c>
      <c r="L50" s="125">
        <f>L51+L64+L73+L93+L100+L143</f>
        <v>-1709675.3</v>
      </c>
      <c r="M50" s="125">
        <f>M51+M64+M73+M93+M100+M143</f>
        <v>-2349381.2199999997</v>
      </c>
      <c r="N50" s="125">
        <f t="shared" si="64"/>
        <v>-7029065.3199999994</v>
      </c>
      <c r="O50" s="126">
        <f t="shared" si="65"/>
        <v>0.33545033296438603</v>
      </c>
      <c r="P50" s="125">
        <f>P51+P64+P73+P93+P100+P143</f>
        <v>-1688275.61</v>
      </c>
      <c r="Q50" s="125">
        <f>Q51+Q64+Q73+Q93+Q100+Q143</f>
        <v>-2114053.1</v>
      </c>
      <c r="R50" s="125">
        <f>R51+R64+R73+R93+R100+R143</f>
        <v>0</v>
      </c>
      <c r="S50" s="125">
        <f>S51+S64+S73+S93+S100+S143</f>
        <v>0</v>
      </c>
      <c r="T50" s="125">
        <f t="shared" si="66"/>
        <v>-3802328.71</v>
      </c>
      <c r="U50" s="126">
        <f t="shared" si="67"/>
        <v>0.18145974944639504</v>
      </c>
      <c r="V50" s="125">
        <f t="shared" si="68"/>
        <v>-16015509.289999999</v>
      </c>
      <c r="W50" s="126">
        <f t="shared" si="69"/>
        <v>0.76431327343600763</v>
      </c>
      <c r="X50" s="127"/>
      <c r="Y50" s="127"/>
    </row>
    <row r="51" spans="1:26" s="128" customFormat="1" x14ac:dyDescent="0.25">
      <c r="A51" s="123" t="s">
        <v>96</v>
      </c>
      <c r="B51" s="124" t="s">
        <v>97</v>
      </c>
      <c r="C51" s="125">
        <f>C52+C55+C58+C61</f>
        <v>-10597219.640000001</v>
      </c>
      <c r="D51" s="125">
        <f>D52+D55+D58+D61</f>
        <v>-604495.22</v>
      </c>
      <c r="E51" s="125">
        <f>E52+E55+E58+E61</f>
        <v>-706967.25999999989</v>
      </c>
      <c r="F51" s="125">
        <f>F52+F55+F58+F61</f>
        <v>-721015.33</v>
      </c>
      <c r="G51" s="125">
        <f t="shared" ref="G51" si="70">G52+G55+G58+G61</f>
        <v>-748701.67000000016</v>
      </c>
      <c r="H51" s="125">
        <f t="shared" si="62"/>
        <v>-2781179.4800000004</v>
      </c>
      <c r="I51" s="126">
        <f t="shared" si="63"/>
        <v>0.26244426127606429</v>
      </c>
      <c r="J51" s="125">
        <f>J52+J55+J58+J61</f>
        <v>-893951.41</v>
      </c>
      <c r="K51" s="125">
        <f>K52+K55+K58+K61</f>
        <v>-827088.79</v>
      </c>
      <c r="L51" s="125">
        <f>L52+L55+L58+L61</f>
        <v>-815771.33999999985</v>
      </c>
      <c r="M51" s="125">
        <f t="shared" ref="M51" si="71">M52+M55+M58+M61</f>
        <v>-861923.15999999992</v>
      </c>
      <c r="N51" s="125">
        <f t="shared" si="64"/>
        <v>-3398734.7</v>
      </c>
      <c r="O51" s="126">
        <f t="shared" si="65"/>
        <v>0.32071947316928501</v>
      </c>
      <c r="P51" s="125">
        <f t="shared" ref="P51:S51" si="72">P52+P55+P58+P61</f>
        <v>-808234.67999999993</v>
      </c>
      <c r="Q51" s="125">
        <f t="shared" si="72"/>
        <v>-834230.5</v>
      </c>
      <c r="R51" s="125">
        <f t="shared" si="72"/>
        <v>0</v>
      </c>
      <c r="S51" s="125">
        <f t="shared" si="72"/>
        <v>0</v>
      </c>
      <c r="T51" s="125">
        <f t="shared" si="66"/>
        <v>-1642465.18</v>
      </c>
      <c r="U51" s="126">
        <f t="shared" si="67"/>
        <v>0.15499019891976118</v>
      </c>
      <c r="V51" s="125">
        <f t="shared" si="68"/>
        <v>-7822379.3600000003</v>
      </c>
      <c r="W51" s="126">
        <f t="shared" si="69"/>
        <v>0.73815393336511048</v>
      </c>
      <c r="X51" s="127"/>
      <c r="Y51" s="127"/>
    </row>
    <row r="52" spans="1:26" s="128" customFormat="1" x14ac:dyDescent="0.25">
      <c r="A52" s="123" t="s">
        <v>98</v>
      </c>
      <c r="B52" s="124" t="s">
        <v>99</v>
      </c>
      <c r="C52" s="125">
        <f>SUM(C53:C54)</f>
        <v>-189203.38</v>
      </c>
      <c r="D52" s="125">
        <f>SUM(D53:D54)</f>
        <v>-8342.15</v>
      </c>
      <c r="E52" s="125">
        <f>SUM(E53:E54)</f>
        <v>-13923.939999999999</v>
      </c>
      <c r="F52" s="125">
        <f>SUM(F53:F54)</f>
        <v>-13237.55</v>
      </c>
      <c r="G52" s="125">
        <f t="shared" ref="G52" si="73">SUM(G53:G54)</f>
        <v>-13237.52</v>
      </c>
      <c r="H52" s="125">
        <f t="shared" si="62"/>
        <v>-48741.16</v>
      </c>
      <c r="I52" s="126">
        <f t="shared" si="63"/>
        <v>0.25761252256698586</v>
      </c>
      <c r="J52" s="125">
        <f>SUM(J53:J54)</f>
        <v>-15680.65</v>
      </c>
      <c r="K52" s="125">
        <f>SUM(K53:K54)</f>
        <v>-13892.02</v>
      </c>
      <c r="L52" s="125">
        <f>SUM(L53:L54)</f>
        <v>-8521.26</v>
      </c>
      <c r="M52" s="125">
        <f t="shared" ref="M52" si="74">SUM(M53:M54)</f>
        <v>-13949.830000000002</v>
      </c>
      <c r="N52" s="125">
        <f t="shared" si="64"/>
        <v>-52043.76</v>
      </c>
      <c r="O52" s="126">
        <f t="shared" si="65"/>
        <v>0.27506781327056629</v>
      </c>
      <c r="P52" s="125">
        <f t="shared" ref="P52:S52" si="75">SUM(P53:P54)</f>
        <v>-13899.24</v>
      </c>
      <c r="Q52" s="125">
        <f t="shared" si="75"/>
        <v>-13892</v>
      </c>
      <c r="R52" s="125">
        <f t="shared" si="75"/>
        <v>0</v>
      </c>
      <c r="S52" s="125">
        <f t="shared" si="75"/>
        <v>0</v>
      </c>
      <c r="T52" s="125">
        <f t="shared" si="66"/>
        <v>-27791.239999999998</v>
      </c>
      <c r="U52" s="126">
        <f t="shared" si="67"/>
        <v>0.14688553661144954</v>
      </c>
      <c r="V52" s="125">
        <f t="shared" si="68"/>
        <v>-128576.16</v>
      </c>
      <c r="W52" s="126">
        <f t="shared" si="69"/>
        <v>0.67956587244900168</v>
      </c>
      <c r="X52" s="127"/>
      <c r="Y52" s="127"/>
    </row>
    <row r="53" spans="1:26" s="156" customFormat="1" x14ac:dyDescent="0.25">
      <c r="A53" s="130" t="s">
        <v>100</v>
      </c>
      <c r="B53" s="131" t="s">
        <v>101</v>
      </c>
      <c r="C53" s="132">
        <v>-92114.09</v>
      </c>
      <c r="D53" s="132">
        <f>-Jan!K232</f>
        <v>-3720.39</v>
      </c>
      <c r="E53" s="132">
        <f>-Fev!L232</f>
        <v>-6977.38</v>
      </c>
      <c r="F53" s="132">
        <f>-Mar!L236</f>
        <v>-6634.1799999999994</v>
      </c>
      <c r="G53" s="132">
        <f>-Abr!L234</f>
        <v>-6634.1699999999992</v>
      </c>
      <c r="H53" s="132">
        <f t="shared" si="62"/>
        <v>-23966.12</v>
      </c>
      <c r="I53" s="133">
        <f t="shared" si="63"/>
        <v>0.26017865453591299</v>
      </c>
      <c r="J53" s="132">
        <f>-Mai!L234</f>
        <v>-7933.7499999999991</v>
      </c>
      <c r="K53" s="132">
        <f>-Jun!L233</f>
        <v>-6962.26</v>
      </c>
      <c r="L53" s="132">
        <f>-Jul!L241</f>
        <v>-1591.4799999999996</v>
      </c>
      <c r="M53" s="132">
        <f>-Ago!L239</f>
        <v>-7020.06</v>
      </c>
      <c r="N53" s="132">
        <f t="shared" si="64"/>
        <v>-23507.55</v>
      </c>
      <c r="O53" s="133">
        <f t="shared" si="65"/>
        <v>0.25520037162609976</v>
      </c>
      <c r="P53" s="132">
        <f>-Set!L239</f>
        <v>-6969.4600000000009</v>
      </c>
      <c r="Q53" s="132">
        <f>-Out!L226</f>
        <v>-6962.2400000000007</v>
      </c>
      <c r="R53" s="132"/>
      <c r="S53" s="132"/>
      <c r="T53" s="132">
        <f t="shared" si="66"/>
        <v>-13931.7</v>
      </c>
      <c r="U53" s="133">
        <f t="shared" si="67"/>
        <v>0.151243962785715</v>
      </c>
      <c r="V53" s="132">
        <f t="shared" si="68"/>
        <v>-61405.369999999995</v>
      </c>
      <c r="W53" s="133">
        <f t="shared" si="69"/>
        <v>0.66662298894772776</v>
      </c>
      <c r="X53" s="127"/>
      <c r="Y53" s="127"/>
      <c r="Z53" s="128"/>
    </row>
    <row r="54" spans="1:26" s="156" customFormat="1" x14ac:dyDescent="0.25">
      <c r="A54" s="130" t="s">
        <v>102</v>
      </c>
      <c r="B54" s="131" t="s">
        <v>103</v>
      </c>
      <c r="C54" s="132">
        <v>-97089.29</v>
      </c>
      <c r="D54" s="132">
        <f>-Jan!K243</f>
        <v>-4621.76</v>
      </c>
      <c r="E54" s="132">
        <f>-Fev!L243</f>
        <v>-6946.5599999999995</v>
      </c>
      <c r="F54" s="132">
        <f>-Mar!L247</f>
        <v>-6603.3700000000008</v>
      </c>
      <c r="G54" s="132">
        <f>-Abr!L245</f>
        <v>-6603.35</v>
      </c>
      <c r="H54" s="132">
        <f t="shared" si="62"/>
        <v>-24775.040000000001</v>
      </c>
      <c r="I54" s="133">
        <f t="shared" si="63"/>
        <v>0.25517788831291283</v>
      </c>
      <c r="J54" s="132">
        <f>-Mai!L245</f>
        <v>-7746.9000000000005</v>
      </c>
      <c r="K54" s="132">
        <f>-Jun!L244</f>
        <v>-6929.76</v>
      </c>
      <c r="L54" s="132">
        <f>-Jul!L252</f>
        <v>-6929.7800000000007</v>
      </c>
      <c r="M54" s="132">
        <f>-Ago!L250</f>
        <v>-6929.77</v>
      </c>
      <c r="N54" s="132">
        <f t="shared" si="64"/>
        <v>-28536.210000000003</v>
      </c>
      <c r="O54" s="133">
        <f t="shared" si="65"/>
        <v>0.2939171766525433</v>
      </c>
      <c r="P54" s="132">
        <f>-Set!L251</f>
        <v>-6929.7799999999988</v>
      </c>
      <c r="Q54" s="132">
        <f>-Out!L238</f>
        <v>-6929.76</v>
      </c>
      <c r="R54" s="132"/>
      <c r="S54" s="132"/>
      <c r="T54" s="132">
        <f t="shared" si="66"/>
        <v>-13859.539999999999</v>
      </c>
      <c r="U54" s="133">
        <f t="shared" si="67"/>
        <v>0.14275045167185793</v>
      </c>
      <c r="V54" s="132">
        <f t="shared" si="68"/>
        <v>-67170.789999999994</v>
      </c>
      <c r="W54" s="133">
        <f t="shared" si="69"/>
        <v>0.69184551663731397</v>
      </c>
      <c r="X54" s="127"/>
      <c r="Y54" s="127"/>
      <c r="Z54" s="128"/>
    </row>
    <row r="55" spans="1:26" s="128" customFormat="1" x14ac:dyDescent="0.25">
      <c r="A55" s="123" t="s">
        <v>104</v>
      </c>
      <c r="B55" s="124" t="s">
        <v>105</v>
      </c>
      <c r="C55" s="125">
        <f>SUM(C56:C57)</f>
        <v>-7871296.2599999998</v>
      </c>
      <c r="D55" s="125">
        <f>SUM(D56:D57)</f>
        <v>-431546.79</v>
      </c>
      <c r="E55" s="125">
        <f>SUM(E56:E57)</f>
        <v>-527868.17999999993</v>
      </c>
      <c r="F55" s="125">
        <f>SUM(F56:F57)</f>
        <v>-520035.89999999997</v>
      </c>
      <c r="G55" s="125">
        <f t="shared" ref="G55" si="76">SUM(G56:G57)</f>
        <v>-557715.9800000001</v>
      </c>
      <c r="H55" s="125">
        <f t="shared" si="62"/>
        <v>-2037166.85</v>
      </c>
      <c r="I55" s="126">
        <f t="shared" si="63"/>
        <v>0.25880957630223922</v>
      </c>
      <c r="J55" s="125">
        <f>SUM(J56:J57)</f>
        <v>-688999.43</v>
      </c>
      <c r="K55" s="125">
        <f>SUM(K56:K57)</f>
        <v>-624712.28</v>
      </c>
      <c r="L55" s="125">
        <f>SUM(L56:L57)</f>
        <v>-639887.57999999984</v>
      </c>
      <c r="M55" s="125">
        <f t="shared" ref="M55" si="77">SUM(M56:M57)</f>
        <v>-666031.7699999999</v>
      </c>
      <c r="N55" s="125">
        <f t="shared" si="64"/>
        <v>-2619631.0599999996</v>
      </c>
      <c r="O55" s="126">
        <f t="shared" si="65"/>
        <v>0.33280808820680824</v>
      </c>
      <c r="P55" s="125">
        <f t="shared" ref="P55:S55" si="78">SUM(P56:P57)</f>
        <v>-618684.17999999993</v>
      </c>
      <c r="Q55" s="125">
        <f t="shared" si="78"/>
        <v>-652676.27</v>
      </c>
      <c r="R55" s="125">
        <f t="shared" si="78"/>
        <v>0</v>
      </c>
      <c r="S55" s="125">
        <f t="shared" si="78"/>
        <v>0</v>
      </c>
      <c r="T55" s="125">
        <f t="shared" si="66"/>
        <v>-1271360.45</v>
      </c>
      <c r="U55" s="126">
        <f t="shared" si="67"/>
        <v>0.16151856161998912</v>
      </c>
      <c r="V55" s="125">
        <f t="shared" si="68"/>
        <v>-5928158.3600000003</v>
      </c>
      <c r="W55" s="126">
        <f t="shared" si="69"/>
        <v>0.75313622612903663</v>
      </c>
      <c r="X55" s="127"/>
      <c r="Y55" s="127"/>
    </row>
    <row r="56" spans="1:26" s="156" customFormat="1" x14ac:dyDescent="0.25">
      <c r="A56" s="130" t="s">
        <v>106</v>
      </c>
      <c r="B56" s="131" t="s">
        <v>101</v>
      </c>
      <c r="C56" s="132">
        <v>-935737.39</v>
      </c>
      <c r="D56" s="132">
        <f>-Jan!K254</f>
        <v>-10785.49</v>
      </c>
      <c r="E56" s="132">
        <f>-Fev!L254</f>
        <v>-63296.44</v>
      </c>
      <c r="F56" s="132">
        <f>-Mar!L258</f>
        <v>-60184.180000000008</v>
      </c>
      <c r="G56" s="132">
        <f>-Abr!L256</f>
        <v>-61007.900000000009</v>
      </c>
      <c r="H56" s="132">
        <f t="shared" si="62"/>
        <v>-195274.01</v>
      </c>
      <c r="I56" s="133">
        <f t="shared" si="63"/>
        <v>0.20868462892136863</v>
      </c>
      <c r="J56" s="132">
        <f>-Mai!L256</f>
        <v>-76718.64</v>
      </c>
      <c r="K56" s="132">
        <f>-Jun!L255</f>
        <v>-71401.22</v>
      </c>
      <c r="L56" s="132">
        <f>-Jul!L263</f>
        <v>-94115.94</v>
      </c>
      <c r="M56" s="132">
        <f>-Ago!L261</f>
        <v>-88022.33</v>
      </c>
      <c r="N56" s="132">
        <f t="shared" si="64"/>
        <v>-330258.13</v>
      </c>
      <c r="O56" s="133">
        <f t="shared" si="65"/>
        <v>0.35293890521997845</v>
      </c>
      <c r="P56" s="132">
        <f>-Set!L262</f>
        <v>-84530.54</v>
      </c>
      <c r="Q56" s="132">
        <f>-Out!L249</f>
        <v>-68486.5</v>
      </c>
      <c r="R56" s="132"/>
      <c r="S56" s="132"/>
      <c r="T56" s="132">
        <f t="shared" si="66"/>
        <v>-153017.03999999998</v>
      </c>
      <c r="U56" s="133">
        <f t="shared" si="67"/>
        <v>0.16352562335892123</v>
      </c>
      <c r="V56" s="132">
        <f t="shared" si="68"/>
        <v>-678549.17999999993</v>
      </c>
      <c r="W56" s="133">
        <f t="shared" si="69"/>
        <v>0.7251491575002682</v>
      </c>
      <c r="X56" s="127"/>
      <c r="Y56" s="127"/>
      <c r="Z56" s="128"/>
    </row>
    <row r="57" spans="1:26" s="156" customFormat="1" x14ac:dyDescent="0.25">
      <c r="A57" s="130" t="s">
        <v>107</v>
      </c>
      <c r="B57" s="131" t="s">
        <v>103</v>
      </c>
      <c r="C57" s="132">
        <v>-6935558.8700000001</v>
      </c>
      <c r="D57" s="132">
        <f>-Jan!K268</f>
        <v>-420761.3</v>
      </c>
      <c r="E57" s="132">
        <f>-Fev!L268</f>
        <v>-464571.74</v>
      </c>
      <c r="F57" s="132">
        <f>-Mar!L272</f>
        <v>-459851.72</v>
      </c>
      <c r="G57" s="132">
        <f>-Abr!L270</f>
        <v>-496708.08000000007</v>
      </c>
      <c r="H57" s="132">
        <f t="shared" si="62"/>
        <v>-1841892.84</v>
      </c>
      <c r="I57" s="133">
        <f t="shared" si="63"/>
        <v>0.26557237484742163</v>
      </c>
      <c r="J57" s="132">
        <f>-Mai!L270</f>
        <v>-612280.79</v>
      </c>
      <c r="K57" s="132">
        <f>-Jun!L269</f>
        <v>-553311.06000000006</v>
      </c>
      <c r="L57" s="132">
        <f>-Jul!L277</f>
        <v>-545771.6399999999</v>
      </c>
      <c r="M57" s="132">
        <f>-Ago!L275</f>
        <v>-578009.43999999994</v>
      </c>
      <c r="N57" s="132">
        <f t="shared" si="64"/>
        <v>-2289372.9299999997</v>
      </c>
      <c r="O57" s="133">
        <f t="shared" si="65"/>
        <v>0.33009206221329351</v>
      </c>
      <c r="P57" s="132">
        <f>-Set!L276</f>
        <v>-534153.6399999999</v>
      </c>
      <c r="Q57" s="132">
        <f>-Out!L263</f>
        <v>-584189.77</v>
      </c>
      <c r="R57" s="132"/>
      <c r="S57" s="132"/>
      <c r="T57" s="132">
        <f t="shared" si="66"/>
        <v>-1118343.4099999999</v>
      </c>
      <c r="U57" s="133">
        <f t="shared" ref="U57" si="79">IF(C57=0,"-",T57/C57)</f>
        <v>0.16124777122683409</v>
      </c>
      <c r="V57" s="132">
        <f t="shared" si="68"/>
        <v>-5249609.18</v>
      </c>
      <c r="W57" s="133">
        <f t="shared" si="69"/>
        <v>0.75691220828754924</v>
      </c>
      <c r="X57" s="127"/>
      <c r="Y57" s="127"/>
      <c r="Z57" s="128"/>
    </row>
    <row r="58" spans="1:26" s="128" customFormat="1" x14ac:dyDescent="0.25">
      <c r="A58" s="123" t="s">
        <v>108</v>
      </c>
      <c r="B58" s="124" t="s">
        <v>109</v>
      </c>
      <c r="C58" s="125">
        <f>SUM(C59:C60)</f>
        <v>-2536720</v>
      </c>
      <c r="D58" s="125">
        <f>SUM(D59:D60)</f>
        <v>-164606.28</v>
      </c>
      <c r="E58" s="125">
        <f>SUM(E59:E60)</f>
        <v>-165175.13999999998</v>
      </c>
      <c r="F58" s="125">
        <f>SUM(F59:F60)</f>
        <v>-187741.87999999998</v>
      </c>
      <c r="G58" s="125">
        <f t="shared" ref="G58" si="80">SUM(G59:G60)</f>
        <v>-177748.17</v>
      </c>
      <c r="H58" s="125">
        <f t="shared" si="62"/>
        <v>-695271.47</v>
      </c>
      <c r="I58" s="126">
        <f t="shared" si="63"/>
        <v>0.27408285896748558</v>
      </c>
      <c r="J58" s="125">
        <f>SUM(J59:J60)</f>
        <v>-189271.33</v>
      </c>
      <c r="K58" s="125">
        <f>SUM(K59:K60)</f>
        <v>-188484.49000000002</v>
      </c>
      <c r="L58" s="125">
        <f>SUM(L59:L60)</f>
        <v>-167362.5</v>
      </c>
      <c r="M58" s="125">
        <f t="shared" ref="M58" si="81">SUM(M59:M60)</f>
        <v>-181941.56000000003</v>
      </c>
      <c r="N58" s="125">
        <f t="shared" si="64"/>
        <v>-727059.88000000012</v>
      </c>
      <c r="O58" s="126">
        <f t="shared" si="65"/>
        <v>0.28661416317133942</v>
      </c>
      <c r="P58" s="125">
        <f t="shared" ref="P58:S58" si="82">SUM(P59:P60)</f>
        <v>-175651.26</v>
      </c>
      <c r="Q58" s="125">
        <f t="shared" si="82"/>
        <v>-167662.23000000001</v>
      </c>
      <c r="R58" s="125">
        <f t="shared" si="82"/>
        <v>0</v>
      </c>
      <c r="S58" s="125">
        <f t="shared" si="82"/>
        <v>0</v>
      </c>
      <c r="T58" s="125">
        <f t="shared" si="66"/>
        <v>-343313.49</v>
      </c>
      <c r="U58" s="126">
        <f t="shared" ref="U58:U89" si="83">IF(C58=0,"-",T58/C58)</f>
        <v>0.13533755794884733</v>
      </c>
      <c r="V58" s="125">
        <f t="shared" si="68"/>
        <v>-1765644.84</v>
      </c>
      <c r="W58" s="126">
        <f t="shared" si="69"/>
        <v>0.69603458008767227</v>
      </c>
      <c r="X58" s="127"/>
      <c r="Y58" s="127"/>
    </row>
    <row r="59" spans="1:26" s="156" customFormat="1" x14ac:dyDescent="0.25">
      <c r="A59" s="130" t="s">
        <v>110</v>
      </c>
      <c r="B59" s="131" t="s">
        <v>101</v>
      </c>
      <c r="C59" s="132">
        <v>0</v>
      </c>
      <c r="D59" s="132">
        <v>0</v>
      </c>
      <c r="E59" s="132">
        <f>-Fev!L285</f>
        <v>-139.08000000000001</v>
      </c>
      <c r="F59" s="132">
        <f>-Mar!L289</f>
        <v>-209.18</v>
      </c>
      <c r="G59" s="132">
        <f>-Abr!L287</f>
        <v>-389.74</v>
      </c>
      <c r="H59" s="132">
        <f t="shared" si="62"/>
        <v>-738</v>
      </c>
      <c r="I59" s="133" t="str">
        <f t="shared" si="63"/>
        <v>-</v>
      </c>
      <c r="J59" s="132">
        <f>-Mai!L287</f>
        <v>-402.83</v>
      </c>
      <c r="K59" s="132">
        <f>-Jun!L286</f>
        <v>-384.16</v>
      </c>
      <c r="L59" s="132">
        <f>-Jul!L294</f>
        <v>-464.91</v>
      </c>
      <c r="M59" s="132">
        <f>-Ago!L292</f>
        <v>-598.89</v>
      </c>
      <c r="N59" s="132">
        <f t="shared" si="64"/>
        <v>-1850.79</v>
      </c>
      <c r="O59" s="133" t="str">
        <f t="shared" si="65"/>
        <v>-</v>
      </c>
      <c r="P59" s="132">
        <f>-Set!L293</f>
        <v>-579.89</v>
      </c>
      <c r="Q59" s="132">
        <f>-Out!L280</f>
        <v>-583.17999999999995</v>
      </c>
      <c r="R59" s="132"/>
      <c r="S59" s="132"/>
      <c r="T59" s="132">
        <f t="shared" si="66"/>
        <v>-1163.07</v>
      </c>
      <c r="U59" s="133" t="str">
        <f t="shared" si="83"/>
        <v>-</v>
      </c>
      <c r="V59" s="132">
        <f t="shared" si="68"/>
        <v>-3751.8599999999997</v>
      </c>
      <c r="W59" s="133" t="str">
        <f t="shared" si="69"/>
        <v>-</v>
      </c>
      <c r="X59" s="127"/>
      <c r="Y59" s="127"/>
      <c r="Z59" s="128"/>
    </row>
    <row r="60" spans="1:26" s="156" customFormat="1" x14ac:dyDescent="0.25">
      <c r="A60" s="130" t="s">
        <v>111</v>
      </c>
      <c r="B60" s="131" t="s">
        <v>103</v>
      </c>
      <c r="C60" s="132">
        <v>-2536720</v>
      </c>
      <c r="D60" s="132">
        <f>-Jan!K283</f>
        <v>-164606.28</v>
      </c>
      <c r="E60" s="132">
        <f>-Fev!L289</f>
        <v>-165036.06</v>
      </c>
      <c r="F60" s="132">
        <f>-Mar!L294</f>
        <v>-187532.69999999998</v>
      </c>
      <c r="G60" s="132">
        <f>-Abr!L292</f>
        <v>-177358.43000000002</v>
      </c>
      <c r="H60" s="132">
        <f t="shared" si="62"/>
        <v>-694533.47</v>
      </c>
      <c r="I60" s="133">
        <f t="shared" si="63"/>
        <v>0.27379193210129615</v>
      </c>
      <c r="J60" s="132">
        <f>-Mai!L292</f>
        <v>-188868.5</v>
      </c>
      <c r="K60" s="132">
        <f>-Jun!L291</f>
        <v>-188100.33000000002</v>
      </c>
      <c r="L60" s="132">
        <f>-Jul!L299</f>
        <v>-166897.59</v>
      </c>
      <c r="M60" s="132">
        <f>-Ago!L297</f>
        <v>-181342.67</v>
      </c>
      <c r="N60" s="132">
        <f t="shared" si="64"/>
        <v>-725209.09000000008</v>
      </c>
      <c r="O60" s="133">
        <f t="shared" si="65"/>
        <v>0.28588456353085878</v>
      </c>
      <c r="P60" s="132">
        <f>-Set!L298</f>
        <v>-175071.37</v>
      </c>
      <c r="Q60" s="132">
        <f>-Out!L285</f>
        <v>-167079.05000000002</v>
      </c>
      <c r="R60" s="132"/>
      <c r="S60" s="132"/>
      <c r="T60" s="132">
        <f t="shared" si="66"/>
        <v>-342150.42000000004</v>
      </c>
      <c r="U60" s="133">
        <f t="shared" si="83"/>
        <v>0.13487906430351007</v>
      </c>
      <c r="V60" s="132">
        <f t="shared" si="68"/>
        <v>-1761892.98</v>
      </c>
      <c r="W60" s="133">
        <f t="shared" si="69"/>
        <v>0.69455555993566498</v>
      </c>
      <c r="X60" s="127"/>
      <c r="Y60" s="127"/>
      <c r="Z60" s="128"/>
    </row>
    <row r="61" spans="1:26" s="128" customFormat="1" x14ac:dyDescent="0.25">
      <c r="A61" s="123" t="s">
        <v>112</v>
      </c>
      <c r="B61" s="124" t="s">
        <v>113</v>
      </c>
      <c r="C61" s="132">
        <f>SUM(C62:C63)</f>
        <v>0</v>
      </c>
      <c r="D61" s="125">
        <f>SUM(D62:D63)</f>
        <v>0</v>
      </c>
      <c r="E61" s="125">
        <f>SUM(E62:E63)</f>
        <v>0</v>
      </c>
      <c r="F61" s="125">
        <f>SUM(F62:F63)</f>
        <v>0</v>
      </c>
      <c r="G61" s="125">
        <f t="shared" ref="G61" si="84">SUM(G62:G63)</f>
        <v>0</v>
      </c>
      <c r="H61" s="125">
        <f t="shared" si="62"/>
        <v>0</v>
      </c>
      <c r="I61" s="126" t="str">
        <f t="shared" si="63"/>
        <v>-</v>
      </c>
      <c r="J61" s="125">
        <f>SUM(J62:J63)</f>
        <v>0</v>
      </c>
      <c r="K61" s="125">
        <f>SUM(K62:K63)</f>
        <v>0</v>
      </c>
      <c r="L61" s="125">
        <f>SUM(L62:L63)</f>
        <v>0</v>
      </c>
      <c r="M61" s="125">
        <f t="shared" ref="M61" si="85">SUM(M62:M63)</f>
        <v>0</v>
      </c>
      <c r="N61" s="125">
        <f t="shared" si="64"/>
        <v>0</v>
      </c>
      <c r="O61" s="126" t="str">
        <f t="shared" si="65"/>
        <v>-</v>
      </c>
      <c r="P61" s="125">
        <f t="shared" ref="P61:S61" si="86">SUM(P62:P63)</f>
        <v>0</v>
      </c>
      <c r="Q61" s="125">
        <f t="shared" si="86"/>
        <v>0</v>
      </c>
      <c r="R61" s="125">
        <f t="shared" si="86"/>
        <v>0</v>
      </c>
      <c r="S61" s="125">
        <f t="shared" si="86"/>
        <v>0</v>
      </c>
      <c r="T61" s="125">
        <f t="shared" si="66"/>
        <v>0</v>
      </c>
      <c r="U61" s="126" t="str">
        <f t="shared" si="83"/>
        <v>-</v>
      </c>
      <c r="V61" s="125">
        <f t="shared" si="68"/>
        <v>0</v>
      </c>
      <c r="W61" s="126" t="str">
        <f t="shared" si="69"/>
        <v>-</v>
      </c>
      <c r="X61" s="127"/>
      <c r="Y61" s="127"/>
    </row>
    <row r="62" spans="1:26" s="156" customFormat="1" x14ac:dyDescent="0.25">
      <c r="A62" s="130" t="s">
        <v>114</v>
      </c>
      <c r="B62" s="131" t="s">
        <v>101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f t="shared" si="62"/>
        <v>0</v>
      </c>
      <c r="I62" s="133" t="str">
        <f t="shared" si="63"/>
        <v>-</v>
      </c>
      <c r="J62" s="132">
        <v>0</v>
      </c>
      <c r="K62" s="132">
        <v>0</v>
      </c>
      <c r="L62" s="132">
        <v>0</v>
      </c>
      <c r="M62" s="132">
        <v>0</v>
      </c>
      <c r="N62" s="132">
        <f t="shared" si="64"/>
        <v>0</v>
      </c>
      <c r="O62" s="133" t="str">
        <f t="shared" si="65"/>
        <v>-</v>
      </c>
      <c r="P62" s="132">
        <v>0</v>
      </c>
      <c r="Q62" s="132">
        <v>0</v>
      </c>
      <c r="R62" s="132">
        <v>0</v>
      </c>
      <c r="S62" s="132">
        <v>0</v>
      </c>
      <c r="T62" s="132">
        <f t="shared" si="66"/>
        <v>0</v>
      </c>
      <c r="U62" s="133" t="str">
        <f t="shared" si="83"/>
        <v>-</v>
      </c>
      <c r="V62" s="132">
        <f t="shared" si="68"/>
        <v>0</v>
      </c>
      <c r="W62" s="133" t="str">
        <f t="shared" si="69"/>
        <v>-</v>
      </c>
      <c r="X62" s="127"/>
      <c r="Y62" s="127"/>
      <c r="Z62" s="128"/>
    </row>
    <row r="63" spans="1:26" s="156" customFormat="1" x14ac:dyDescent="0.25">
      <c r="A63" s="130" t="s">
        <v>115</v>
      </c>
      <c r="B63" s="131" t="s">
        <v>103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f t="shared" si="62"/>
        <v>0</v>
      </c>
      <c r="I63" s="133" t="str">
        <f t="shared" si="63"/>
        <v>-</v>
      </c>
      <c r="J63" s="132">
        <v>0</v>
      </c>
      <c r="K63" s="132">
        <v>0</v>
      </c>
      <c r="L63" s="132">
        <v>0</v>
      </c>
      <c r="M63" s="132">
        <v>0</v>
      </c>
      <c r="N63" s="132">
        <f t="shared" si="64"/>
        <v>0</v>
      </c>
      <c r="O63" s="133" t="str">
        <f t="shared" si="65"/>
        <v>-</v>
      </c>
      <c r="P63" s="132">
        <v>0</v>
      </c>
      <c r="Q63" s="132">
        <v>0</v>
      </c>
      <c r="R63" s="132">
        <v>0</v>
      </c>
      <c r="S63" s="132">
        <v>0</v>
      </c>
      <c r="T63" s="132">
        <f t="shared" si="66"/>
        <v>0</v>
      </c>
      <c r="U63" s="133" t="str">
        <f t="shared" si="83"/>
        <v>-</v>
      </c>
      <c r="V63" s="132">
        <f t="shared" si="68"/>
        <v>0</v>
      </c>
      <c r="W63" s="133" t="str">
        <f t="shared" si="69"/>
        <v>-</v>
      </c>
      <c r="X63" s="127"/>
      <c r="Y63" s="127"/>
      <c r="Z63" s="128"/>
    </row>
    <row r="64" spans="1:26" s="128" customFormat="1" ht="36" x14ac:dyDescent="0.25">
      <c r="A64" s="123" t="s">
        <v>116</v>
      </c>
      <c r="B64" s="124" t="s">
        <v>117</v>
      </c>
      <c r="C64" s="125">
        <f>SUM(C65:C72)</f>
        <v>-3510354.97</v>
      </c>
      <c r="D64" s="125">
        <f>SUM(D65:D72)</f>
        <v>-411162.86</v>
      </c>
      <c r="E64" s="125">
        <f>SUM(E65:E72)</f>
        <v>-207377.08000000002</v>
      </c>
      <c r="F64" s="125">
        <f>SUM(F65:F72)</f>
        <v>-203930.09000000003</v>
      </c>
      <c r="G64" s="125">
        <f t="shared" ref="G64" si="87">SUM(G65:G72)</f>
        <v>-184556.31</v>
      </c>
      <c r="H64" s="125">
        <f t="shared" si="62"/>
        <v>-1007026.3400000001</v>
      </c>
      <c r="I64" s="126">
        <f t="shared" si="63"/>
        <v>0.28687307939117052</v>
      </c>
      <c r="J64" s="125">
        <f>SUM(J65:J72)</f>
        <v>-272183.26</v>
      </c>
      <c r="K64" s="125">
        <f>SUM(K65:K72)</f>
        <v>-256823.17</v>
      </c>
      <c r="L64" s="125">
        <f>SUM(L65:L72)</f>
        <v>-370639.77</v>
      </c>
      <c r="M64" s="125">
        <f t="shared" ref="M64" si="88">SUM(M65:M72)</f>
        <v>-270722.95999999996</v>
      </c>
      <c r="N64" s="125">
        <f t="shared" si="64"/>
        <v>-1170369.1600000001</v>
      </c>
      <c r="O64" s="126">
        <f t="shared" si="65"/>
        <v>0.33340478954468816</v>
      </c>
      <c r="P64" s="125">
        <f t="shared" ref="P64:S64" si="89">SUM(P65:P72)</f>
        <v>-271997.02</v>
      </c>
      <c r="Q64" s="125">
        <f t="shared" si="89"/>
        <v>-367435.08000000007</v>
      </c>
      <c r="R64" s="125">
        <f t="shared" si="89"/>
        <v>0</v>
      </c>
      <c r="S64" s="125">
        <f t="shared" si="89"/>
        <v>0</v>
      </c>
      <c r="T64" s="125">
        <f t="shared" si="66"/>
        <v>-639432.10000000009</v>
      </c>
      <c r="U64" s="126">
        <f t="shared" si="83"/>
        <v>0.18215596583954588</v>
      </c>
      <c r="V64" s="125">
        <f t="shared" si="68"/>
        <v>-2816827.6</v>
      </c>
      <c r="W64" s="126">
        <f t="shared" si="69"/>
        <v>0.80243383477540442</v>
      </c>
      <c r="X64" s="127"/>
      <c r="Y64" s="127"/>
    </row>
    <row r="65" spans="1:26" s="156" customFormat="1" x14ac:dyDescent="0.25">
      <c r="A65" s="130" t="s">
        <v>118</v>
      </c>
      <c r="B65" s="131" t="s">
        <v>119</v>
      </c>
      <c r="C65" s="132">
        <v>-737100</v>
      </c>
      <c r="D65" s="132">
        <f>-Jan!K295</f>
        <v>-66483.37</v>
      </c>
      <c r="E65" s="132">
        <f>-Fev!L301</f>
        <v>-62577.37</v>
      </c>
      <c r="F65" s="132">
        <f>-Mar!L306</f>
        <v>-62577.37</v>
      </c>
      <c r="G65" s="132">
        <f>-Abr!L304</f>
        <v>0</v>
      </c>
      <c r="H65" s="132">
        <f t="shared" si="62"/>
        <v>-191638.11</v>
      </c>
      <c r="I65" s="133">
        <f t="shared" si="63"/>
        <v>0.25998929588929587</v>
      </c>
      <c r="J65" s="132">
        <f>-Mai!L304</f>
        <v>-61875.57</v>
      </c>
      <c r="K65" s="132">
        <f>-Jun!L303</f>
        <v>-61875.57</v>
      </c>
      <c r="L65" s="132">
        <f>-Jul!L311</f>
        <v>-61875.57</v>
      </c>
      <c r="M65" s="132">
        <f>-Ago!L309</f>
        <v>-74943.33</v>
      </c>
      <c r="N65" s="132">
        <f t="shared" si="64"/>
        <v>-260570.03999999998</v>
      </c>
      <c r="O65" s="133">
        <f t="shared" si="65"/>
        <v>0.35350704110704106</v>
      </c>
      <c r="P65" s="132">
        <f>-Set!L310</f>
        <v>-61875.57</v>
      </c>
      <c r="Q65" s="132">
        <f>-Out!L297</f>
        <v>-61875.57</v>
      </c>
      <c r="R65" s="132"/>
      <c r="S65" s="132"/>
      <c r="T65" s="132">
        <f t="shared" si="66"/>
        <v>-123751.14</v>
      </c>
      <c r="U65" s="133">
        <f t="shared" si="83"/>
        <v>0.16788921448921448</v>
      </c>
      <c r="V65" s="132">
        <f t="shared" si="68"/>
        <v>-575959.28999999992</v>
      </c>
      <c r="W65" s="133">
        <f t="shared" si="69"/>
        <v>0.78138555148555133</v>
      </c>
      <c r="X65" s="127"/>
      <c r="Y65" s="127"/>
      <c r="Z65" s="128"/>
    </row>
    <row r="66" spans="1:26" s="156" customFormat="1" x14ac:dyDescent="0.25">
      <c r="A66" s="130" t="s">
        <v>120</v>
      </c>
      <c r="B66" s="131" t="s">
        <v>121</v>
      </c>
      <c r="C66" s="132">
        <v>-1387079.6</v>
      </c>
      <c r="D66" s="132">
        <f>-Jan!K297</f>
        <v>-91083.12</v>
      </c>
      <c r="E66" s="132">
        <f>-Fev!L303</f>
        <v>-91083.12</v>
      </c>
      <c r="F66" s="132">
        <f>-Mar!L308</f>
        <v>-104000</v>
      </c>
      <c r="G66" s="132">
        <f>-Abr!L306</f>
        <v>-118209.13</v>
      </c>
      <c r="H66" s="132">
        <f t="shared" si="62"/>
        <v>-404375.37</v>
      </c>
      <c r="I66" s="133">
        <f t="shared" si="63"/>
        <v>0.29153003908355363</v>
      </c>
      <c r="J66" s="132">
        <f>-Mai!L306</f>
        <v>-118209.13</v>
      </c>
      <c r="K66" s="132">
        <f>-Jun!L305</f>
        <v>-118209.13</v>
      </c>
      <c r="L66" s="132">
        <f>-Jul!L313</f>
        <v>-118209.13</v>
      </c>
      <c r="M66" s="132">
        <f>-Ago!L311</f>
        <v>-132952.15</v>
      </c>
      <c r="N66" s="132">
        <f t="shared" si="64"/>
        <v>-487579.54000000004</v>
      </c>
      <c r="O66" s="133">
        <f t="shared" si="65"/>
        <v>0.35151518341124766</v>
      </c>
      <c r="P66" s="132">
        <f>-Set!L312</f>
        <v>-118209.13</v>
      </c>
      <c r="Q66" s="132">
        <f>-Out!L299</f>
        <v>-118609.13</v>
      </c>
      <c r="R66" s="132"/>
      <c r="S66" s="132"/>
      <c r="T66" s="132">
        <f t="shared" si="66"/>
        <v>-236818.26</v>
      </c>
      <c r="U66" s="133">
        <f t="shared" si="83"/>
        <v>0.17073155715072155</v>
      </c>
      <c r="V66" s="132">
        <f t="shared" si="68"/>
        <v>-1128773.17</v>
      </c>
      <c r="W66" s="133">
        <f t="shared" si="69"/>
        <v>0.81377677964552275</v>
      </c>
      <c r="X66" s="127"/>
      <c r="Y66" s="127"/>
      <c r="Z66" s="128"/>
    </row>
    <row r="67" spans="1:26" s="156" customFormat="1" x14ac:dyDescent="0.25">
      <c r="A67" s="130" t="s">
        <v>122</v>
      </c>
      <c r="B67" s="131" t="s">
        <v>123</v>
      </c>
      <c r="C67" s="132">
        <v>-18900</v>
      </c>
      <c r="D67" s="132">
        <f>-Jan!K292</f>
        <v>-882</v>
      </c>
      <c r="E67" s="132">
        <f>-Fev!L298</f>
        <v>-882</v>
      </c>
      <c r="F67" s="132">
        <f>-Mar!L303</f>
        <v>-882</v>
      </c>
      <c r="G67" s="132">
        <f>-Abr!L301</f>
        <v>-882</v>
      </c>
      <c r="H67" s="132">
        <f t="shared" si="62"/>
        <v>-3528</v>
      </c>
      <c r="I67" s="133">
        <f t="shared" si="63"/>
        <v>0.18666666666666668</v>
      </c>
      <c r="J67" s="132">
        <f>-Mai!L301</f>
        <v>-882</v>
      </c>
      <c r="K67" s="132">
        <f>-Jun!L300</f>
        <v>-882</v>
      </c>
      <c r="L67" s="132">
        <f>-Jul!L308</f>
        <v>-882</v>
      </c>
      <c r="M67" s="132">
        <f>-Ago!L306</f>
        <v>-882</v>
      </c>
      <c r="N67" s="132">
        <f t="shared" si="64"/>
        <v>-3528</v>
      </c>
      <c r="O67" s="133">
        <f t="shared" si="65"/>
        <v>0.18666666666666668</v>
      </c>
      <c r="P67" s="132">
        <f>-Set!L307</f>
        <v>-882</v>
      </c>
      <c r="Q67" s="132">
        <f>-Out!L294</f>
        <v>-882</v>
      </c>
      <c r="R67" s="132"/>
      <c r="S67" s="132"/>
      <c r="T67" s="132">
        <f t="shared" si="66"/>
        <v>-1764</v>
      </c>
      <c r="U67" s="133">
        <f t="shared" si="83"/>
        <v>9.3333333333333338E-2</v>
      </c>
      <c r="V67" s="132">
        <f t="shared" si="68"/>
        <v>-8820</v>
      </c>
      <c r="W67" s="133">
        <f t="shared" si="69"/>
        <v>0.46666666666666667</v>
      </c>
      <c r="X67" s="127"/>
      <c r="Y67" s="127"/>
      <c r="Z67" s="128"/>
    </row>
    <row r="68" spans="1:26" s="156" customFormat="1" x14ac:dyDescent="0.25">
      <c r="A68" s="130" t="s">
        <v>124</v>
      </c>
      <c r="B68" s="131" t="s">
        <v>125</v>
      </c>
      <c r="C68" s="132">
        <v>-171033.60000000001</v>
      </c>
      <c r="D68" s="132">
        <f>-Jan!K298</f>
        <v>-1903.01</v>
      </c>
      <c r="E68" s="132">
        <f>-Fev!L304</f>
        <v>-12231.48</v>
      </c>
      <c r="F68" s="132">
        <f>-Mar!L309</f>
        <v>-5545.42</v>
      </c>
      <c r="G68" s="132">
        <f>-Abr!L307</f>
        <v>-7880.4</v>
      </c>
      <c r="H68" s="132">
        <f t="shared" si="62"/>
        <v>-27560.309999999998</v>
      </c>
      <c r="I68" s="133">
        <f t="shared" si="63"/>
        <v>0.16113974096317915</v>
      </c>
      <c r="J68" s="132">
        <f>-Mai!L307+1100.15+12099.85</f>
        <v>-5803.7499999999982</v>
      </c>
      <c r="K68" s="132">
        <f>-Jun!L306</f>
        <v>-7057.15</v>
      </c>
      <c r="L68" s="132">
        <f>-Jul!L314+8670</f>
        <v>-6833.73</v>
      </c>
      <c r="M68" s="132">
        <f>-Ago!L312</f>
        <v>-8859.6</v>
      </c>
      <c r="N68" s="132">
        <f t="shared" si="64"/>
        <v>-28554.229999999996</v>
      </c>
      <c r="O68" s="133">
        <f t="shared" si="65"/>
        <v>0.16695099676320907</v>
      </c>
      <c r="P68" s="132">
        <f>-Set!L313</f>
        <v>-9735.06</v>
      </c>
      <c r="Q68" s="132">
        <f>-Out!L300</f>
        <v>-18745.29</v>
      </c>
      <c r="R68" s="132"/>
      <c r="S68" s="132"/>
      <c r="T68" s="132">
        <f t="shared" si="66"/>
        <v>-28480.35</v>
      </c>
      <c r="U68" s="133">
        <f t="shared" si="83"/>
        <v>0.16651903485630892</v>
      </c>
      <c r="V68" s="132">
        <f t="shared" si="68"/>
        <v>-84594.889999999985</v>
      </c>
      <c r="W68" s="133">
        <f t="shared" si="69"/>
        <v>0.49460977258269712</v>
      </c>
      <c r="X68" s="127"/>
      <c r="Y68" s="127"/>
      <c r="Z68" s="128"/>
    </row>
    <row r="69" spans="1:26" s="156" customFormat="1" x14ac:dyDescent="0.25">
      <c r="A69" s="130" t="s">
        <v>126</v>
      </c>
      <c r="B69" s="131" t="s">
        <v>127</v>
      </c>
      <c r="C69" s="132">
        <v>-277200</v>
      </c>
      <c r="D69" s="132">
        <f>-Jan!K294-Jan!K299</f>
        <v>-19784.099999999999</v>
      </c>
      <c r="E69" s="132">
        <f>-Fev!L300-Fev!L305</f>
        <v>-20767.349999999999</v>
      </c>
      <c r="F69" s="132">
        <f>-Mar!L305-Mar!L310</f>
        <v>-9204.67</v>
      </c>
      <c r="G69" s="132">
        <f>-Abr!L303-Abr!L308</f>
        <v>-32227.9</v>
      </c>
      <c r="H69" s="132">
        <f t="shared" si="62"/>
        <v>-81984.01999999999</v>
      </c>
      <c r="I69" s="133">
        <f t="shared" si="63"/>
        <v>0.29575764790764786</v>
      </c>
      <c r="J69" s="132">
        <f>-Mai!L303-Mai!L308</f>
        <v>-21389.919999999998</v>
      </c>
      <c r="K69" s="132">
        <f>-Jun!L302-Jun!L307</f>
        <v>-21345.17</v>
      </c>
      <c r="L69" s="132">
        <f>-Jul!L310-Jul!L315</f>
        <v>-19149.519999999997</v>
      </c>
      <c r="M69" s="132">
        <f>-Ago!L308-Ago!L313</f>
        <v>-19970.599999999999</v>
      </c>
      <c r="N69" s="132">
        <f t="shared" si="64"/>
        <v>-81855.209999999992</v>
      </c>
      <c r="O69" s="133">
        <f t="shared" si="65"/>
        <v>0.29529296536796534</v>
      </c>
      <c r="P69" s="132">
        <f>-Set!L309-Set!L314</f>
        <v>-19533.96</v>
      </c>
      <c r="Q69" s="132">
        <f>-Out!L296-Out!L301</f>
        <v>-20086.86</v>
      </c>
      <c r="R69" s="132"/>
      <c r="S69" s="132"/>
      <c r="T69" s="132">
        <f t="shared" si="66"/>
        <v>-39620.82</v>
      </c>
      <c r="U69" s="133">
        <f t="shared" si="83"/>
        <v>0.14293225108225108</v>
      </c>
      <c r="V69" s="132">
        <f t="shared" si="68"/>
        <v>-203460.05</v>
      </c>
      <c r="W69" s="133">
        <f t="shared" si="69"/>
        <v>0.73398286435786431</v>
      </c>
      <c r="X69" s="127"/>
      <c r="Y69" s="127"/>
      <c r="Z69" s="128"/>
    </row>
    <row r="70" spans="1:26" s="156" customFormat="1" x14ac:dyDescent="0.25">
      <c r="A70" s="130" t="s">
        <v>128</v>
      </c>
      <c r="B70" s="131" t="s">
        <v>129</v>
      </c>
      <c r="C70" s="132">
        <v>-57403.71</v>
      </c>
      <c r="D70" s="132">
        <f>-Jan!K291</f>
        <v>-2652</v>
      </c>
      <c r="E70" s="132">
        <f>-Fev!L297</f>
        <v>-2652</v>
      </c>
      <c r="F70" s="132">
        <f>-Mar!L302</f>
        <v>-2652</v>
      </c>
      <c r="G70" s="132">
        <f>-Abr!L300</f>
        <v>-2652</v>
      </c>
      <c r="H70" s="132">
        <f t="shared" si="62"/>
        <v>-10608</v>
      </c>
      <c r="I70" s="133">
        <f t="shared" si="63"/>
        <v>0.18479641821059997</v>
      </c>
      <c r="J70" s="132">
        <f>-Mai!L300</f>
        <v>-2652</v>
      </c>
      <c r="K70" s="132">
        <f>-Jun!L299</f>
        <v>-2652</v>
      </c>
      <c r="L70" s="132">
        <f>-Jul!L307</f>
        <v>-2652</v>
      </c>
      <c r="M70" s="132">
        <f>-Ago!L305</f>
        <v>-2652</v>
      </c>
      <c r="N70" s="132">
        <f t="shared" si="64"/>
        <v>-10608</v>
      </c>
      <c r="O70" s="133">
        <f t="shared" si="65"/>
        <v>0.18479641821059997</v>
      </c>
      <c r="P70" s="132">
        <f>-Set!L306</f>
        <v>-2652</v>
      </c>
      <c r="Q70" s="132">
        <f>-Out!L293</f>
        <v>-2652</v>
      </c>
      <c r="R70" s="132"/>
      <c r="S70" s="132"/>
      <c r="T70" s="132">
        <f t="shared" si="66"/>
        <v>-5304</v>
      </c>
      <c r="U70" s="133">
        <f t="shared" si="83"/>
        <v>9.2398209105299986E-2</v>
      </c>
      <c r="V70" s="132">
        <f t="shared" si="68"/>
        <v>-26520</v>
      </c>
      <c r="W70" s="133">
        <f t="shared" si="69"/>
        <v>0.46199104552649994</v>
      </c>
      <c r="X70" s="127"/>
      <c r="Y70" s="127"/>
      <c r="Z70" s="128"/>
    </row>
    <row r="71" spans="1:26" s="156" customFormat="1" x14ac:dyDescent="0.25">
      <c r="A71" s="130" t="s">
        <v>130</v>
      </c>
      <c r="B71" s="131" t="s">
        <v>131</v>
      </c>
      <c r="C71" s="132">
        <v>-25714.29</v>
      </c>
      <c r="D71" s="132">
        <f>-Jan!K293</f>
        <v>-2448.98</v>
      </c>
      <c r="E71" s="132">
        <f>-Fev!L299</f>
        <v>0</v>
      </c>
      <c r="F71" s="132">
        <f>-Mar!L304</f>
        <v>0</v>
      </c>
      <c r="G71" s="132">
        <f>-Abr!L302</f>
        <v>0</v>
      </c>
      <c r="H71" s="132">
        <f t="shared" si="62"/>
        <v>-2448.98</v>
      </c>
      <c r="I71" s="133">
        <f t="shared" si="63"/>
        <v>9.5238095238095233E-2</v>
      </c>
      <c r="J71" s="132">
        <f>-Mai!L302</f>
        <v>0</v>
      </c>
      <c r="K71" s="132">
        <f>-Jun!L301</f>
        <v>0</v>
      </c>
      <c r="L71" s="132">
        <f>-Jul!L309</f>
        <v>0</v>
      </c>
      <c r="M71" s="132">
        <f>-Ago!L307</f>
        <v>-7165.02</v>
      </c>
      <c r="N71" s="132">
        <f t="shared" si="64"/>
        <v>-7165.02</v>
      </c>
      <c r="O71" s="133">
        <f t="shared" si="65"/>
        <v>0.27863962022672994</v>
      </c>
      <c r="P71" s="132">
        <f>-Set!L308</f>
        <v>-5373.76</v>
      </c>
      <c r="Q71" s="132">
        <f>-Out!L295</f>
        <v>-2686.88</v>
      </c>
      <c r="R71" s="132"/>
      <c r="S71" s="132"/>
      <c r="T71" s="132">
        <f t="shared" si="66"/>
        <v>-8060.64</v>
      </c>
      <c r="U71" s="133">
        <f t="shared" si="83"/>
        <v>0.31346928108845318</v>
      </c>
      <c r="V71" s="132">
        <f t="shared" si="68"/>
        <v>-17674.64</v>
      </c>
      <c r="W71" s="133">
        <f t="shared" si="69"/>
        <v>0.68734699655327836</v>
      </c>
      <c r="X71" s="127"/>
      <c r="Y71" s="127"/>
      <c r="Z71" s="128"/>
    </row>
    <row r="72" spans="1:26" s="156" customFormat="1" ht="24" x14ac:dyDescent="0.25">
      <c r="A72" s="130" t="s">
        <v>132</v>
      </c>
      <c r="B72" s="131" t="s">
        <v>133</v>
      </c>
      <c r="C72" s="132">
        <v>-835923.77</v>
      </c>
      <c r="D72" s="132">
        <f>-Jan!K296</f>
        <v>-225926.28</v>
      </c>
      <c r="E72" s="132">
        <f>-Fev!L302</f>
        <v>-17183.759999999998</v>
      </c>
      <c r="F72" s="132">
        <f>-Mar!L307</f>
        <v>-19068.63</v>
      </c>
      <c r="G72" s="132">
        <f>-Abr!L305</f>
        <v>-22704.880000000001</v>
      </c>
      <c r="H72" s="132">
        <f t="shared" si="62"/>
        <v>-284883.55</v>
      </c>
      <c r="I72" s="133">
        <f t="shared" si="63"/>
        <v>0.34080087230920586</v>
      </c>
      <c r="J72" s="132">
        <f>-Mai!L305</f>
        <v>-61370.89</v>
      </c>
      <c r="K72" s="132">
        <f>-Jun!L304</f>
        <v>-44802.15</v>
      </c>
      <c r="L72" s="132">
        <f>-Jul!L312</f>
        <v>-161037.82</v>
      </c>
      <c r="M72" s="132">
        <f>-Ago!L310</f>
        <v>-23298.26</v>
      </c>
      <c r="N72" s="132">
        <f t="shared" si="64"/>
        <v>-290509.12</v>
      </c>
      <c r="O72" s="133">
        <f t="shared" si="65"/>
        <v>0.34753063667515999</v>
      </c>
      <c r="P72" s="132">
        <f>-Set!L311</f>
        <v>-53735.54</v>
      </c>
      <c r="Q72" s="132">
        <f>-Out!L298</f>
        <v>-141897.35</v>
      </c>
      <c r="R72" s="132"/>
      <c r="S72" s="132"/>
      <c r="T72" s="132">
        <f t="shared" si="66"/>
        <v>-195632.89</v>
      </c>
      <c r="U72" s="133">
        <f t="shared" si="83"/>
        <v>0.23403197399207826</v>
      </c>
      <c r="V72" s="132">
        <f t="shared" si="68"/>
        <v>-771025.55999999994</v>
      </c>
      <c r="W72" s="133">
        <f t="shared" si="69"/>
        <v>0.92236348297644399</v>
      </c>
      <c r="X72" s="127"/>
      <c r="Y72" s="127"/>
      <c r="Z72" s="128"/>
    </row>
    <row r="73" spans="1:26" s="128" customFormat="1" ht="13.8" x14ac:dyDescent="0.3">
      <c r="A73" s="123" t="s">
        <v>134</v>
      </c>
      <c r="B73" s="124" t="s">
        <v>135</v>
      </c>
      <c r="C73" s="125">
        <f t="shared" ref="C73:G73" si="90">C74+C75+C81+C82+C83+C84+C85+C86+C87+C88</f>
        <v>-2251975.5499999998</v>
      </c>
      <c r="D73" s="125">
        <f t="shared" si="90"/>
        <v>-173287.69</v>
      </c>
      <c r="E73" s="125">
        <f t="shared" si="90"/>
        <v>-244492.03</v>
      </c>
      <c r="F73" s="125">
        <f t="shared" si="90"/>
        <v>-159688.46</v>
      </c>
      <c r="G73" s="125">
        <f t="shared" si="90"/>
        <v>-184766.22</v>
      </c>
      <c r="H73" s="125">
        <f t="shared" si="62"/>
        <v>-762234.39999999991</v>
      </c>
      <c r="I73" s="126">
        <f t="shared" si="63"/>
        <v>0.33847365705191601</v>
      </c>
      <c r="J73" s="125">
        <f t="shared" ref="J73:M73" si="91">J74+J75+J81+J82+J83+J84+J85+J86+J87+J88</f>
        <v>-238704.96999999997</v>
      </c>
      <c r="K73" s="125">
        <f t="shared" si="91"/>
        <v>-148228.97999999998</v>
      </c>
      <c r="L73" s="125">
        <f t="shared" si="91"/>
        <v>-202941.52999999997</v>
      </c>
      <c r="M73" s="125">
        <f t="shared" si="91"/>
        <v>-233186.26</v>
      </c>
      <c r="N73" s="125">
        <f t="shared" si="64"/>
        <v>-823061.74</v>
      </c>
      <c r="O73" s="126">
        <f t="shared" si="65"/>
        <v>0.36548431442783652</v>
      </c>
      <c r="P73" s="125">
        <f t="shared" ref="P73:S73" si="92">P74+P75+P81+P82+P83+P84+P85+P86+P87+P88</f>
        <v>-197388.56000000003</v>
      </c>
      <c r="Q73" s="125">
        <f t="shared" si="92"/>
        <v>-164050.24999999997</v>
      </c>
      <c r="R73" s="125">
        <f t="shared" si="92"/>
        <v>0</v>
      </c>
      <c r="S73" s="125">
        <f t="shared" si="92"/>
        <v>0</v>
      </c>
      <c r="T73" s="125">
        <f t="shared" si="66"/>
        <v>-361438.81</v>
      </c>
      <c r="U73" s="126">
        <f t="shared" si="83"/>
        <v>0.1604985498177367</v>
      </c>
      <c r="V73" s="125">
        <f t="shared" si="68"/>
        <v>-1946734.95</v>
      </c>
      <c r="W73" s="126">
        <f t="shared" si="69"/>
        <v>0.86445652129748929</v>
      </c>
      <c r="X73" s="204"/>
      <c r="Y73" s="127"/>
    </row>
    <row r="74" spans="1:26" s="156" customFormat="1" x14ac:dyDescent="0.25">
      <c r="A74" s="130" t="s">
        <v>136</v>
      </c>
      <c r="B74" s="131" t="s">
        <v>137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  <c r="H74" s="132">
        <f t="shared" si="62"/>
        <v>0</v>
      </c>
      <c r="I74" s="133" t="str">
        <f t="shared" si="63"/>
        <v>-</v>
      </c>
      <c r="J74" s="132">
        <v>0</v>
      </c>
      <c r="K74" s="132">
        <v>0</v>
      </c>
      <c r="L74" s="132">
        <v>0</v>
      </c>
      <c r="M74" s="132">
        <v>0</v>
      </c>
      <c r="N74" s="132">
        <f t="shared" si="64"/>
        <v>0</v>
      </c>
      <c r="O74" s="133" t="str">
        <f t="shared" si="65"/>
        <v>-</v>
      </c>
      <c r="P74" s="132">
        <v>0</v>
      </c>
      <c r="Q74" s="132">
        <v>0</v>
      </c>
      <c r="R74" s="132">
        <v>0</v>
      </c>
      <c r="S74" s="132">
        <v>0</v>
      </c>
      <c r="T74" s="132">
        <f t="shared" si="66"/>
        <v>0</v>
      </c>
      <c r="U74" s="133" t="str">
        <f t="shared" si="83"/>
        <v>-</v>
      </c>
      <c r="V74" s="132">
        <f t="shared" si="68"/>
        <v>0</v>
      </c>
      <c r="W74" s="133" t="str">
        <f t="shared" si="69"/>
        <v>-</v>
      </c>
      <c r="X74" s="127"/>
      <c r="Y74" s="127"/>
      <c r="Z74" s="128"/>
    </row>
    <row r="75" spans="1:26" s="156" customFormat="1" x14ac:dyDescent="0.25">
      <c r="A75" s="130" t="s">
        <v>138</v>
      </c>
      <c r="B75" s="131" t="s">
        <v>139</v>
      </c>
      <c r="C75" s="125">
        <f>SUM(C76:C80)</f>
        <v>-1179800</v>
      </c>
      <c r="D75" s="125">
        <f>SUM(D76:D80)</f>
        <v>-64665.22</v>
      </c>
      <c r="E75" s="125">
        <f>SUM(E76:E80)</f>
        <v>-91963.05</v>
      </c>
      <c r="F75" s="125">
        <f>SUM(F76:F80)</f>
        <v>-63134.93</v>
      </c>
      <c r="G75" s="125">
        <f t="shared" ref="G75" si="93">SUM(G76:G80)</f>
        <v>-97362.22</v>
      </c>
      <c r="H75" s="125">
        <f t="shared" si="62"/>
        <v>-317125.42000000004</v>
      </c>
      <c r="I75" s="126">
        <f t="shared" si="63"/>
        <v>0.26879591456179019</v>
      </c>
      <c r="J75" s="125">
        <f>SUM(J76:J80)</f>
        <v>-82050.81</v>
      </c>
      <c r="K75" s="125">
        <f>SUM(K76:K80)</f>
        <v>-84479.919999999984</v>
      </c>
      <c r="L75" s="125">
        <f>SUM(L76:L80)</f>
        <v>-71030.62999999999</v>
      </c>
      <c r="M75" s="125">
        <f t="shared" ref="M75" si="94">SUM(M76:M80)</f>
        <v>-98036.409999999989</v>
      </c>
      <c r="N75" s="125">
        <f t="shared" si="64"/>
        <v>-335597.76999999996</v>
      </c>
      <c r="O75" s="126">
        <f t="shared" si="65"/>
        <v>0.28445310222071535</v>
      </c>
      <c r="P75" s="125">
        <f t="shared" ref="P75:S75" si="95">SUM(P76:P80)</f>
        <v>-81766.710000000006</v>
      </c>
      <c r="Q75" s="125">
        <f t="shared" si="95"/>
        <v>-92410.74</v>
      </c>
      <c r="R75" s="125">
        <f t="shared" si="95"/>
        <v>0</v>
      </c>
      <c r="S75" s="125">
        <f t="shared" si="95"/>
        <v>0</v>
      </c>
      <c r="T75" s="125">
        <f t="shared" si="66"/>
        <v>-174177.45</v>
      </c>
      <c r="U75" s="126">
        <f t="shared" si="83"/>
        <v>0.14763303102220715</v>
      </c>
      <c r="V75" s="125">
        <f t="shared" si="68"/>
        <v>-826900.6399999999</v>
      </c>
      <c r="W75" s="126">
        <f t="shared" si="69"/>
        <v>0.70088204780471253</v>
      </c>
      <c r="X75" s="127"/>
      <c r="Y75" s="127"/>
      <c r="Z75" s="128"/>
    </row>
    <row r="76" spans="1:26" s="156" customFormat="1" x14ac:dyDescent="0.25">
      <c r="A76" s="130" t="s">
        <v>140</v>
      </c>
      <c r="B76" s="131" t="s">
        <v>141</v>
      </c>
      <c r="C76" s="132">
        <v>-403200</v>
      </c>
      <c r="D76" s="132">
        <f>-Jan!K310</f>
        <v>-20976.07</v>
      </c>
      <c r="E76" s="132">
        <f>-Fev!L316</f>
        <v>-33823.199999999997</v>
      </c>
      <c r="F76" s="132">
        <f>-Mar!L321</f>
        <v>-10455.9</v>
      </c>
      <c r="G76" s="132">
        <f>-Abr!L319</f>
        <v>-33258.949999999997</v>
      </c>
      <c r="H76" s="132">
        <f t="shared" si="62"/>
        <v>-98514.12</v>
      </c>
      <c r="I76" s="133">
        <f t="shared" si="63"/>
        <v>0.24433065476190474</v>
      </c>
      <c r="J76" s="132">
        <f>-Mai!L319</f>
        <v>-28362.59</v>
      </c>
      <c r="K76" s="132">
        <f>-Jun!L318</f>
        <v>-30537.97</v>
      </c>
      <c r="L76" s="132">
        <f>-Jul!L326</f>
        <v>-26940.95</v>
      </c>
      <c r="M76" s="132">
        <f>-Ago!L324</f>
        <v>-49757.99</v>
      </c>
      <c r="N76" s="132">
        <f t="shared" si="64"/>
        <v>-135599.5</v>
      </c>
      <c r="O76" s="133">
        <f t="shared" si="65"/>
        <v>0.33630828373015875</v>
      </c>
      <c r="P76" s="132">
        <f>-Set!L325</f>
        <v>-34190.699999999997</v>
      </c>
      <c r="Q76" s="132">
        <f>-Out!L312</f>
        <v>-40377.870000000003</v>
      </c>
      <c r="R76" s="132"/>
      <c r="S76" s="132"/>
      <c r="T76" s="132">
        <f t="shared" si="66"/>
        <v>-74568.570000000007</v>
      </c>
      <c r="U76" s="133">
        <f t="shared" si="83"/>
        <v>0.18494188988095239</v>
      </c>
      <c r="V76" s="132">
        <f t="shared" si="68"/>
        <v>-308682.19</v>
      </c>
      <c r="W76" s="133">
        <f t="shared" si="69"/>
        <v>0.76558082837301589</v>
      </c>
      <c r="X76" s="127"/>
      <c r="Y76" s="127"/>
      <c r="Z76" s="128"/>
    </row>
    <row r="77" spans="1:26" s="156" customFormat="1" x14ac:dyDescent="0.25">
      <c r="A77" s="130" t="s">
        <v>142</v>
      </c>
      <c r="B77" s="131" t="s">
        <v>143</v>
      </c>
      <c r="C77" s="132">
        <v>-562400</v>
      </c>
      <c r="D77" s="132">
        <f>-Jan!K308</f>
        <v>-36606.400000000001</v>
      </c>
      <c r="E77" s="132">
        <f>-Fev!L314</f>
        <v>-51260.52</v>
      </c>
      <c r="F77" s="132">
        <f>-Mar!L319</f>
        <v>-44191.85</v>
      </c>
      <c r="G77" s="132">
        <f>-Abr!L317</f>
        <v>-54977</v>
      </c>
      <c r="H77" s="132">
        <f t="shared" si="62"/>
        <v>-187035.77</v>
      </c>
      <c r="I77" s="133">
        <f t="shared" si="63"/>
        <v>0.33256715860597436</v>
      </c>
      <c r="J77" s="132">
        <f>-Mai!L317</f>
        <v>-42127.97</v>
      </c>
      <c r="K77" s="132">
        <f>-Jun!L316</f>
        <v>-42316.52</v>
      </c>
      <c r="L77" s="132">
        <f>-Jul!L324</f>
        <v>-38107.589999999997</v>
      </c>
      <c r="M77" s="132">
        <f>-Ago!L322</f>
        <v>-43647.28</v>
      </c>
      <c r="N77" s="132">
        <f t="shared" si="64"/>
        <v>-166199.35999999999</v>
      </c>
      <c r="O77" s="133">
        <f t="shared" si="65"/>
        <v>0.29551806543385489</v>
      </c>
      <c r="P77" s="132">
        <f>-Set!L323</f>
        <v>-42944.87</v>
      </c>
      <c r="Q77" s="132">
        <f>-Out!L310</f>
        <v>-47401.73</v>
      </c>
      <c r="R77" s="132"/>
      <c r="S77" s="132"/>
      <c r="T77" s="132">
        <f t="shared" si="66"/>
        <v>-90346.6</v>
      </c>
      <c r="U77" s="133">
        <f t="shared" si="83"/>
        <v>0.16064473684210528</v>
      </c>
      <c r="V77" s="132">
        <f t="shared" si="68"/>
        <v>-443581.73</v>
      </c>
      <c r="W77" s="133">
        <f t="shared" si="69"/>
        <v>0.78872996088193448</v>
      </c>
      <c r="X77" s="127"/>
      <c r="Y77" s="127"/>
      <c r="Z77" s="128"/>
    </row>
    <row r="78" spans="1:26" s="156" customFormat="1" x14ac:dyDescent="0.25">
      <c r="A78" s="130" t="s">
        <v>144</v>
      </c>
      <c r="B78" s="131" t="s">
        <v>145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f t="shared" si="62"/>
        <v>0</v>
      </c>
      <c r="I78" s="133" t="str">
        <f t="shared" si="63"/>
        <v>-</v>
      </c>
      <c r="J78" s="132">
        <v>0</v>
      </c>
      <c r="K78" s="132">
        <v>0</v>
      </c>
      <c r="L78" s="132">
        <v>0</v>
      </c>
      <c r="M78" s="132">
        <v>0</v>
      </c>
      <c r="N78" s="132">
        <f t="shared" si="64"/>
        <v>0</v>
      </c>
      <c r="O78" s="133" t="str">
        <f t="shared" si="65"/>
        <v>-</v>
      </c>
      <c r="P78" s="132">
        <v>0</v>
      </c>
      <c r="Q78" s="132">
        <v>0</v>
      </c>
      <c r="R78" s="132"/>
      <c r="S78" s="132"/>
      <c r="T78" s="132">
        <f t="shared" si="66"/>
        <v>0</v>
      </c>
      <c r="U78" s="133" t="str">
        <f t="shared" si="83"/>
        <v>-</v>
      </c>
      <c r="V78" s="132">
        <f t="shared" si="68"/>
        <v>0</v>
      </c>
      <c r="W78" s="133" t="str">
        <f t="shared" si="69"/>
        <v>-</v>
      </c>
      <c r="X78" s="127"/>
      <c r="Y78" s="127"/>
      <c r="Z78" s="128"/>
    </row>
    <row r="79" spans="1:26" s="156" customFormat="1" x14ac:dyDescent="0.25">
      <c r="A79" s="130" t="s">
        <v>146</v>
      </c>
      <c r="B79" s="131" t="s">
        <v>147</v>
      </c>
      <c r="C79" s="132">
        <v>-113400</v>
      </c>
      <c r="D79" s="132">
        <f>-Jan!K309</f>
        <v>-2525.5100000000002</v>
      </c>
      <c r="E79" s="132">
        <f>-Fev!L315</f>
        <v>-670.06</v>
      </c>
      <c r="F79" s="132">
        <f>-Mar!L320</f>
        <v>-670.06</v>
      </c>
      <c r="G79" s="132">
        <f>-Abr!L318</f>
        <v>-670.06</v>
      </c>
      <c r="H79" s="132">
        <f t="shared" si="62"/>
        <v>-4535.6900000000005</v>
      </c>
      <c r="I79" s="133">
        <f t="shared" si="63"/>
        <v>3.9997266313932987E-2</v>
      </c>
      <c r="J79" s="132">
        <f>-Mai!L318</f>
        <v>-670.06</v>
      </c>
      <c r="K79" s="132">
        <f>-Jun!L317</f>
        <v>-1928.67</v>
      </c>
      <c r="L79" s="132">
        <f>-Jul!L325</f>
        <v>-1674.4</v>
      </c>
      <c r="M79" s="132">
        <f>-Ago!L323</f>
        <v>-1674.4</v>
      </c>
      <c r="N79" s="132">
        <f t="shared" si="64"/>
        <v>-5947.5300000000007</v>
      </c>
      <c r="O79" s="133">
        <f t="shared" si="65"/>
        <v>5.2447354497354506E-2</v>
      </c>
      <c r="P79" s="132">
        <f>-Set!L324</f>
        <v>-1674.4</v>
      </c>
      <c r="Q79" s="132">
        <f>-Out!L311</f>
        <v>-1674.4</v>
      </c>
      <c r="R79" s="132"/>
      <c r="S79" s="132"/>
      <c r="T79" s="132">
        <f t="shared" si="66"/>
        <v>-3348.8</v>
      </c>
      <c r="U79" s="133">
        <f t="shared" si="83"/>
        <v>2.9530864197530867E-2</v>
      </c>
      <c r="V79" s="132">
        <f t="shared" si="68"/>
        <v>-13832.02</v>
      </c>
      <c r="W79" s="133">
        <f t="shared" si="69"/>
        <v>0.12197548500881834</v>
      </c>
      <c r="X79" s="127"/>
      <c r="Y79" s="127"/>
      <c r="Z79" s="128"/>
    </row>
    <row r="80" spans="1:26" s="156" customFormat="1" x14ac:dyDescent="0.25">
      <c r="A80" s="130" t="s">
        <v>148</v>
      </c>
      <c r="B80" s="131" t="s">
        <v>149</v>
      </c>
      <c r="C80" s="132">
        <v>-100800</v>
      </c>
      <c r="D80" s="132">
        <f>-Jan!K311</f>
        <v>-4557.24</v>
      </c>
      <c r="E80" s="132">
        <f>-Fev!L317</f>
        <v>-6209.27</v>
      </c>
      <c r="F80" s="132">
        <f>-Mar!L322</f>
        <v>-7817.12</v>
      </c>
      <c r="G80" s="132">
        <f>-Abr!L320</f>
        <v>-8456.2099999999991</v>
      </c>
      <c r="H80" s="132">
        <f t="shared" si="62"/>
        <v>-27039.84</v>
      </c>
      <c r="I80" s="133">
        <f t="shared" si="63"/>
        <v>0.26825238095238096</v>
      </c>
      <c r="J80" s="132">
        <f>-Mai!L320</f>
        <v>-10890.19</v>
      </c>
      <c r="K80" s="132">
        <f>-Jun!L319</f>
        <v>-9696.76</v>
      </c>
      <c r="L80" s="132">
        <f>-Jul!L327</f>
        <v>-4307.6899999999996</v>
      </c>
      <c r="M80" s="132">
        <f>-Ago!L325</f>
        <v>-2956.74</v>
      </c>
      <c r="N80" s="132">
        <f t="shared" si="64"/>
        <v>-27851.379999999997</v>
      </c>
      <c r="O80" s="133">
        <f t="shared" si="65"/>
        <v>0.27630337301587299</v>
      </c>
      <c r="P80" s="132">
        <f>-Set!L326</f>
        <v>-2956.74</v>
      </c>
      <c r="Q80" s="132">
        <f>-Out!L313</f>
        <v>-2956.74</v>
      </c>
      <c r="R80" s="132"/>
      <c r="S80" s="132"/>
      <c r="T80" s="132">
        <f t="shared" si="66"/>
        <v>-5913.48</v>
      </c>
      <c r="U80" s="133">
        <f t="shared" si="83"/>
        <v>5.8665476190476185E-2</v>
      </c>
      <c r="V80" s="132">
        <f t="shared" si="68"/>
        <v>-60804.7</v>
      </c>
      <c r="W80" s="133">
        <f t="shared" si="69"/>
        <v>0.60322123015873008</v>
      </c>
      <c r="X80" s="127"/>
      <c r="Y80" s="127"/>
      <c r="Z80" s="128"/>
    </row>
    <row r="81" spans="1:26" s="157" customFormat="1" x14ac:dyDescent="0.25">
      <c r="A81" s="130" t="s">
        <v>150</v>
      </c>
      <c r="B81" s="131" t="s">
        <v>151</v>
      </c>
      <c r="C81" s="132">
        <v>-25200</v>
      </c>
      <c r="D81" s="132">
        <f>-Jan!K314</f>
        <v>-172</v>
      </c>
      <c r="E81" s="132">
        <f>-Fev!L319</f>
        <v>-1619.1</v>
      </c>
      <c r="F81" s="132">
        <f>-Mar!L324</f>
        <v>-1145.3</v>
      </c>
      <c r="G81" s="132">
        <f>-Abr!L322</f>
        <v>-608.39</v>
      </c>
      <c r="H81" s="132">
        <f t="shared" ref="H81:H114" si="96">SUM(D81:G81)</f>
        <v>-3544.7899999999995</v>
      </c>
      <c r="I81" s="133">
        <f t="shared" ref="I81:I114" si="97">IF(C81=0,"-",H81/C81)</f>
        <v>0.14066626984126981</v>
      </c>
      <c r="J81" s="132">
        <f>-Mai!L322</f>
        <v>-1036.7</v>
      </c>
      <c r="K81" s="132">
        <f>-Jun!L321</f>
        <v>-5961</v>
      </c>
      <c r="L81" s="132">
        <f>-Jul!L329</f>
        <v>-3175.4</v>
      </c>
      <c r="M81" s="132">
        <f>-Ago!L327</f>
        <v>-8147.2</v>
      </c>
      <c r="N81" s="132">
        <f t="shared" ref="N81:N114" si="98">SUM(J81:M81)</f>
        <v>-18320.3</v>
      </c>
      <c r="O81" s="133">
        <f t="shared" ref="O81:O114" si="99">IF(C81=0,"-",N81/C81)</f>
        <v>0.72699603174603167</v>
      </c>
      <c r="P81" s="132">
        <f>-Set!L328</f>
        <v>-130</v>
      </c>
      <c r="Q81" s="132">
        <f>-Out!L315</f>
        <v>-752</v>
      </c>
      <c r="R81" s="132"/>
      <c r="S81" s="132"/>
      <c r="T81" s="132">
        <f t="shared" ref="T81:T114" si="100">SUM(P81:S81)</f>
        <v>-882</v>
      </c>
      <c r="U81" s="133">
        <f t="shared" si="83"/>
        <v>3.5000000000000003E-2</v>
      </c>
      <c r="V81" s="132">
        <f t="shared" ref="V81:V114" si="101">H81+N81+T81</f>
        <v>-22747.09</v>
      </c>
      <c r="W81" s="133">
        <f t="shared" ref="W81:W114" si="102">IF(C81=0,"-",V81/C81)</f>
        <v>0.90266230158730154</v>
      </c>
      <c r="X81" s="127"/>
      <c r="Y81" s="127"/>
      <c r="Z81" s="128"/>
    </row>
    <row r="82" spans="1:26" s="156" customFormat="1" x14ac:dyDescent="0.25">
      <c r="A82" s="130" t="s">
        <v>152</v>
      </c>
      <c r="B82" s="131" t="s">
        <v>153</v>
      </c>
      <c r="C82" s="132">
        <v>-40000</v>
      </c>
      <c r="D82" s="132">
        <v>0</v>
      </c>
      <c r="E82" s="132">
        <f>-Fev!L323</f>
        <v>-76.400000000000006</v>
      </c>
      <c r="F82" s="132">
        <f>-Mar!L328</f>
        <v>-121.8</v>
      </c>
      <c r="G82" s="132">
        <f>-Abr!L326</f>
        <v>-941.81</v>
      </c>
      <c r="H82" s="132">
        <f t="shared" si="96"/>
        <v>-1140.01</v>
      </c>
      <c r="I82" s="133">
        <f t="shared" si="97"/>
        <v>2.8500250000000001E-2</v>
      </c>
      <c r="J82" s="132">
        <v>0</v>
      </c>
      <c r="K82" s="132">
        <f>-Jun!L325</f>
        <v>-17.7</v>
      </c>
      <c r="L82" s="132">
        <f>-Jul!L333</f>
        <v>-4507.7299999999996</v>
      </c>
      <c r="M82" s="132">
        <f>-Ago!L331</f>
        <v>-284</v>
      </c>
      <c r="N82" s="132">
        <f t="shared" si="98"/>
        <v>-4809.4299999999994</v>
      </c>
      <c r="O82" s="133">
        <f t="shared" si="99"/>
        <v>0.12023574999999999</v>
      </c>
      <c r="P82" s="132">
        <f>-Set!L332</f>
        <v>-111.72</v>
      </c>
      <c r="Q82" s="132">
        <f>-Out!L319</f>
        <v>-3035.11</v>
      </c>
      <c r="R82" s="132"/>
      <c r="S82" s="132"/>
      <c r="T82" s="132">
        <f t="shared" si="100"/>
        <v>-3146.83</v>
      </c>
      <c r="U82" s="133">
        <f t="shared" si="83"/>
        <v>7.8670749999999998E-2</v>
      </c>
      <c r="V82" s="132">
        <f t="shared" si="101"/>
        <v>-9096.27</v>
      </c>
      <c r="W82" s="133">
        <f t="shared" si="102"/>
        <v>0.22740675000000002</v>
      </c>
      <c r="X82" s="127"/>
      <c r="Y82" s="127"/>
      <c r="Z82" s="128"/>
    </row>
    <row r="83" spans="1:26" s="156" customFormat="1" x14ac:dyDescent="0.25">
      <c r="A83" s="130" t="s">
        <v>154</v>
      </c>
      <c r="B83" s="131" t="s">
        <v>155</v>
      </c>
      <c r="C83" s="132">
        <v>-277200</v>
      </c>
      <c r="D83" s="132">
        <f>-Jan!K316</f>
        <v>-35168.9</v>
      </c>
      <c r="E83" s="132">
        <f>-Fev!L326</f>
        <v>-21496.55</v>
      </c>
      <c r="F83" s="132">
        <f>-Mar!L331</f>
        <v>-17577.97</v>
      </c>
      <c r="G83" s="132">
        <f>-Abr!L331</f>
        <v>-30125.07</v>
      </c>
      <c r="H83" s="132">
        <f t="shared" si="96"/>
        <v>-104368.48999999999</v>
      </c>
      <c r="I83" s="133">
        <f t="shared" si="97"/>
        <v>0.37650970418470414</v>
      </c>
      <c r="J83" s="132">
        <f>-Mai!L331</f>
        <v>-30164.85</v>
      </c>
      <c r="K83" s="132">
        <f>-Jun!L331</f>
        <v>-32525.41</v>
      </c>
      <c r="L83" s="132">
        <f>-Jul!L339</f>
        <v>-44014.14</v>
      </c>
      <c r="M83" s="132">
        <f>-Ago!L337</f>
        <v>-29879.82</v>
      </c>
      <c r="N83" s="132">
        <f t="shared" si="98"/>
        <v>-136584.22</v>
      </c>
      <c r="O83" s="133">
        <f t="shared" si="99"/>
        <v>0.49272806637806638</v>
      </c>
      <c r="P83" s="132">
        <f>-Set!L338</f>
        <v>-36674.22</v>
      </c>
      <c r="Q83" s="132">
        <f>-Out!L325</f>
        <v>-37898.9</v>
      </c>
      <c r="R83" s="132"/>
      <c r="S83" s="132"/>
      <c r="T83" s="132">
        <f t="shared" si="100"/>
        <v>-74573.119999999995</v>
      </c>
      <c r="U83" s="133">
        <f t="shared" si="83"/>
        <v>0.26902279942279939</v>
      </c>
      <c r="V83" s="132">
        <f t="shared" si="101"/>
        <v>-315525.82999999996</v>
      </c>
      <c r="W83" s="133">
        <f t="shared" si="102"/>
        <v>1.1382605699855699</v>
      </c>
      <c r="X83" s="127"/>
      <c r="Y83" s="127"/>
      <c r="Z83" s="128"/>
    </row>
    <row r="84" spans="1:26" s="156" customFormat="1" x14ac:dyDescent="0.25">
      <c r="A84" s="130" t="s">
        <v>156</v>
      </c>
      <c r="B84" s="131" t="s">
        <v>157</v>
      </c>
      <c r="C84" s="132">
        <v>-106000</v>
      </c>
      <c r="D84" s="132">
        <f>-Jan!K323</f>
        <v>-7363.08</v>
      </c>
      <c r="E84" s="132">
        <f>-Fev!L333</f>
        <v>-18518.3</v>
      </c>
      <c r="F84" s="132">
        <f>-Mar!L338</f>
        <v>-10069.9</v>
      </c>
      <c r="G84" s="132">
        <f>-Abr!L338</f>
        <v>-10083.879999999999</v>
      </c>
      <c r="H84" s="132">
        <f t="shared" si="96"/>
        <v>-46035.159999999996</v>
      </c>
      <c r="I84" s="133">
        <f t="shared" si="97"/>
        <v>0.4342939622641509</v>
      </c>
      <c r="J84" s="132">
        <f>-Mai!L338</f>
        <v>-46513.49</v>
      </c>
      <c r="K84" s="132">
        <f>-Jun!L338</f>
        <v>-8058.09</v>
      </c>
      <c r="L84" s="132">
        <f>-Jul!L346</f>
        <v>-14750.8</v>
      </c>
      <c r="M84" s="132">
        <f>-Ago!L344</f>
        <v>-16354.89</v>
      </c>
      <c r="N84" s="132">
        <f t="shared" si="98"/>
        <v>-85677.27</v>
      </c>
      <c r="O84" s="133">
        <f t="shared" si="99"/>
        <v>0.80827613207547178</v>
      </c>
      <c r="P84" s="132">
        <f>-Set!L345</f>
        <v>-11633.19</v>
      </c>
      <c r="Q84" s="132">
        <f>-Out!L332</f>
        <v>-16472.11</v>
      </c>
      <c r="R84" s="132"/>
      <c r="S84" s="132"/>
      <c r="T84" s="132">
        <f t="shared" si="100"/>
        <v>-28105.300000000003</v>
      </c>
      <c r="U84" s="133">
        <f t="shared" si="83"/>
        <v>0.26514433962264156</v>
      </c>
      <c r="V84" s="132">
        <f t="shared" si="101"/>
        <v>-159817.72999999998</v>
      </c>
      <c r="W84" s="133">
        <f t="shared" si="102"/>
        <v>1.5077144339622639</v>
      </c>
      <c r="X84" s="127"/>
      <c r="Y84" s="127"/>
      <c r="Z84" s="128"/>
    </row>
    <row r="85" spans="1:26" s="157" customFormat="1" x14ac:dyDescent="0.25">
      <c r="A85" s="130" t="s">
        <v>158</v>
      </c>
      <c r="B85" s="131" t="s">
        <v>159</v>
      </c>
      <c r="C85" s="132">
        <v>-130400</v>
      </c>
      <c r="D85" s="132">
        <f>-Jan!K329+Jan!I341+Jan!I332</f>
        <v>-16344.24</v>
      </c>
      <c r="E85" s="132">
        <f>-Fev!L339+Fev!I342+Fev!I353</f>
        <v>-45449.73</v>
      </c>
      <c r="F85" s="132">
        <f>-Mar!L345+Mar!I350+Mar!I362</f>
        <v>-6444.72</v>
      </c>
      <c r="G85" s="132">
        <f>-Abr!L345+Abr!I362</f>
        <v>-6020.07</v>
      </c>
      <c r="H85" s="132">
        <f t="shared" si="96"/>
        <v>-74258.760000000009</v>
      </c>
      <c r="I85" s="133">
        <f t="shared" si="97"/>
        <v>0.56946901840490805</v>
      </c>
      <c r="J85" s="132">
        <f>-Mai!L345+Mai!I350+Mai!I362+16280.02</f>
        <v>-7365.75</v>
      </c>
      <c r="K85" s="132">
        <f>-Jun!L345+Jun!I350+Jun!I362</f>
        <v>-5749.56</v>
      </c>
      <c r="L85" s="132">
        <f>-Jul!L353+Jul!I358+Jul!I370</f>
        <v>-13266.64</v>
      </c>
      <c r="M85" s="132">
        <f>-Ago!L351+Ago!I356+Ago!I368</f>
        <v>-16818.84</v>
      </c>
      <c r="N85" s="132">
        <f t="shared" si="98"/>
        <v>-43200.79</v>
      </c>
      <c r="O85" s="133">
        <f t="shared" si="99"/>
        <v>0.3312944018404908</v>
      </c>
      <c r="P85" s="132">
        <f>-Set!L352+Set!I357+Set!I369</f>
        <v>-29089.93</v>
      </c>
      <c r="Q85" s="132">
        <f>-Out!L338+Out!I343+Out!I355</f>
        <v>-3932.3399999999992</v>
      </c>
      <c r="R85" s="132"/>
      <c r="S85" s="132"/>
      <c r="T85" s="132">
        <f t="shared" si="100"/>
        <v>-33022.269999999997</v>
      </c>
      <c r="U85" s="133">
        <f t="shared" si="83"/>
        <v>0.25323826687116563</v>
      </c>
      <c r="V85" s="132">
        <f t="shared" si="101"/>
        <v>-150481.82</v>
      </c>
      <c r="W85" s="133">
        <f t="shared" si="102"/>
        <v>1.1540016871165644</v>
      </c>
      <c r="X85" s="127"/>
      <c r="Y85" s="127"/>
      <c r="Z85" s="128"/>
    </row>
    <row r="86" spans="1:26" s="156" customFormat="1" x14ac:dyDescent="0.25">
      <c r="A86" s="130" t="s">
        <v>160</v>
      </c>
      <c r="B86" s="131" t="s">
        <v>161</v>
      </c>
      <c r="C86" s="132">
        <v>-25000</v>
      </c>
      <c r="D86" s="132">
        <f>-Jan!I332</f>
        <v>-320.39999999999998</v>
      </c>
      <c r="E86" s="132">
        <f>-Fev!I342</f>
        <v>-1025.28</v>
      </c>
      <c r="F86" s="132">
        <f>-Mar!I350</f>
        <v>-800</v>
      </c>
      <c r="G86" s="132">
        <v>0</v>
      </c>
      <c r="H86" s="132">
        <f t="shared" si="96"/>
        <v>-2145.6799999999998</v>
      </c>
      <c r="I86" s="133">
        <f t="shared" si="97"/>
        <v>8.5827199999999992E-2</v>
      </c>
      <c r="J86" s="132">
        <f>-Mai!I350</f>
        <v>-37.159999999999997</v>
      </c>
      <c r="K86" s="132">
        <f>-Jun!I350</f>
        <v>-1124.46</v>
      </c>
      <c r="L86" s="132">
        <f>-Jul!I358</f>
        <v>-132</v>
      </c>
      <c r="M86" s="132">
        <f>-Ago!I356</f>
        <v>-3887.97</v>
      </c>
      <c r="N86" s="132">
        <f t="shared" si="98"/>
        <v>-5181.59</v>
      </c>
      <c r="O86" s="133">
        <f t="shared" si="99"/>
        <v>0.20726359999999999</v>
      </c>
      <c r="P86" s="132">
        <f>-Set!I357</f>
        <v>-1416</v>
      </c>
      <c r="Q86" s="132">
        <f>-Out!I343</f>
        <v>-4616.1000000000004</v>
      </c>
      <c r="R86" s="132"/>
      <c r="S86" s="132"/>
      <c r="T86" s="132">
        <f t="shared" si="100"/>
        <v>-6032.1</v>
      </c>
      <c r="U86" s="133">
        <f t="shared" si="83"/>
        <v>0.24128400000000003</v>
      </c>
      <c r="V86" s="132">
        <f t="shared" si="101"/>
        <v>-13359.37</v>
      </c>
      <c r="W86" s="133">
        <f t="shared" si="102"/>
        <v>0.53437480000000004</v>
      </c>
      <c r="X86" s="127"/>
      <c r="Y86" s="127"/>
      <c r="Z86" s="128"/>
    </row>
    <row r="87" spans="1:26" s="157" customFormat="1" x14ac:dyDescent="0.25">
      <c r="A87" s="130" t="s">
        <v>162</v>
      </c>
      <c r="B87" s="131" t="s">
        <v>163</v>
      </c>
      <c r="C87" s="132">
        <v>-18900</v>
      </c>
      <c r="D87" s="132">
        <f>-Jan!I341</f>
        <v>-1567.16</v>
      </c>
      <c r="E87" s="132">
        <f>-Fev!I353</f>
        <v>-148</v>
      </c>
      <c r="F87" s="132">
        <f>-Mar!I362</f>
        <v>-740.63</v>
      </c>
      <c r="G87" s="132">
        <f>-Abr!I362</f>
        <v>-211</v>
      </c>
      <c r="H87" s="132">
        <f t="shared" si="96"/>
        <v>-2666.79</v>
      </c>
      <c r="I87" s="133">
        <f t="shared" si="97"/>
        <v>0.1411</v>
      </c>
      <c r="J87" s="132">
        <f>-Mai!I362</f>
        <v>-1829.43</v>
      </c>
      <c r="K87" s="132">
        <f>-Jun!I362</f>
        <v>-1415.68</v>
      </c>
      <c r="L87" s="132">
        <f>-Jul!I370</f>
        <v>-1448.46</v>
      </c>
      <c r="M87" s="132">
        <f>-Ago!I368</f>
        <v>-565.75</v>
      </c>
      <c r="N87" s="132">
        <f t="shared" si="98"/>
        <v>-5259.32</v>
      </c>
      <c r="O87" s="133">
        <f t="shared" si="99"/>
        <v>0.27827089947089945</v>
      </c>
      <c r="P87" s="132">
        <f>-Set!I369</f>
        <v>-1148.25</v>
      </c>
      <c r="Q87" s="132">
        <f>-Out!I355</f>
        <v>-386.8</v>
      </c>
      <c r="R87" s="132"/>
      <c r="S87" s="132"/>
      <c r="T87" s="132">
        <f t="shared" si="100"/>
        <v>-1535.05</v>
      </c>
      <c r="U87" s="133">
        <f t="shared" si="83"/>
        <v>8.1219576719576719E-2</v>
      </c>
      <c r="V87" s="132">
        <f t="shared" si="101"/>
        <v>-9461.16</v>
      </c>
      <c r="W87" s="133">
        <f t="shared" si="102"/>
        <v>0.50059047619047614</v>
      </c>
      <c r="X87" s="127"/>
      <c r="Y87" s="127"/>
      <c r="Z87" s="128"/>
    </row>
    <row r="88" spans="1:26" s="156" customFormat="1" x14ac:dyDescent="0.25">
      <c r="A88" s="130" t="s">
        <v>164</v>
      </c>
      <c r="B88" s="131" t="s">
        <v>165</v>
      </c>
      <c r="C88" s="125">
        <f>SUM(C89:C92)</f>
        <v>-449475.55</v>
      </c>
      <c r="D88" s="125">
        <f>SUM(D89:D92)</f>
        <v>-47686.69</v>
      </c>
      <c r="E88" s="125">
        <f>SUM(E89:E92)</f>
        <v>-64195.62</v>
      </c>
      <c r="F88" s="125">
        <f>SUM(F89:F92)</f>
        <v>-59653.21</v>
      </c>
      <c r="G88" s="125">
        <f>SUM(G89:G92)</f>
        <v>-39413.78</v>
      </c>
      <c r="H88" s="125">
        <f t="shared" si="96"/>
        <v>-210949.3</v>
      </c>
      <c r="I88" s="126">
        <f t="shared" si="97"/>
        <v>0.46932319232937142</v>
      </c>
      <c r="J88" s="125">
        <f>SUM(J89:J92)</f>
        <v>-69706.78</v>
      </c>
      <c r="K88" s="125">
        <f>SUM(K89:K92)</f>
        <v>-8897.159999999998</v>
      </c>
      <c r="L88" s="125">
        <f>SUM(L89:L92)</f>
        <v>-50615.73</v>
      </c>
      <c r="M88" s="125">
        <f>SUM(M89:M92)</f>
        <v>-59211.38</v>
      </c>
      <c r="N88" s="125">
        <f t="shared" si="98"/>
        <v>-188431.05000000002</v>
      </c>
      <c r="O88" s="126">
        <f t="shared" si="99"/>
        <v>0.4192242492389186</v>
      </c>
      <c r="P88" s="125">
        <f>SUM(P89:P92)</f>
        <v>-35418.54</v>
      </c>
      <c r="Q88" s="125">
        <f>SUM(Q89:Q92)</f>
        <v>-4546.1499999999996</v>
      </c>
      <c r="R88" s="125">
        <f>SUM(R89:R92)</f>
        <v>0</v>
      </c>
      <c r="S88" s="125">
        <f>SUM(S89:S92)</f>
        <v>0</v>
      </c>
      <c r="T88" s="125">
        <f t="shared" si="100"/>
        <v>-39964.69</v>
      </c>
      <c r="U88" s="126">
        <f t="shared" si="83"/>
        <v>8.8914046603869784E-2</v>
      </c>
      <c r="V88" s="125">
        <f t="shared" si="101"/>
        <v>-439345.04</v>
      </c>
      <c r="W88" s="126">
        <f t="shared" si="102"/>
        <v>0.97746148817215972</v>
      </c>
      <c r="X88" s="127"/>
      <c r="Y88" s="127"/>
      <c r="Z88" s="128"/>
    </row>
    <row r="89" spans="1:26" s="156" customFormat="1" x14ac:dyDescent="0.25">
      <c r="A89" s="130" t="s">
        <v>166</v>
      </c>
      <c r="B89" s="131" t="s">
        <v>167</v>
      </c>
      <c r="C89" s="132">
        <v>-67644.899999999994</v>
      </c>
      <c r="D89" s="132">
        <f>-Jan!K305</f>
        <v>-1471.99</v>
      </c>
      <c r="E89" s="132">
        <f>-Fev!L310</f>
        <v>-5441.25</v>
      </c>
      <c r="F89" s="132">
        <f>-Mar!L315</f>
        <v>-4962.3100000000004</v>
      </c>
      <c r="G89" s="132">
        <f>-Abr!L313</f>
        <v>-5658.42</v>
      </c>
      <c r="H89" s="132">
        <f t="shared" si="96"/>
        <v>-17533.97</v>
      </c>
      <c r="I89" s="133">
        <f t="shared" si="97"/>
        <v>0.25920608944650675</v>
      </c>
      <c r="J89" s="132">
        <f>-Mai!L313</f>
        <v>-6247.45</v>
      </c>
      <c r="K89" s="132">
        <f>-Jun!L312</f>
        <v>-5994.78</v>
      </c>
      <c r="L89" s="132">
        <f>-Jul!L320</f>
        <v>-5681.45</v>
      </c>
      <c r="M89" s="132">
        <f>-Ago!L318</f>
        <v>-4588.7299999999996</v>
      </c>
      <c r="N89" s="132">
        <f t="shared" si="98"/>
        <v>-22512.41</v>
      </c>
      <c r="O89" s="133">
        <f t="shared" si="99"/>
        <v>0.33280276857531021</v>
      </c>
      <c r="P89" s="132">
        <f>-Set!L319</f>
        <v>-4671.13</v>
      </c>
      <c r="Q89" s="132">
        <f>-Out!L306</f>
        <v>-4546.1499999999996</v>
      </c>
      <c r="R89" s="132"/>
      <c r="S89" s="132"/>
      <c r="T89" s="132">
        <f t="shared" si="100"/>
        <v>-9217.2799999999988</v>
      </c>
      <c r="U89" s="133">
        <f t="shared" si="83"/>
        <v>0.13625979194292548</v>
      </c>
      <c r="V89" s="132">
        <f t="shared" si="101"/>
        <v>-49263.66</v>
      </c>
      <c r="W89" s="133">
        <f t="shared" si="102"/>
        <v>0.7282686499647425</v>
      </c>
      <c r="X89" s="127"/>
      <c r="Y89" s="127"/>
      <c r="Z89" s="128"/>
    </row>
    <row r="90" spans="1:26" s="157" customFormat="1" x14ac:dyDescent="0.25">
      <c r="A90" s="130" t="s">
        <v>168</v>
      </c>
      <c r="B90" s="131" t="s">
        <v>169</v>
      </c>
      <c r="C90" s="132">
        <v>-10000</v>
      </c>
      <c r="D90" s="132">
        <f>-Jan!K343</f>
        <v>-554.97</v>
      </c>
      <c r="E90" s="132">
        <f>-28799.25</f>
        <v>-28799.25</v>
      </c>
      <c r="F90" s="132">
        <f>-Mar!L364-360</f>
        <v>-12190</v>
      </c>
      <c r="G90" s="132">
        <f>-11261.98</f>
        <v>-11261.98</v>
      </c>
      <c r="H90" s="132">
        <f t="shared" si="96"/>
        <v>-52806.2</v>
      </c>
      <c r="I90" s="133">
        <f t="shared" si="97"/>
        <v>5.2806199999999999</v>
      </c>
      <c r="J90" s="132">
        <f>-539</f>
        <v>-539</v>
      </c>
      <c r="K90" s="132">
        <f>-Jun!L364-550</f>
        <v>-2300</v>
      </c>
      <c r="L90" s="132">
        <f>-Jul!L372</f>
        <v>-89.9</v>
      </c>
      <c r="M90" s="132">
        <f>-530.22-152.9</f>
        <v>-683.12</v>
      </c>
      <c r="N90" s="132">
        <f t="shared" si="98"/>
        <v>-3612.02</v>
      </c>
      <c r="O90" s="133">
        <f t="shared" si="99"/>
        <v>0.36120200000000002</v>
      </c>
      <c r="P90" s="132">
        <v>-12716.17</v>
      </c>
      <c r="Q90" s="132">
        <v>0</v>
      </c>
      <c r="R90" s="132"/>
      <c r="S90" s="132"/>
      <c r="T90" s="132">
        <f t="shared" si="100"/>
        <v>-12716.17</v>
      </c>
      <c r="U90" s="133">
        <f t="shared" ref="U90:U125" si="103">IF(C90=0,"-",T90/C90)</f>
        <v>1.271617</v>
      </c>
      <c r="V90" s="132">
        <f t="shared" si="101"/>
        <v>-69134.39</v>
      </c>
      <c r="W90" s="133">
        <f t="shared" si="102"/>
        <v>6.9134390000000003</v>
      </c>
      <c r="X90" s="127"/>
      <c r="Y90" s="127"/>
      <c r="Z90" s="128"/>
    </row>
    <row r="91" spans="1:26" s="157" customFormat="1" x14ac:dyDescent="0.25">
      <c r="A91" s="130" t="s">
        <v>170</v>
      </c>
      <c r="B91" s="131" t="s">
        <v>171</v>
      </c>
      <c r="C91" s="132">
        <v>-83830.649999999994</v>
      </c>
      <c r="D91" s="132">
        <f>-Jan!K405</f>
        <v>-333.95</v>
      </c>
      <c r="E91" s="132">
        <f>-Fev!L423</f>
        <v>-335.62</v>
      </c>
      <c r="F91" s="132">
        <f>-Mar!L437</f>
        <v>-337.3</v>
      </c>
      <c r="G91" s="132">
        <f>-Abr!L448</f>
        <v>-338.98</v>
      </c>
      <c r="H91" s="132">
        <f t="shared" si="96"/>
        <v>-1345.85</v>
      </c>
      <c r="I91" s="133">
        <f t="shared" si="97"/>
        <v>1.6054390607731183E-2</v>
      </c>
      <c r="J91" s="132">
        <f>-Mai!L451</f>
        <v>-340.68</v>
      </c>
      <c r="K91" s="132">
        <f>-Jun!L458</f>
        <v>-342.38</v>
      </c>
      <c r="L91" s="132">
        <f>-Jul!L487</f>
        <v>-344.09</v>
      </c>
      <c r="M91" s="132">
        <f>-Ago!L492</f>
        <v>-345.82</v>
      </c>
      <c r="N91" s="132">
        <f t="shared" si="98"/>
        <v>-1372.9699999999998</v>
      </c>
      <c r="O91" s="133">
        <f t="shared" si="99"/>
        <v>1.6377899968567582E-2</v>
      </c>
      <c r="P91" s="132">
        <f>-Set!L501</f>
        <v>-347.54</v>
      </c>
      <c r="Q91" s="132">
        <v>0</v>
      </c>
      <c r="R91" s="132"/>
      <c r="S91" s="132"/>
      <c r="T91" s="132">
        <f t="shared" si="100"/>
        <v>-347.54</v>
      </c>
      <c r="U91" s="133">
        <f t="shared" si="103"/>
        <v>4.1457390584470006E-3</v>
      </c>
      <c r="V91" s="132">
        <f>H91+N91+T91</f>
        <v>-3066.3599999999997</v>
      </c>
      <c r="W91" s="133">
        <f t="shared" si="102"/>
        <v>3.6578029634745761E-2</v>
      </c>
      <c r="X91" s="127"/>
      <c r="Y91" s="127"/>
      <c r="Z91" s="128"/>
    </row>
    <row r="92" spans="1:26" s="157" customFormat="1" x14ac:dyDescent="0.25">
      <c r="A92" s="130" t="s">
        <v>172</v>
      </c>
      <c r="B92" s="131" t="s">
        <v>173</v>
      </c>
      <c r="C92" s="132">
        <v>-288000</v>
      </c>
      <c r="D92" s="132">
        <f>-41919.98-3405.8</f>
        <v>-45325.780000000006</v>
      </c>
      <c r="E92" s="132">
        <f>-22319.5-7300</f>
        <v>-29619.5</v>
      </c>
      <c r="F92" s="132">
        <v>-42163.6</v>
      </c>
      <c r="G92" s="132">
        <v>-22154.400000000001</v>
      </c>
      <c r="H92" s="132">
        <f t="shared" ref="H92" si="104">SUM(D92:G92)</f>
        <v>-139263.28</v>
      </c>
      <c r="I92" s="133">
        <f t="shared" ref="I92" si="105">IF(C92=0,"-",H92/C92)</f>
        <v>0.48355305555555556</v>
      </c>
      <c r="J92" s="132">
        <v>-62579.65</v>
      </c>
      <c r="K92" s="132">
        <v>-260</v>
      </c>
      <c r="L92" s="132">
        <f>-42200.29-2300</f>
        <v>-44500.29</v>
      </c>
      <c r="M92" s="132">
        <v>-53593.71</v>
      </c>
      <c r="N92" s="132">
        <f t="shared" ref="N92" si="106">SUM(J92:M92)</f>
        <v>-160933.65</v>
      </c>
      <c r="O92" s="133">
        <f t="shared" ref="O92" si="107">IF(C92=0,"-",N92/C92)</f>
        <v>0.55879739583333332</v>
      </c>
      <c r="P92" s="132">
        <v>-17683.7</v>
      </c>
      <c r="Q92" s="132">
        <v>0</v>
      </c>
      <c r="R92" s="132"/>
      <c r="S92" s="132"/>
      <c r="T92" s="132">
        <f t="shared" ref="T92" si="108">SUM(P92:S92)</f>
        <v>-17683.7</v>
      </c>
      <c r="U92" s="133">
        <f t="shared" ref="U92" si="109">IF(C92=0,"-",T92/C92)</f>
        <v>6.1401736111111112E-2</v>
      </c>
      <c r="V92" s="132">
        <f t="shared" ref="V92" si="110">H92+N92+T92</f>
        <v>-317880.63</v>
      </c>
      <c r="W92" s="133">
        <f t="shared" ref="W92" si="111">IF(C92=0,"-",V92/C92)</f>
        <v>1.1037521875</v>
      </c>
      <c r="X92" s="127"/>
      <c r="Y92" s="127"/>
      <c r="Z92" s="128"/>
    </row>
    <row r="93" spans="1:26" s="129" customFormat="1" ht="24" x14ac:dyDescent="0.25">
      <c r="A93" s="123" t="s">
        <v>174</v>
      </c>
      <c r="B93" s="124" t="s">
        <v>175</v>
      </c>
      <c r="C93" s="125">
        <f>SUM(C94:C99)</f>
        <v>-1584251.78</v>
      </c>
      <c r="D93" s="125">
        <f>SUM(D94:D99)</f>
        <v>-27401.9</v>
      </c>
      <c r="E93" s="125">
        <f>SUM(E94:E99)</f>
        <v>-36347.919999999998</v>
      </c>
      <c r="F93" s="125">
        <f>SUM(F94:F99)</f>
        <v>-69484.53</v>
      </c>
      <c r="G93" s="125">
        <f t="shared" ref="G93" si="112">SUM(G94:G99)</f>
        <v>-55130.48</v>
      </c>
      <c r="H93" s="125">
        <f t="shared" ref="H93:H100" si="113">SUM(D93:G93)</f>
        <v>-188364.83000000002</v>
      </c>
      <c r="I93" s="126">
        <f t="shared" ref="I93:I99" si="114">IF(C93=0,"-",H93/C93)</f>
        <v>0.11889829153292794</v>
      </c>
      <c r="J93" s="125">
        <f>SUM(J94:J99)</f>
        <v>-81996.98</v>
      </c>
      <c r="K93" s="125">
        <f>SUM(K94:K99)</f>
        <v>-42156.66</v>
      </c>
      <c r="L93" s="125">
        <f>SUM(L94:L99)</f>
        <v>-47616.759999999995</v>
      </c>
      <c r="M93" s="125">
        <f t="shared" ref="M93" si="115">SUM(M94:M99)</f>
        <v>-60290.909999999996</v>
      </c>
      <c r="N93" s="125">
        <f t="shared" ref="N93:N100" si="116">SUM(J93:M93)</f>
        <v>-232061.31</v>
      </c>
      <c r="O93" s="126">
        <f t="shared" si="99"/>
        <v>0.14648006896984517</v>
      </c>
      <c r="P93" s="125">
        <f t="shared" ref="P93:S93" si="117">SUM(P94:P99)</f>
        <v>-66087.47</v>
      </c>
      <c r="Q93" s="125">
        <f t="shared" si="117"/>
        <v>-97572.42</v>
      </c>
      <c r="R93" s="125">
        <f t="shared" si="117"/>
        <v>0</v>
      </c>
      <c r="S93" s="125">
        <f t="shared" si="117"/>
        <v>0</v>
      </c>
      <c r="T93" s="125">
        <f t="shared" si="100"/>
        <v>-163659.89000000001</v>
      </c>
      <c r="U93" s="126">
        <f t="shared" si="103"/>
        <v>0.10330421721224135</v>
      </c>
      <c r="V93" s="125">
        <f t="shared" si="101"/>
        <v>-584086.03</v>
      </c>
      <c r="W93" s="126">
        <f t="shared" si="102"/>
        <v>0.3686825777150145</v>
      </c>
      <c r="X93" s="127"/>
      <c r="Y93" s="127"/>
      <c r="Z93" s="128"/>
    </row>
    <row r="94" spans="1:26" s="157" customFormat="1" ht="36" x14ac:dyDescent="0.25">
      <c r="A94" s="130" t="s">
        <v>176</v>
      </c>
      <c r="B94" s="131" t="s">
        <v>177</v>
      </c>
      <c r="C94" s="132">
        <v>-463000</v>
      </c>
      <c r="D94" s="132">
        <f>-Jan!K349</f>
        <v>-20852.34</v>
      </c>
      <c r="E94" s="132">
        <f>-Fev!L361</f>
        <v>-25936.52</v>
      </c>
      <c r="F94" s="132">
        <f>-Mar!L370</f>
        <v>-45264.56</v>
      </c>
      <c r="G94" s="132">
        <f>-Abr!L370</f>
        <v>-28772.61</v>
      </c>
      <c r="H94" s="132">
        <f t="shared" si="113"/>
        <v>-120826.03</v>
      </c>
      <c r="I94" s="133">
        <f t="shared" si="114"/>
        <v>0.26096334773218144</v>
      </c>
      <c r="J94" s="132">
        <f>-Mai!L370</f>
        <v>-74771.98</v>
      </c>
      <c r="K94" s="132">
        <f>-Jun!L371</f>
        <v>-35543.79</v>
      </c>
      <c r="L94" s="132">
        <f>-Jul!L379</f>
        <v>-41457.199999999997</v>
      </c>
      <c r="M94" s="132">
        <f>-Ago!L377</f>
        <v>-54131.35</v>
      </c>
      <c r="N94" s="132">
        <f t="shared" si="116"/>
        <v>-205904.31999999998</v>
      </c>
      <c r="O94" s="133">
        <f t="shared" si="99"/>
        <v>0.44471775377969758</v>
      </c>
      <c r="P94" s="132">
        <f>-Set!L378</f>
        <v>-52626.6</v>
      </c>
      <c r="Q94" s="132">
        <f>-Out!L364</f>
        <v>-50222.86</v>
      </c>
      <c r="R94" s="132"/>
      <c r="S94" s="132"/>
      <c r="T94" s="132">
        <f t="shared" si="100"/>
        <v>-102849.45999999999</v>
      </c>
      <c r="U94" s="133">
        <f t="shared" si="103"/>
        <v>0.2221370626349892</v>
      </c>
      <c r="V94" s="132">
        <f t="shared" si="101"/>
        <v>-429579.80999999994</v>
      </c>
      <c r="W94" s="133">
        <f t="shared" si="102"/>
        <v>0.92781816414686813</v>
      </c>
      <c r="X94" s="127"/>
      <c r="Y94" s="127"/>
      <c r="Z94" s="128"/>
    </row>
    <row r="95" spans="1:26" s="157" customFormat="1" x14ac:dyDescent="0.25">
      <c r="A95" s="130" t="s">
        <v>178</v>
      </c>
      <c r="B95" s="131" t="s">
        <v>179</v>
      </c>
      <c r="C95" s="132">
        <v>-36000</v>
      </c>
      <c r="D95" s="132">
        <v>0</v>
      </c>
      <c r="E95" s="132">
        <f>-Fev!L368</f>
        <v>-1290</v>
      </c>
      <c r="F95" s="132">
        <v>0</v>
      </c>
      <c r="G95" s="132">
        <f>-Abr!L378</f>
        <v>0</v>
      </c>
      <c r="H95" s="132">
        <f t="shared" si="113"/>
        <v>-1290</v>
      </c>
      <c r="I95" s="133">
        <f t="shared" si="114"/>
        <v>3.5833333333333335E-2</v>
      </c>
      <c r="J95" s="132">
        <v>0</v>
      </c>
      <c r="K95" s="132">
        <f>-Jun!L379</f>
        <v>0</v>
      </c>
      <c r="L95" s="132">
        <v>0</v>
      </c>
      <c r="M95" s="132">
        <f>-Ago!L386</f>
        <v>0</v>
      </c>
      <c r="N95" s="132">
        <f t="shared" si="116"/>
        <v>0</v>
      </c>
      <c r="O95" s="133">
        <f t="shared" si="99"/>
        <v>0</v>
      </c>
      <c r="P95" s="132">
        <v>0</v>
      </c>
      <c r="Q95" s="132">
        <f>-Out!L373</f>
        <v>0</v>
      </c>
      <c r="R95" s="132"/>
      <c r="S95" s="132"/>
      <c r="T95" s="132">
        <f t="shared" si="100"/>
        <v>0</v>
      </c>
      <c r="U95" s="133">
        <f t="shared" si="103"/>
        <v>0</v>
      </c>
      <c r="V95" s="132">
        <f t="shared" si="101"/>
        <v>-1290</v>
      </c>
      <c r="W95" s="133">
        <f t="shared" si="102"/>
        <v>3.5833333333333335E-2</v>
      </c>
      <c r="X95" s="127"/>
      <c r="Y95" s="158"/>
      <c r="Z95" s="129"/>
    </row>
    <row r="96" spans="1:26" s="157" customFormat="1" x14ac:dyDescent="0.25">
      <c r="A96" s="130" t="s">
        <v>180</v>
      </c>
      <c r="B96" s="131" t="s">
        <v>181</v>
      </c>
      <c r="C96" s="132">
        <v>0</v>
      </c>
      <c r="D96" s="132">
        <v>0</v>
      </c>
      <c r="E96" s="132">
        <v>-2477.9</v>
      </c>
      <c r="F96" s="132">
        <v>0</v>
      </c>
      <c r="G96" s="132">
        <v>-9995</v>
      </c>
      <c r="H96" s="132">
        <f t="shared" si="113"/>
        <v>-12472.9</v>
      </c>
      <c r="I96" s="133" t="str">
        <f t="shared" si="114"/>
        <v>-</v>
      </c>
      <c r="J96" s="132">
        <v>-1065.44</v>
      </c>
      <c r="K96" s="132">
        <v>0</v>
      </c>
      <c r="L96" s="132">
        <v>0</v>
      </c>
      <c r="M96" s="132">
        <v>0</v>
      </c>
      <c r="N96" s="132">
        <f t="shared" si="116"/>
        <v>-1065.44</v>
      </c>
      <c r="O96" s="133" t="str">
        <f t="shared" si="99"/>
        <v>-</v>
      </c>
      <c r="P96" s="132">
        <v>0</v>
      </c>
      <c r="Q96" s="132">
        <v>0</v>
      </c>
      <c r="R96" s="132"/>
      <c r="S96" s="132"/>
      <c r="T96" s="132">
        <f t="shared" si="100"/>
        <v>0</v>
      </c>
      <c r="U96" s="133" t="str">
        <f t="shared" si="103"/>
        <v>-</v>
      </c>
      <c r="V96" s="132">
        <f t="shared" si="101"/>
        <v>-13538.34</v>
      </c>
      <c r="W96" s="133" t="str">
        <f t="shared" si="102"/>
        <v>-</v>
      </c>
      <c r="X96" s="127"/>
      <c r="Y96" s="127"/>
      <c r="Z96" s="128"/>
    </row>
    <row r="97" spans="1:26" s="157" customFormat="1" x14ac:dyDescent="0.25">
      <c r="A97" s="130" t="s">
        <v>182</v>
      </c>
      <c r="B97" s="131" t="s">
        <v>183</v>
      </c>
      <c r="C97" s="132">
        <v>-73250</v>
      </c>
      <c r="D97" s="132">
        <f>-Jan!K356</f>
        <v>-6159.56</v>
      </c>
      <c r="E97" s="132">
        <f>-Fev!L371</f>
        <v>-5563.5</v>
      </c>
      <c r="F97" s="132">
        <f>-Mar!L380</f>
        <v>-6159.56</v>
      </c>
      <c r="G97" s="132">
        <f>-Abr!L381</f>
        <v>-5960.87</v>
      </c>
      <c r="H97" s="132">
        <f t="shared" si="113"/>
        <v>-23843.49</v>
      </c>
      <c r="I97" s="133">
        <f t="shared" si="114"/>
        <v>0.32550839590443686</v>
      </c>
      <c r="J97" s="132">
        <f>-Mai!L381</f>
        <v>-6159.56</v>
      </c>
      <c r="K97" s="132">
        <f>-Jun!L382</f>
        <v>-5960.87</v>
      </c>
      <c r="L97" s="132">
        <f>-Jul!L391</f>
        <v>-6159.56</v>
      </c>
      <c r="M97" s="132">
        <f>-Ago!L389</f>
        <v>-6159.56</v>
      </c>
      <c r="N97" s="132">
        <f t="shared" si="116"/>
        <v>-24439.550000000003</v>
      </c>
      <c r="O97" s="133">
        <f t="shared" si="99"/>
        <v>0.33364573378839596</v>
      </c>
      <c r="P97" s="132">
        <f>-Set!L390</f>
        <v>-5960.87</v>
      </c>
      <c r="Q97" s="132">
        <f>-Out!L376</f>
        <v>-6159.56</v>
      </c>
      <c r="R97" s="132"/>
      <c r="S97" s="132"/>
      <c r="T97" s="132">
        <f t="shared" si="100"/>
        <v>-12120.43</v>
      </c>
      <c r="U97" s="133">
        <f t="shared" si="103"/>
        <v>0.16546662116040955</v>
      </c>
      <c r="V97" s="132">
        <f t="shared" si="101"/>
        <v>-60403.470000000008</v>
      </c>
      <c r="W97" s="133">
        <f t="shared" si="102"/>
        <v>0.82462075085324249</v>
      </c>
      <c r="X97" s="127"/>
      <c r="Y97" s="127"/>
      <c r="Z97" s="128"/>
    </row>
    <row r="98" spans="1:26" s="157" customFormat="1" x14ac:dyDescent="0.25">
      <c r="A98" s="130" t="s">
        <v>184</v>
      </c>
      <c r="B98" s="159" t="s">
        <v>185</v>
      </c>
      <c r="C98" s="132">
        <v>-12000</v>
      </c>
      <c r="D98" s="132">
        <v>0</v>
      </c>
      <c r="E98" s="132">
        <v>0</v>
      </c>
      <c r="F98" s="132">
        <v>0</v>
      </c>
      <c r="G98" s="132">
        <v>0</v>
      </c>
      <c r="H98" s="132">
        <f t="shared" si="113"/>
        <v>0</v>
      </c>
      <c r="I98" s="133">
        <f t="shared" si="114"/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f t="shared" si="116"/>
        <v>0</v>
      </c>
      <c r="O98" s="133">
        <f>IF(C98=0,"-",N98/C98)</f>
        <v>0</v>
      </c>
      <c r="P98" s="132">
        <v>0</v>
      </c>
      <c r="Q98" s="132">
        <v>0</v>
      </c>
      <c r="R98" s="132"/>
      <c r="S98" s="132"/>
      <c r="T98" s="132">
        <f>SUM(P98:S98)</f>
        <v>0</v>
      </c>
      <c r="U98" s="133">
        <f>IF(C98=0,"-",T98/C98)</f>
        <v>0</v>
      </c>
      <c r="V98" s="132">
        <f>H98+N98+T98</f>
        <v>0</v>
      </c>
      <c r="W98" s="133">
        <f>IF(C98=0,"-",V98/C98)</f>
        <v>0</v>
      </c>
      <c r="X98" s="127"/>
      <c r="Y98" s="127"/>
      <c r="Z98" s="128"/>
    </row>
    <row r="99" spans="1:26" s="157" customFormat="1" x14ac:dyDescent="0.25">
      <c r="A99" s="130" t="s">
        <v>186</v>
      </c>
      <c r="B99" s="131" t="s">
        <v>187</v>
      </c>
      <c r="C99" s="132">
        <v>-1000001.78</v>
      </c>
      <c r="D99" s="132">
        <f>-Jan!K359</f>
        <v>-390</v>
      </c>
      <c r="E99" s="132">
        <f>-Fev!L374</f>
        <v>-1080</v>
      </c>
      <c r="F99" s="132">
        <f>-Mar!L383-15451.51</f>
        <v>-18060.41</v>
      </c>
      <c r="G99" s="132">
        <f>-Abr!L384-9252</f>
        <v>-10402</v>
      </c>
      <c r="H99" s="132">
        <f t="shared" si="113"/>
        <v>-29932.41</v>
      </c>
      <c r="I99" s="133">
        <f t="shared" si="114"/>
        <v>2.9932356720405038E-2</v>
      </c>
      <c r="J99" s="132">
        <v>0</v>
      </c>
      <c r="K99" s="132">
        <f>-Jun!L385</f>
        <v>-652</v>
      </c>
      <c r="L99" s="132">
        <v>0</v>
      </c>
      <c r="M99" s="132">
        <v>0</v>
      </c>
      <c r="N99" s="132">
        <f t="shared" si="116"/>
        <v>-652</v>
      </c>
      <c r="O99" s="133">
        <f t="shared" si="99"/>
        <v>6.5199883944206576E-4</v>
      </c>
      <c r="P99" s="132">
        <f>-Set!L396</f>
        <v>-7500</v>
      </c>
      <c r="Q99" s="132">
        <f>-Out!L382</f>
        <v>-41190</v>
      </c>
      <c r="R99" s="132"/>
      <c r="S99" s="132"/>
      <c r="T99" s="132">
        <f t="shared" si="100"/>
        <v>-48690</v>
      </c>
      <c r="U99" s="133">
        <f t="shared" si="103"/>
        <v>4.8689913331954271E-2</v>
      </c>
      <c r="V99" s="132">
        <f t="shared" si="101"/>
        <v>-79274.41</v>
      </c>
      <c r="W99" s="133">
        <f t="shared" si="102"/>
        <v>7.9274268891801378E-2</v>
      </c>
      <c r="X99" s="127"/>
      <c r="Y99" s="127"/>
      <c r="Z99" s="128"/>
    </row>
    <row r="100" spans="1:26" s="128" customFormat="1" x14ac:dyDescent="0.25">
      <c r="A100" s="123" t="s">
        <v>188</v>
      </c>
      <c r="B100" s="124" t="s">
        <v>189</v>
      </c>
      <c r="C100" s="125">
        <f>C101+C113+C122+C129+C135</f>
        <v>-2818149.3499999996</v>
      </c>
      <c r="D100" s="125">
        <f>D101+D113+D122+D129+D135</f>
        <v>-55523.81</v>
      </c>
      <c r="E100" s="125">
        <f>E101+E113+E122+E129+E135</f>
        <v>-131710.20000000001</v>
      </c>
      <c r="F100" s="125">
        <f>F101+F113+F122+F129+F135</f>
        <v>-110361.03</v>
      </c>
      <c r="G100" s="125">
        <f>G101+G113+G122+G129+G135</f>
        <v>-132245.95000000001</v>
      </c>
      <c r="H100" s="125">
        <f t="shared" si="113"/>
        <v>-429840.99000000005</v>
      </c>
      <c r="I100" s="126">
        <f t="shared" si="97"/>
        <v>0.15252597950495425</v>
      </c>
      <c r="J100" s="125">
        <f>J101+J113+J122+J129+J135</f>
        <v>-113992.79000000001</v>
      </c>
      <c r="K100" s="125">
        <f>K101+K113+K122+K129+K135</f>
        <v>-90344.98</v>
      </c>
      <c r="L100" s="125">
        <f>L101+L113+L122+L129+L135</f>
        <v>-264541.18000000005</v>
      </c>
      <c r="M100" s="125">
        <f>M101+M113+M122+M129+M135</f>
        <v>-919770.11999999988</v>
      </c>
      <c r="N100" s="125">
        <f t="shared" si="116"/>
        <v>-1388649.0699999998</v>
      </c>
      <c r="O100" s="126">
        <f t="shared" si="99"/>
        <v>0.49275212117484124</v>
      </c>
      <c r="P100" s="125">
        <f t="shared" ref="P100:S100" si="118">P101+P113+P122+P129+P135</f>
        <v>-334017.07</v>
      </c>
      <c r="Q100" s="125">
        <f t="shared" si="118"/>
        <v>-638309.04</v>
      </c>
      <c r="R100" s="125">
        <f t="shared" si="118"/>
        <v>0</v>
      </c>
      <c r="S100" s="125">
        <f t="shared" si="118"/>
        <v>0</v>
      </c>
      <c r="T100" s="125">
        <f>SUM(P100:S100)</f>
        <v>-972326.1100000001</v>
      </c>
      <c r="U100" s="126">
        <f>IF(C100=0,"-",T100/C100)</f>
        <v>0.34502291725596451</v>
      </c>
      <c r="V100" s="125">
        <f>H100+N100+T100</f>
        <v>-2790816.17</v>
      </c>
      <c r="W100" s="126">
        <f>IF(C100=0,"-",V100/C100)</f>
        <v>0.99030101793575998</v>
      </c>
      <c r="X100" s="127"/>
      <c r="Y100" s="127"/>
    </row>
    <row r="101" spans="1:26" s="128" customFormat="1" ht="24" x14ac:dyDescent="0.25">
      <c r="A101" s="123" t="s">
        <v>190</v>
      </c>
      <c r="B101" s="124" t="s">
        <v>191</v>
      </c>
      <c r="C101" s="125">
        <f>SUM(C102:C112)</f>
        <v>-91750</v>
      </c>
      <c r="D101" s="125">
        <f t="shared" ref="D101:G101" si="119">SUM(D102:D112)</f>
        <v>-2615.79</v>
      </c>
      <c r="E101" s="125">
        <f t="shared" si="119"/>
        <v>-1062</v>
      </c>
      <c r="F101" s="125">
        <f t="shared" si="119"/>
        <v>-3175.7799999999997</v>
      </c>
      <c r="G101" s="125">
        <f t="shared" si="119"/>
        <v>-3137.85</v>
      </c>
      <c r="H101" s="125">
        <f t="shared" si="96"/>
        <v>-9991.42</v>
      </c>
      <c r="I101" s="126">
        <f t="shared" si="97"/>
        <v>0.10889831062670299</v>
      </c>
      <c r="J101" s="125">
        <f t="shared" ref="J101:M101" si="120">SUM(J102:J112)</f>
        <v>-3175.79</v>
      </c>
      <c r="K101" s="125">
        <f t="shared" si="120"/>
        <v>-1403.25</v>
      </c>
      <c r="L101" s="125">
        <f t="shared" si="120"/>
        <v>-1175.79</v>
      </c>
      <c r="M101" s="125">
        <f t="shared" si="120"/>
        <v>-1418.59</v>
      </c>
      <c r="N101" s="125">
        <f t="shared" si="98"/>
        <v>-7173.42</v>
      </c>
      <c r="O101" s="126">
        <f t="shared" si="99"/>
        <v>7.818441416893733E-2</v>
      </c>
      <c r="P101" s="125">
        <f t="shared" ref="P101:S101" si="121">SUM(P102:P112)</f>
        <v>-4658.45</v>
      </c>
      <c r="Q101" s="125">
        <f t="shared" si="121"/>
        <v>-1175.79</v>
      </c>
      <c r="R101" s="125">
        <f t="shared" si="121"/>
        <v>0</v>
      </c>
      <c r="S101" s="125">
        <f t="shared" si="121"/>
        <v>0</v>
      </c>
      <c r="T101" s="125">
        <f t="shared" si="100"/>
        <v>-5834.24</v>
      </c>
      <c r="U101" s="126">
        <f t="shared" si="103"/>
        <v>6.3588446866485016E-2</v>
      </c>
      <c r="V101" s="125">
        <f t="shared" si="101"/>
        <v>-22999.08</v>
      </c>
      <c r="W101" s="126">
        <f t="shared" si="102"/>
        <v>0.25067117166212538</v>
      </c>
      <c r="X101" s="127"/>
      <c r="Y101" s="127"/>
    </row>
    <row r="102" spans="1:26" s="156" customFormat="1" x14ac:dyDescent="0.25">
      <c r="A102" s="130" t="s">
        <v>192</v>
      </c>
      <c r="B102" s="159" t="s">
        <v>193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f t="shared" si="96"/>
        <v>0</v>
      </c>
      <c r="I102" s="133" t="str">
        <f t="shared" si="97"/>
        <v>-</v>
      </c>
      <c r="J102" s="132">
        <v>0</v>
      </c>
      <c r="K102" s="132">
        <v>0</v>
      </c>
      <c r="L102" s="132">
        <v>0</v>
      </c>
      <c r="M102" s="132">
        <v>0</v>
      </c>
      <c r="N102" s="132">
        <f t="shared" si="98"/>
        <v>0</v>
      </c>
      <c r="O102" s="133" t="str">
        <f t="shared" si="99"/>
        <v>-</v>
      </c>
      <c r="P102" s="132">
        <v>0</v>
      </c>
      <c r="Q102" s="132">
        <v>0</v>
      </c>
      <c r="R102" s="132"/>
      <c r="S102" s="132"/>
      <c r="T102" s="132">
        <f t="shared" si="100"/>
        <v>0</v>
      </c>
      <c r="U102" s="133" t="str">
        <f t="shared" si="103"/>
        <v>-</v>
      </c>
      <c r="V102" s="132">
        <f t="shared" si="101"/>
        <v>0</v>
      </c>
      <c r="W102" s="133" t="str">
        <f t="shared" si="102"/>
        <v>-</v>
      </c>
      <c r="X102" s="127"/>
      <c r="Y102" s="127"/>
      <c r="Z102" s="128"/>
    </row>
    <row r="103" spans="1:26" s="156" customFormat="1" x14ac:dyDescent="0.25">
      <c r="A103" s="130" t="s">
        <v>194</v>
      </c>
      <c r="B103" s="159" t="s">
        <v>195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f t="shared" si="96"/>
        <v>0</v>
      </c>
      <c r="I103" s="133" t="str">
        <f t="shared" si="97"/>
        <v>-</v>
      </c>
      <c r="J103" s="132">
        <v>0</v>
      </c>
      <c r="K103" s="132">
        <v>0</v>
      </c>
      <c r="L103" s="132">
        <v>0</v>
      </c>
      <c r="M103" s="132">
        <v>0</v>
      </c>
      <c r="N103" s="132">
        <f t="shared" si="98"/>
        <v>0</v>
      </c>
      <c r="O103" s="133" t="str">
        <f t="shared" si="99"/>
        <v>-</v>
      </c>
      <c r="P103" s="132">
        <v>0</v>
      </c>
      <c r="Q103" s="132">
        <v>0</v>
      </c>
      <c r="R103" s="132"/>
      <c r="S103" s="132"/>
      <c r="T103" s="132">
        <f t="shared" si="100"/>
        <v>0</v>
      </c>
      <c r="U103" s="133" t="str">
        <f t="shared" si="103"/>
        <v>-</v>
      </c>
      <c r="V103" s="132">
        <f t="shared" si="101"/>
        <v>0</v>
      </c>
      <c r="W103" s="133" t="str">
        <f t="shared" si="102"/>
        <v>-</v>
      </c>
      <c r="X103" s="127"/>
      <c r="Y103" s="127"/>
      <c r="Z103" s="128"/>
    </row>
    <row r="104" spans="1:26" s="156" customFormat="1" x14ac:dyDescent="0.25">
      <c r="A104" s="130" t="s">
        <v>196</v>
      </c>
      <c r="B104" s="159" t="s">
        <v>197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f t="shared" si="96"/>
        <v>0</v>
      </c>
      <c r="I104" s="133" t="str">
        <f t="shared" si="97"/>
        <v>-</v>
      </c>
      <c r="J104" s="132">
        <v>0</v>
      </c>
      <c r="K104" s="132">
        <v>0</v>
      </c>
      <c r="L104" s="132">
        <v>0</v>
      </c>
      <c r="M104" s="132">
        <v>0</v>
      </c>
      <c r="N104" s="132">
        <f t="shared" si="98"/>
        <v>0</v>
      </c>
      <c r="O104" s="133" t="str">
        <f t="shared" si="99"/>
        <v>-</v>
      </c>
      <c r="P104" s="132">
        <v>0</v>
      </c>
      <c r="Q104" s="132">
        <v>0</v>
      </c>
      <c r="R104" s="132"/>
      <c r="S104" s="132"/>
      <c r="T104" s="132">
        <f t="shared" si="100"/>
        <v>0</v>
      </c>
      <c r="U104" s="133" t="str">
        <f t="shared" si="103"/>
        <v>-</v>
      </c>
      <c r="V104" s="132">
        <f t="shared" si="101"/>
        <v>0</v>
      </c>
      <c r="W104" s="133" t="str">
        <f t="shared" si="102"/>
        <v>-</v>
      </c>
      <c r="X104" s="127"/>
      <c r="Y104" s="127"/>
      <c r="Z104" s="128"/>
    </row>
    <row r="105" spans="1:26" s="156" customFormat="1" x14ac:dyDescent="0.25">
      <c r="A105" s="130" t="s">
        <v>198</v>
      </c>
      <c r="B105" s="159" t="s">
        <v>199</v>
      </c>
      <c r="C105" s="132">
        <v>-15750</v>
      </c>
      <c r="D105" s="132">
        <f>-Jan!K366-1440</f>
        <v>-2615.79</v>
      </c>
      <c r="E105" s="132">
        <f>-Fev!L380</f>
        <v>-1062</v>
      </c>
      <c r="F105" s="132">
        <f>-Mar!L391-1999.99</f>
        <v>-3175.7799999999997</v>
      </c>
      <c r="G105" s="132">
        <f>-Abr!L392-1999.99</f>
        <v>-3137.85</v>
      </c>
      <c r="H105" s="132">
        <f t="shared" si="96"/>
        <v>-9991.42</v>
      </c>
      <c r="I105" s="133">
        <f t="shared" si="97"/>
        <v>0.63437587301587306</v>
      </c>
      <c r="J105" s="132">
        <f>-Mai!L392</f>
        <v>-1175.79</v>
      </c>
      <c r="K105" s="132">
        <f>-Jun!L396+265.39</f>
        <v>-1137.8600000000001</v>
      </c>
      <c r="L105" s="132">
        <f>-Jul!L405</f>
        <v>-1175.79</v>
      </c>
      <c r="M105" s="132">
        <f>-Ago!L403</f>
        <v>-1175.79</v>
      </c>
      <c r="N105" s="132">
        <f t="shared" si="98"/>
        <v>-4665.2299999999996</v>
      </c>
      <c r="O105" s="133">
        <f t="shared" si="99"/>
        <v>0.29620507936507934</v>
      </c>
      <c r="P105" s="132">
        <f>-Set!L404</f>
        <v>-1137.8599999999999</v>
      </c>
      <c r="Q105" s="132">
        <f>-Out!L390</f>
        <v>-1175.79</v>
      </c>
      <c r="R105" s="132"/>
      <c r="S105" s="132"/>
      <c r="T105" s="132">
        <f t="shared" si="100"/>
        <v>-2313.6499999999996</v>
      </c>
      <c r="U105" s="133">
        <f t="shared" si="103"/>
        <v>0.14689841269841267</v>
      </c>
      <c r="V105" s="132">
        <f t="shared" si="101"/>
        <v>-16970.3</v>
      </c>
      <c r="W105" s="133">
        <f t="shared" si="102"/>
        <v>1.077479365079365</v>
      </c>
      <c r="X105" s="127"/>
      <c r="Y105" s="127"/>
      <c r="Z105" s="128"/>
    </row>
    <row r="106" spans="1:26" s="156" customFormat="1" x14ac:dyDescent="0.25">
      <c r="A106" s="130" t="s">
        <v>200</v>
      </c>
      <c r="B106" s="159" t="s">
        <v>201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f t="shared" si="96"/>
        <v>0</v>
      </c>
      <c r="I106" s="133" t="str">
        <f t="shared" si="97"/>
        <v>-</v>
      </c>
      <c r="J106" s="132">
        <v>0</v>
      </c>
      <c r="K106" s="132">
        <v>0</v>
      </c>
      <c r="L106" s="132">
        <v>0</v>
      </c>
      <c r="M106" s="132">
        <v>0</v>
      </c>
      <c r="N106" s="132">
        <f t="shared" si="98"/>
        <v>0</v>
      </c>
      <c r="O106" s="133" t="str">
        <f t="shared" si="99"/>
        <v>-</v>
      </c>
      <c r="P106" s="132">
        <v>0</v>
      </c>
      <c r="Q106" s="132">
        <v>0</v>
      </c>
      <c r="R106" s="132"/>
      <c r="S106" s="132"/>
      <c r="T106" s="132">
        <f t="shared" si="100"/>
        <v>0</v>
      </c>
      <c r="U106" s="133" t="str">
        <f t="shared" si="103"/>
        <v>-</v>
      </c>
      <c r="V106" s="132">
        <f t="shared" si="101"/>
        <v>0</v>
      </c>
      <c r="W106" s="133" t="str">
        <f t="shared" si="102"/>
        <v>-</v>
      </c>
      <c r="X106" s="127"/>
      <c r="Y106" s="127"/>
      <c r="Z106" s="128"/>
    </row>
    <row r="107" spans="1:26" s="156" customFormat="1" x14ac:dyDescent="0.25">
      <c r="A107" s="130" t="s">
        <v>202</v>
      </c>
      <c r="B107" s="159" t="s">
        <v>203</v>
      </c>
      <c r="C107" s="132">
        <v>-10000</v>
      </c>
      <c r="D107" s="132">
        <v>0</v>
      </c>
      <c r="E107" s="132">
        <v>0</v>
      </c>
      <c r="F107" s="132">
        <v>0</v>
      </c>
      <c r="G107" s="132">
        <v>0</v>
      </c>
      <c r="H107" s="132">
        <f t="shared" si="96"/>
        <v>0</v>
      </c>
      <c r="I107" s="133">
        <f t="shared" si="97"/>
        <v>0</v>
      </c>
      <c r="J107" s="132">
        <v>0</v>
      </c>
      <c r="K107" s="132">
        <v>-265.39</v>
      </c>
      <c r="L107" s="132">
        <v>0</v>
      </c>
      <c r="M107" s="132">
        <v>0</v>
      </c>
      <c r="N107" s="132">
        <f t="shared" si="98"/>
        <v>-265.39</v>
      </c>
      <c r="O107" s="133">
        <f t="shared" si="99"/>
        <v>2.6539E-2</v>
      </c>
      <c r="P107" s="132">
        <v>0</v>
      </c>
      <c r="Q107" s="132">
        <v>0</v>
      </c>
      <c r="R107" s="132"/>
      <c r="S107" s="132"/>
      <c r="T107" s="132">
        <f t="shared" si="100"/>
        <v>0</v>
      </c>
      <c r="U107" s="133">
        <f t="shared" si="103"/>
        <v>0</v>
      </c>
      <c r="V107" s="132">
        <f t="shared" si="101"/>
        <v>-265.39</v>
      </c>
      <c r="W107" s="133">
        <f t="shared" si="102"/>
        <v>2.6539E-2</v>
      </c>
      <c r="X107" s="127"/>
      <c r="Y107" s="127"/>
      <c r="Z107" s="128"/>
    </row>
    <row r="108" spans="1:26" s="156" customFormat="1" x14ac:dyDescent="0.25">
      <c r="A108" s="130" t="s">
        <v>204</v>
      </c>
      <c r="B108" s="159" t="s">
        <v>205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f t="shared" si="96"/>
        <v>0</v>
      </c>
      <c r="I108" s="133" t="str">
        <f t="shared" si="97"/>
        <v>-</v>
      </c>
      <c r="J108" s="132">
        <v>0</v>
      </c>
      <c r="K108" s="132">
        <v>0</v>
      </c>
      <c r="L108" s="132">
        <v>0</v>
      </c>
      <c r="M108" s="132">
        <v>0</v>
      </c>
      <c r="N108" s="132">
        <f t="shared" si="98"/>
        <v>0</v>
      </c>
      <c r="O108" s="133" t="str">
        <f t="shared" si="99"/>
        <v>-</v>
      </c>
      <c r="P108" s="132">
        <v>0</v>
      </c>
      <c r="Q108" s="132">
        <v>0</v>
      </c>
      <c r="R108" s="132"/>
      <c r="S108" s="132"/>
      <c r="T108" s="132">
        <f t="shared" si="100"/>
        <v>0</v>
      </c>
      <c r="U108" s="133" t="str">
        <f t="shared" si="103"/>
        <v>-</v>
      </c>
      <c r="V108" s="132">
        <f t="shared" si="101"/>
        <v>0</v>
      </c>
      <c r="W108" s="133" t="str">
        <f t="shared" si="102"/>
        <v>-</v>
      </c>
      <c r="X108" s="127"/>
      <c r="Y108" s="127"/>
      <c r="Z108" s="128"/>
    </row>
    <row r="109" spans="1:26" s="156" customFormat="1" ht="24" x14ac:dyDescent="0.25">
      <c r="A109" s="130" t="s">
        <v>206</v>
      </c>
      <c r="B109" s="159" t="s">
        <v>207</v>
      </c>
      <c r="C109" s="132">
        <v>-21000</v>
      </c>
      <c r="D109" s="132">
        <v>0</v>
      </c>
      <c r="E109" s="132">
        <v>0</v>
      </c>
      <c r="F109" s="132">
        <v>0</v>
      </c>
      <c r="G109" s="132">
        <v>0</v>
      </c>
      <c r="H109" s="132">
        <f t="shared" si="96"/>
        <v>0</v>
      </c>
      <c r="I109" s="133">
        <f t="shared" si="97"/>
        <v>0</v>
      </c>
      <c r="J109" s="132">
        <f>-Mai!L395</f>
        <v>-2000</v>
      </c>
      <c r="K109" s="132">
        <v>0</v>
      </c>
      <c r="L109" s="132">
        <v>0</v>
      </c>
      <c r="M109" s="132">
        <f>-Ago!L406</f>
        <v>-242.8</v>
      </c>
      <c r="N109" s="132">
        <f t="shared" si="98"/>
        <v>-2242.8000000000002</v>
      </c>
      <c r="O109" s="133">
        <f t="shared" si="99"/>
        <v>0.10680000000000001</v>
      </c>
      <c r="P109" s="132">
        <v>0</v>
      </c>
      <c r="Q109" s="132">
        <v>0</v>
      </c>
      <c r="R109" s="132"/>
      <c r="S109" s="132"/>
      <c r="T109" s="132">
        <f t="shared" si="100"/>
        <v>0</v>
      </c>
      <c r="U109" s="133">
        <f t="shared" si="103"/>
        <v>0</v>
      </c>
      <c r="V109" s="132">
        <f t="shared" si="101"/>
        <v>-2242.8000000000002</v>
      </c>
      <c r="W109" s="133">
        <f t="shared" si="102"/>
        <v>0.10680000000000001</v>
      </c>
      <c r="X109" s="127"/>
      <c r="Y109" s="127"/>
      <c r="Z109" s="128"/>
    </row>
    <row r="110" spans="1:26" s="156" customFormat="1" x14ac:dyDescent="0.25">
      <c r="A110" s="130" t="s">
        <v>208</v>
      </c>
      <c r="B110" s="159" t="s">
        <v>209</v>
      </c>
      <c r="C110" s="132">
        <v>-5000</v>
      </c>
      <c r="D110" s="132">
        <v>0</v>
      </c>
      <c r="E110" s="132">
        <v>0</v>
      </c>
      <c r="F110" s="132">
        <v>0</v>
      </c>
      <c r="G110" s="132">
        <v>0</v>
      </c>
      <c r="H110" s="132">
        <f t="shared" ref="H110:H112" si="122">SUM(D110:G110)</f>
        <v>0</v>
      </c>
      <c r="I110" s="133">
        <f t="shared" ref="I110:I112" si="123">IF(C110=0,"-",H110/C110)</f>
        <v>0</v>
      </c>
      <c r="J110" s="132">
        <v>0</v>
      </c>
      <c r="K110" s="132">
        <v>0</v>
      </c>
      <c r="L110" s="132">
        <v>0</v>
      </c>
      <c r="M110" s="132">
        <v>0</v>
      </c>
      <c r="N110" s="132">
        <f t="shared" ref="N110:N112" si="124">SUM(J110:M110)</f>
        <v>0</v>
      </c>
      <c r="O110" s="133">
        <f t="shared" ref="O110:O112" si="125">IF(C110=0,"-",N110/C110)</f>
        <v>0</v>
      </c>
      <c r="P110" s="132">
        <v>0</v>
      </c>
      <c r="Q110" s="132">
        <v>0</v>
      </c>
      <c r="R110" s="132"/>
      <c r="S110" s="132"/>
      <c r="T110" s="132">
        <f t="shared" ref="T110:T112" si="126">SUM(P110:S110)</f>
        <v>0</v>
      </c>
      <c r="U110" s="133">
        <f t="shared" ref="U110:U112" si="127">IF(C110=0,"-",T110/C110)</f>
        <v>0</v>
      </c>
      <c r="V110" s="132">
        <f t="shared" ref="V110:V112" si="128">H110+N110+T110</f>
        <v>0</v>
      </c>
      <c r="W110" s="133">
        <f t="shared" ref="W110:W112" si="129">IF(C110=0,"-",V110/C110)</f>
        <v>0</v>
      </c>
      <c r="X110" s="127"/>
      <c r="Y110" s="127"/>
      <c r="Z110" s="128"/>
    </row>
    <row r="111" spans="1:26" s="156" customFormat="1" x14ac:dyDescent="0.25">
      <c r="A111" s="130" t="s">
        <v>210</v>
      </c>
      <c r="B111" s="159" t="s">
        <v>211</v>
      </c>
      <c r="C111" s="132">
        <v>-40000</v>
      </c>
      <c r="D111" s="132">
        <v>0</v>
      </c>
      <c r="E111" s="132">
        <v>0</v>
      </c>
      <c r="F111" s="132">
        <v>0</v>
      </c>
      <c r="G111" s="132">
        <v>0</v>
      </c>
      <c r="H111" s="132">
        <f t="shared" si="122"/>
        <v>0</v>
      </c>
      <c r="I111" s="133">
        <f t="shared" si="123"/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f t="shared" si="124"/>
        <v>0</v>
      </c>
      <c r="O111" s="133">
        <f t="shared" si="125"/>
        <v>0</v>
      </c>
      <c r="P111" s="132">
        <f>-Set!L410</f>
        <v>-3520.59</v>
      </c>
      <c r="Q111" s="132">
        <v>0</v>
      </c>
      <c r="R111" s="132"/>
      <c r="S111" s="132"/>
      <c r="T111" s="132">
        <f t="shared" si="126"/>
        <v>-3520.59</v>
      </c>
      <c r="U111" s="133">
        <f t="shared" si="127"/>
        <v>8.8014750000000003E-2</v>
      </c>
      <c r="V111" s="132">
        <f t="shared" si="128"/>
        <v>-3520.59</v>
      </c>
      <c r="W111" s="133">
        <f t="shared" si="129"/>
        <v>8.8014750000000003E-2</v>
      </c>
      <c r="X111" s="127"/>
      <c r="Y111" s="127"/>
      <c r="Z111" s="128"/>
    </row>
    <row r="112" spans="1:26" s="156" customFormat="1" x14ac:dyDescent="0.25">
      <c r="A112" s="130" t="s">
        <v>212</v>
      </c>
      <c r="B112" s="159" t="s">
        <v>213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f t="shared" si="122"/>
        <v>0</v>
      </c>
      <c r="I112" s="133" t="str">
        <f t="shared" si="123"/>
        <v>-</v>
      </c>
      <c r="J112" s="132">
        <v>0</v>
      </c>
      <c r="K112" s="132">
        <v>0</v>
      </c>
      <c r="L112" s="132">
        <v>0</v>
      </c>
      <c r="M112" s="132">
        <v>0</v>
      </c>
      <c r="N112" s="132">
        <f t="shared" si="124"/>
        <v>0</v>
      </c>
      <c r="O112" s="133" t="str">
        <f t="shared" si="125"/>
        <v>-</v>
      </c>
      <c r="P112" s="132">
        <v>0</v>
      </c>
      <c r="Q112" s="132">
        <v>0</v>
      </c>
      <c r="R112" s="132"/>
      <c r="S112" s="132"/>
      <c r="T112" s="132">
        <f t="shared" si="126"/>
        <v>0</v>
      </c>
      <c r="U112" s="133" t="str">
        <f t="shared" si="127"/>
        <v>-</v>
      </c>
      <c r="V112" s="132">
        <f t="shared" si="128"/>
        <v>0</v>
      </c>
      <c r="W112" s="133" t="str">
        <f t="shared" si="129"/>
        <v>-</v>
      </c>
      <c r="X112" s="127"/>
      <c r="Y112" s="127"/>
      <c r="Z112" s="128"/>
    </row>
    <row r="113" spans="1:26" s="128" customFormat="1" x14ac:dyDescent="0.25">
      <c r="A113" s="123" t="s">
        <v>214</v>
      </c>
      <c r="B113" s="124" t="s">
        <v>215</v>
      </c>
      <c r="C113" s="125">
        <f>SUM(C114:C121)</f>
        <v>-2091525.0899999999</v>
      </c>
      <c r="D113" s="125">
        <f t="shared" ref="D113:G113" si="130">SUM(D114:D121)</f>
        <v>-49685.75</v>
      </c>
      <c r="E113" s="125">
        <f t="shared" si="130"/>
        <v>-115694.95</v>
      </c>
      <c r="F113" s="125">
        <f t="shared" si="130"/>
        <v>-74923.78</v>
      </c>
      <c r="G113" s="125">
        <f t="shared" si="130"/>
        <v>-94011.079999999987</v>
      </c>
      <c r="H113" s="125">
        <f t="shared" si="96"/>
        <v>-334315.56</v>
      </c>
      <c r="I113" s="126">
        <f t="shared" si="97"/>
        <v>0.15984295937850787</v>
      </c>
      <c r="J113" s="125">
        <f t="shared" ref="J113:M113" si="131">SUM(J114:J121)</f>
        <v>-76344.070000000007</v>
      </c>
      <c r="K113" s="125">
        <f t="shared" si="131"/>
        <v>-82691.73</v>
      </c>
      <c r="L113" s="125">
        <f t="shared" si="131"/>
        <v>-247724.66</v>
      </c>
      <c r="M113" s="125">
        <f t="shared" si="131"/>
        <v>-863372.34</v>
      </c>
      <c r="N113" s="125">
        <f t="shared" si="98"/>
        <v>-1270132.7999999998</v>
      </c>
      <c r="O113" s="126">
        <f t="shared" si="99"/>
        <v>0.60727590889191763</v>
      </c>
      <c r="P113" s="125">
        <f t="shared" ref="P113:S113" si="132">SUM(P114:P121)</f>
        <v>-317239.33</v>
      </c>
      <c r="Q113" s="125">
        <f t="shared" si="132"/>
        <v>-609223.25</v>
      </c>
      <c r="R113" s="125">
        <f t="shared" si="132"/>
        <v>0</v>
      </c>
      <c r="S113" s="125">
        <f t="shared" si="132"/>
        <v>0</v>
      </c>
      <c r="T113" s="125">
        <f t="shared" si="100"/>
        <v>-926462.58000000007</v>
      </c>
      <c r="U113" s="126">
        <f t="shared" si="103"/>
        <v>0.4429602993670041</v>
      </c>
      <c r="V113" s="125">
        <f t="shared" si="101"/>
        <v>-2530910.94</v>
      </c>
      <c r="W113" s="126">
        <f t="shared" si="102"/>
        <v>1.2100791676374296</v>
      </c>
      <c r="X113" s="127"/>
      <c r="Y113" s="127"/>
    </row>
    <row r="114" spans="1:26" s="157" customFormat="1" x14ac:dyDescent="0.25">
      <c r="A114" s="130" t="s">
        <v>216</v>
      </c>
      <c r="B114" s="159" t="s">
        <v>217</v>
      </c>
      <c r="C114" s="132">
        <v>-685525.09</v>
      </c>
      <c r="D114" s="132">
        <f>-Jan!K375-1404.07-1404.07</f>
        <v>-48939.86</v>
      </c>
      <c r="E114" s="132">
        <f>-Fev!L390</f>
        <v>-31173.16</v>
      </c>
      <c r="F114" s="132">
        <f>-Mar!L401-6369.05</f>
        <v>-69066.61</v>
      </c>
      <c r="G114" s="132">
        <f>-Abr!L405-138+1999.99+3439.99+18547.02</f>
        <v>-74041.679999999978</v>
      </c>
      <c r="H114" s="132">
        <f t="shared" si="96"/>
        <v>-223221.31</v>
      </c>
      <c r="I114" s="133">
        <f t="shared" si="97"/>
        <v>0.32562091928684916</v>
      </c>
      <c r="J114" s="132">
        <f>-Mai!L408-1745.85</f>
        <v>-72053.86</v>
      </c>
      <c r="K114" s="132">
        <f>-Jun!L412</f>
        <v>-67288.14</v>
      </c>
      <c r="L114" s="132">
        <f>-Jul!L424-55500</f>
        <v>-144462.13</v>
      </c>
      <c r="M114" s="132">
        <f>-Ago!L419-15850</f>
        <v>-70032.959999999992</v>
      </c>
      <c r="N114" s="132">
        <f t="shared" si="98"/>
        <v>-353837.08999999997</v>
      </c>
      <c r="O114" s="133">
        <f t="shared" si="99"/>
        <v>0.51615483541236984</v>
      </c>
      <c r="P114" s="132">
        <f>-Set!L423-568-428.4</f>
        <v>-71110.659999999989</v>
      </c>
      <c r="Q114" s="132">
        <f>-Out!L409</f>
        <v>-64112.87</v>
      </c>
      <c r="R114" s="132"/>
      <c r="S114" s="132"/>
      <c r="T114" s="132">
        <f t="shared" si="100"/>
        <v>-135223.53</v>
      </c>
      <c r="U114" s="133">
        <f t="shared" si="103"/>
        <v>0.19725540607127889</v>
      </c>
      <c r="V114" s="132">
        <f t="shared" si="101"/>
        <v>-712281.92999999993</v>
      </c>
      <c r="W114" s="133">
        <f t="shared" si="102"/>
        <v>1.0390311607704978</v>
      </c>
      <c r="X114" s="127"/>
      <c r="Y114" s="127"/>
      <c r="Z114" s="128"/>
    </row>
    <row r="115" spans="1:26" s="157" customFormat="1" x14ac:dyDescent="0.25">
      <c r="A115" s="130" t="s">
        <v>218</v>
      </c>
      <c r="B115" s="159" t="s">
        <v>219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f t="shared" ref="H115:H156" si="133">SUM(D115:G115)</f>
        <v>0</v>
      </c>
      <c r="I115" s="133" t="str">
        <f t="shared" ref="I115:I163" si="134">IF(C115=0,"-",H115/C115)</f>
        <v>-</v>
      </c>
      <c r="J115" s="132">
        <v>0</v>
      </c>
      <c r="K115" s="132">
        <v>0</v>
      </c>
      <c r="L115" s="132">
        <v>0</v>
      </c>
      <c r="M115" s="132">
        <v>0</v>
      </c>
      <c r="N115" s="132">
        <f t="shared" ref="N115:N163" si="135">SUM(J115:M115)</f>
        <v>0</v>
      </c>
      <c r="O115" s="133" t="str">
        <f t="shared" ref="O115:O163" si="136">IF(C115=0,"-",N115/C115)</f>
        <v>-</v>
      </c>
      <c r="P115" s="132">
        <v>0</v>
      </c>
      <c r="Q115" s="132">
        <v>0</v>
      </c>
      <c r="R115" s="132"/>
      <c r="S115" s="132"/>
      <c r="T115" s="132">
        <f t="shared" ref="T115:T163" si="137">SUM(P115:S115)</f>
        <v>0</v>
      </c>
      <c r="U115" s="133" t="str">
        <f t="shared" si="103"/>
        <v>-</v>
      </c>
      <c r="V115" s="132">
        <f t="shared" ref="V115:V163" si="138">H115+N115+T115</f>
        <v>0</v>
      </c>
      <c r="W115" s="133" t="str">
        <f t="shared" ref="W115:W163" si="139">IF(C115=0,"-",V115/C115)</f>
        <v>-</v>
      </c>
      <c r="X115" s="127"/>
      <c r="Y115" s="127"/>
      <c r="Z115" s="128"/>
    </row>
    <row r="116" spans="1:26" s="157" customFormat="1" x14ac:dyDescent="0.25">
      <c r="A116" s="130" t="s">
        <v>220</v>
      </c>
      <c r="B116" s="159" t="s">
        <v>221</v>
      </c>
      <c r="C116" s="132">
        <v>-1120000</v>
      </c>
      <c r="D116" s="132">
        <v>0</v>
      </c>
      <c r="E116" s="132">
        <v>0</v>
      </c>
      <c r="F116" s="132">
        <v>0</v>
      </c>
      <c r="G116" s="132">
        <f>-Abr!L429</f>
        <v>-814</v>
      </c>
      <c r="H116" s="132">
        <f t="shared" si="133"/>
        <v>-814</v>
      </c>
      <c r="I116" s="133">
        <f t="shared" si="134"/>
        <v>7.2678571428571432E-4</v>
      </c>
      <c r="J116" s="132">
        <f>-Mai!L432-399.9</f>
        <v>-4290.21</v>
      </c>
      <c r="K116" s="132">
        <f>-Jun!L436</f>
        <v>-12013.51</v>
      </c>
      <c r="L116" s="132">
        <f>-Jul!L458</f>
        <v>-99762.53</v>
      </c>
      <c r="M116" s="132">
        <f>-Ago!L456</f>
        <v>-756995.06</v>
      </c>
      <c r="N116" s="132">
        <f t="shared" si="135"/>
        <v>-873061.31</v>
      </c>
      <c r="O116" s="133">
        <f t="shared" si="136"/>
        <v>0.77951902678571439</v>
      </c>
      <c r="P116" s="132">
        <f>-Set!L461</f>
        <v>-243628.67</v>
      </c>
      <c r="Q116" s="132">
        <f>-Out!L450</f>
        <v>-542270.38</v>
      </c>
      <c r="R116" s="132"/>
      <c r="S116" s="132"/>
      <c r="T116" s="132">
        <f t="shared" si="137"/>
        <v>-785899.05</v>
      </c>
      <c r="U116" s="133">
        <f t="shared" si="103"/>
        <v>0.70169558035714286</v>
      </c>
      <c r="V116" s="132">
        <f t="shared" si="138"/>
        <v>-1659774.36</v>
      </c>
      <c r="W116" s="133">
        <f t="shared" si="139"/>
        <v>1.481941392857143</v>
      </c>
      <c r="X116" s="127"/>
      <c r="Y116" s="127"/>
      <c r="Z116" s="128"/>
    </row>
    <row r="117" spans="1:26" s="156" customFormat="1" x14ac:dyDescent="0.25">
      <c r="A117" s="130" t="s">
        <v>222</v>
      </c>
      <c r="B117" s="159" t="s">
        <v>223</v>
      </c>
      <c r="C117" s="132">
        <v>-50000</v>
      </c>
      <c r="D117" s="132">
        <v>0</v>
      </c>
      <c r="E117" s="132">
        <v>0</v>
      </c>
      <c r="F117" s="132">
        <v>0</v>
      </c>
      <c r="G117" s="132">
        <v>0</v>
      </c>
      <c r="H117" s="132">
        <f t="shared" si="133"/>
        <v>0</v>
      </c>
      <c r="I117" s="133">
        <f t="shared" si="134"/>
        <v>0</v>
      </c>
      <c r="J117" s="132">
        <v>0</v>
      </c>
      <c r="K117" s="132">
        <f>-Jun!L442</f>
        <v>-3390</v>
      </c>
      <c r="L117" s="132">
        <f>-Jul!L464</f>
        <v>3000</v>
      </c>
      <c r="M117" s="132">
        <v>0</v>
      </c>
      <c r="N117" s="132">
        <f t="shared" si="135"/>
        <v>-390</v>
      </c>
      <c r="O117" s="133">
        <f t="shared" si="136"/>
        <v>7.7999999999999996E-3</v>
      </c>
      <c r="P117" s="132">
        <f>-Set!L467</f>
        <v>0</v>
      </c>
      <c r="Q117" s="132">
        <f>-Out!L456</f>
        <v>-1840</v>
      </c>
      <c r="R117" s="132"/>
      <c r="S117" s="132"/>
      <c r="T117" s="132">
        <f t="shared" si="137"/>
        <v>-1840</v>
      </c>
      <c r="U117" s="133">
        <f t="shared" si="103"/>
        <v>3.6799999999999999E-2</v>
      </c>
      <c r="V117" s="132">
        <f t="shared" si="138"/>
        <v>-2230</v>
      </c>
      <c r="W117" s="133">
        <f t="shared" si="139"/>
        <v>4.4600000000000001E-2</v>
      </c>
      <c r="X117" s="127"/>
      <c r="Y117" s="127"/>
      <c r="Z117" s="128"/>
    </row>
    <row r="118" spans="1:26" s="156" customFormat="1" x14ac:dyDescent="0.25">
      <c r="A118" s="130" t="s">
        <v>224</v>
      </c>
      <c r="B118" s="159" t="s">
        <v>225</v>
      </c>
      <c r="C118" s="132">
        <v>0</v>
      </c>
      <c r="D118" s="132">
        <v>0</v>
      </c>
      <c r="E118" s="132">
        <v>0</v>
      </c>
      <c r="F118" s="132">
        <v>0</v>
      </c>
      <c r="G118" s="132">
        <v>0</v>
      </c>
      <c r="H118" s="132">
        <f t="shared" si="133"/>
        <v>0</v>
      </c>
      <c r="I118" s="133" t="str">
        <f t="shared" si="134"/>
        <v>-</v>
      </c>
      <c r="J118" s="132">
        <v>0</v>
      </c>
      <c r="K118" s="132">
        <v>0</v>
      </c>
      <c r="L118" s="132">
        <v>0</v>
      </c>
      <c r="M118" s="132">
        <v>0</v>
      </c>
      <c r="N118" s="132">
        <f t="shared" si="135"/>
        <v>0</v>
      </c>
      <c r="O118" s="133" t="str">
        <f t="shared" si="136"/>
        <v>-</v>
      </c>
      <c r="P118" s="132">
        <v>0</v>
      </c>
      <c r="Q118" s="132">
        <v>0</v>
      </c>
      <c r="R118" s="132"/>
      <c r="S118" s="132"/>
      <c r="T118" s="132">
        <f t="shared" si="137"/>
        <v>0</v>
      </c>
      <c r="U118" s="133" t="str">
        <f t="shared" si="103"/>
        <v>-</v>
      </c>
      <c r="V118" s="132">
        <f t="shared" si="138"/>
        <v>0</v>
      </c>
      <c r="W118" s="133" t="str">
        <f t="shared" si="139"/>
        <v>-</v>
      </c>
      <c r="X118" s="127"/>
      <c r="Y118" s="127"/>
      <c r="Z118" s="128"/>
    </row>
    <row r="119" spans="1:26" s="156" customFormat="1" x14ac:dyDescent="0.25">
      <c r="A119" s="130" t="s">
        <v>226</v>
      </c>
      <c r="B119" s="159" t="s">
        <v>227</v>
      </c>
      <c r="C119" s="132">
        <v>-236000</v>
      </c>
      <c r="D119" s="132">
        <f>-Jan!K389</f>
        <v>-745.89</v>
      </c>
      <c r="E119" s="132">
        <f>-Fev!L407</f>
        <v>-84521.79</v>
      </c>
      <c r="F119" s="132">
        <f>-Mar!L421</f>
        <v>-5857.17</v>
      </c>
      <c r="G119" s="132">
        <f>-Abr!L432</f>
        <v>-19155.400000000001</v>
      </c>
      <c r="H119" s="132">
        <f t="shared" si="133"/>
        <v>-110280.25</v>
      </c>
      <c r="I119" s="133">
        <f t="shared" si="134"/>
        <v>0.46728919491525422</v>
      </c>
      <c r="J119" s="132">
        <v>0</v>
      </c>
      <c r="K119" s="132">
        <f>-Jun!L439</f>
        <v>-0.08</v>
      </c>
      <c r="L119" s="132">
        <f>-Jul!L461</f>
        <v>-6500</v>
      </c>
      <c r="M119" s="132">
        <f>-Ago!L459</f>
        <v>-36344.32</v>
      </c>
      <c r="N119" s="132">
        <f t="shared" si="135"/>
        <v>-42844.4</v>
      </c>
      <c r="O119" s="133">
        <f t="shared" si="136"/>
        <v>0.18154406779661017</v>
      </c>
      <c r="P119" s="132">
        <f>-Set!L464</f>
        <v>-2500</v>
      </c>
      <c r="Q119" s="132">
        <f>-Out!L453</f>
        <v>-1000</v>
      </c>
      <c r="R119" s="132"/>
      <c r="S119" s="132"/>
      <c r="T119" s="132">
        <f t="shared" si="137"/>
        <v>-3500</v>
      </c>
      <c r="U119" s="133">
        <f t="shared" si="103"/>
        <v>1.4830508474576272E-2</v>
      </c>
      <c r="V119" s="132">
        <f t="shared" si="138"/>
        <v>-156624.65</v>
      </c>
      <c r="W119" s="133">
        <f t="shared" si="139"/>
        <v>0.6636637711864406</v>
      </c>
      <c r="X119" s="127"/>
      <c r="Y119" s="127"/>
      <c r="Z119" s="128"/>
    </row>
    <row r="120" spans="1:26" s="156" customFormat="1" ht="48" x14ac:dyDescent="0.25">
      <c r="A120" s="130" t="s">
        <v>228</v>
      </c>
      <c r="B120" s="159" t="s">
        <v>229</v>
      </c>
      <c r="C120" s="132">
        <v>0</v>
      </c>
      <c r="D120" s="132">
        <v>0</v>
      </c>
      <c r="E120" s="132">
        <v>0</v>
      </c>
      <c r="F120" s="132">
        <v>0</v>
      </c>
      <c r="G120" s="132">
        <v>0</v>
      </c>
      <c r="H120" s="132">
        <f t="shared" ref="H120:H121" si="140">SUM(D120:G120)</f>
        <v>0</v>
      </c>
      <c r="I120" s="133" t="str">
        <f t="shared" ref="I120:I121" si="141">IF(C120=0,"-",H120/C120)</f>
        <v>-</v>
      </c>
      <c r="J120" s="132">
        <v>0</v>
      </c>
      <c r="K120" s="132">
        <v>0</v>
      </c>
      <c r="L120" s="132">
        <v>0</v>
      </c>
      <c r="M120" s="132">
        <v>0</v>
      </c>
      <c r="N120" s="132">
        <f t="shared" ref="N120:N121" si="142">SUM(J120:M120)</f>
        <v>0</v>
      </c>
      <c r="O120" s="133" t="str">
        <f t="shared" ref="O120:O121" si="143">IF(C120=0,"-",N120/C120)</f>
        <v>-</v>
      </c>
      <c r="P120" s="132">
        <v>0</v>
      </c>
      <c r="Q120" s="132">
        <v>0</v>
      </c>
      <c r="R120" s="132"/>
      <c r="S120" s="132"/>
      <c r="T120" s="132">
        <f t="shared" ref="T120:T121" si="144">SUM(P120:S120)</f>
        <v>0</v>
      </c>
      <c r="U120" s="133" t="str">
        <f t="shared" ref="U120:U121" si="145">IF(C120=0,"-",T120/C120)</f>
        <v>-</v>
      </c>
      <c r="V120" s="132">
        <f t="shared" ref="V120:V121" si="146">H120+N120+T120</f>
        <v>0</v>
      </c>
      <c r="W120" s="133" t="str">
        <f t="shared" ref="W120:W121" si="147">IF(C120=0,"-",V120/C120)</f>
        <v>-</v>
      </c>
      <c r="X120" s="127"/>
      <c r="Y120" s="127"/>
      <c r="Z120" s="128"/>
    </row>
    <row r="121" spans="1:26" s="156" customFormat="1" x14ac:dyDescent="0.25">
      <c r="A121" s="130" t="s">
        <v>230</v>
      </c>
      <c r="B121" s="159" t="s">
        <v>231</v>
      </c>
      <c r="C121" s="132">
        <v>0</v>
      </c>
      <c r="D121" s="132">
        <v>0</v>
      </c>
      <c r="E121" s="132"/>
      <c r="F121" s="132">
        <v>0</v>
      </c>
      <c r="G121" s="132">
        <v>0</v>
      </c>
      <c r="H121" s="132">
        <f t="shared" si="140"/>
        <v>0</v>
      </c>
      <c r="I121" s="133" t="str">
        <f t="shared" si="141"/>
        <v>-</v>
      </c>
      <c r="J121" s="132">
        <v>0</v>
      </c>
      <c r="K121" s="132">
        <v>0</v>
      </c>
      <c r="L121" s="132">
        <v>0</v>
      </c>
      <c r="M121" s="132">
        <v>0</v>
      </c>
      <c r="N121" s="132">
        <f t="shared" si="142"/>
        <v>0</v>
      </c>
      <c r="O121" s="133" t="str">
        <f t="shared" si="143"/>
        <v>-</v>
      </c>
      <c r="P121" s="132">
        <v>0</v>
      </c>
      <c r="Q121" s="132">
        <v>0</v>
      </c>
      <c r="R121" s="132"/>
      <c r="S121" s="132"/>
      <c r="T121" s="132">
        <f t="shared" si="144"/>
        <v>0</v>
      </c>
      <c r="U121" s="133" t="str">
        <f t="shared" si="145"/>
        <v>-</v>
      </c>
      <c r="V121" s="132">
        <f t="shared" si="146"/>
        <v>0</v>
      </c>
      <c r="W121" s="133" t="str">
        <f t="shared" si="147"/>
        <v>-</v>
      </c>
      <c r="X121" s="127"/>
      <c r="Y121" s="127"/>
      <c r="Z121" s="128"/>
    </row>
    <row r="122" spans="1:26" s="128" customFormat="1" x14ac:dyDescent="0.25">
      <c r="A122" s="123" t="s">
        <v>232</v>
      </c>
      <c r="B122" s="124" t="s">
        <v>233</v>
      </c>
      <c r="C122" s="125">
        <f>SUM(C123:C128)</f>
        <v>-219000</v>
      </c>
      <c r="D122" s="125">
        <f t="shared" ref="D122:G122" si="148">SUM(D123:D128)</f>
        <v>-3222.2700000000004</v>
      </c>
      <c r="E122" s="125">
        <f t="shared" si="148"/>
        <v>-14953.25</v>
      </c>
      <c r="F122" s="125">
        <f t="shared" si="148"/>
        <v>-12761.47</v>
      </c>
      <c r="G122" s="125">
        <f t="shared" si="148"/>
        <v>-20097.02</v>
      </c>
      <c r="H122" s="125">
        <f t="shared" si="133"/>
        <v>-51034.009999999995</v>
      </c>
      <c r="I122" s="126">
        <f t="shared" si="134"/>
        <v>0.23303200913242006</v>
      </c>
      <c r="J122" s="125">
        <f t="shared" ref="J122:M122" si="149">SUM(J123:J128)</f>
        <v>-21272.93</v>
      </c>
      <c r="K122" s="125">
        <f t="shared" si="149"/>
        <v>-1250</v>
      </c>
      <c r="L122" s="125">
        <f t="shared" si="149"/>
        <v>-5170.7299999999996</v>
      </c>
      <c r="M122" s="125">
        <f t="shared" si="149"/>
        <v>-17138.079999999998</v>
      </c>
      <c r="N122" s="125">
        <f t="shared" si="135"/>
        <v>-44831.74</v>
      </c>
      <c r="O122" s="126">
        <f t="shared" si="136"/>
        <v>0.20471114155251141</v>
      </c>
      <c r="P122" s="125">
        <f t="shared" ref="P122:S122" si="150">SUM(P123:P128)</f>
        <v>-6469.25</v>
      </c>
      <c r="Q122" s="125">
        <f t="shared" si="150"/>
        <v>-15110</v>
      </c>
      <c r="R122" s="125">
        <f t="shared" si="150"/>
        <v>0</v>
      </c>
      <c r="S122" s="125">
        <f t="shared" si="150"/>
        <v>0</v>
      </c>
      <c r="T122" s="125">
        <f t="shared" si="137"/>
        <v>-21579.25</v>
      </c>
      <c r="U122" s="126">
        <f t="shared" si="103"/>
        <v>9.8535388127853882E-2</v>
      </c>
      <c r="V122" s="125">
        <f t="shared" si="138"/>
        <v>-117445</v>
      </c>
      <c r="W122" s="126">
        <f t="shared" si="139"/>
        <v>0.53627853881278542</v>
      </c>
      <c r="X122" s="127"/>
      <c r="Y122" s="127"/>
    </row>
    <row r="123" spans="1:26" s="156" customFormat="1" x14ac:dyDescent="0.25">
      <c r="A123" s="130" t="s">
        <v>234</v>
      </c>
      <c r="B123" s="159" t="s">
        <v>235</v>
      </c>
      <c r="C123" s="132">
        <v>-50000</v>
      </c>
      <c r="D123" s="132">
        <f>-Jan!K371+1440</f>
        <v>-3222.2700000000004</v>
      </c>
      <c r="E123" s="132">
        <f>-Fev!L386</f>
        <v>-13329.25</v>
      </c>
      <c r="F123" s="132">
        <f>-Mar!L397+1999.99</f>
        <v>-12055.92</v>
      </c>
      <c r="G123" s="132">
        <f>-1550</f>
        <v>-1550</v>
      </c>
      <c r="H123" s="132">
        <f t="shared" si="133"/>
        <v>-30157.440000000002</v>
      </c>
      <c r="I123" s="133">
        <f t="shared" si="134"/>
        <v>0.60314880000000004</v>
      </c>
      <c r="J123" s="132">
        <f>-Mai!L401</f>
        <v>-500</v>
      </c>
      <c r="K123" s="132">
        <f>-Jun!L405</f>
        <v>-1250</v>
      </c>
      <c r="L123" s="132">
        <f>-Jul!L417</f>
        <v>-810</v>
      </c>
      <c r="M123" s="132">
        <f>-Ago!L412</f>
        <v>-13421.12</v>
      </c>
      <c r="N123" s="132">
        <f t="shared" si="135"/>
        <v>-15981.12</v>
      </c>
      <c r="O123" s="133">
        <f t="shared" si="136"/>
        <v>0.31962240000000003</v>
      </c>
      <c r="P123" s="132">
        <f>-Set!L416</f>
        <v>0</v>
      </c>
      <c r="Q123" s="132">
        <f>-Out!L402</f>
        <v>-810</v>
      </c>
      <c r="R123" s="132"/>
      <c r="S123" s="132"/>
      <c r="T123" s="132">
        <f t="shared" si="137"/>
        <v>-810</v>
      </c>
      <c r="U123" s="133">
        <f t="shared" si="103"/>
        <v>1.6199999999999999E-2</v>
      </c>
      <c r="V123" s="132">
        <f t="shared" si="138"/>
        <v>-46948.560000000005</v>
      </c>
      <c r="W123" s="133">
        <f t="shared" si="139"/>
        <v>0.93897120000000012</v>
      </c>
      <c r="X123" s="127"/>
      <c r="Y123" s="127"/>
      <c r="Z123" s="128"/>
    </row>
    <row r="124" spans="1:26" s="156" customFormat="1" x14ac:dyDescent="0.25">
      <c r="A124" s="130" t="s">
        <v>236</v>
      </c>
      <c r="B124" s="159" t="s">
        <v>237</v>
      </c>
      <c r="C124" s="132">
        <v>-25000</v>
      </c>
      <c r="D124" s="132">
        <v>0</v>
      </c>
      <c r="E124" s="132">
        <v>0</v>
      </c>
      <c r="F124" s="132">
        <v>0</v>
      </c>
      <c r="G124" s="132">
        <v>0</v>
      </c>
      <c r="H124" s="132">
        <f t="shared" si="133"/>
        <v>0</v>
      </c>
      <c r="I124" s="133">
        <f t="shared" si="134"/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f t="shared" si="135"/>
        <v>0</v>
      </c>
      <c r="O124" s="133">
        <f t="shared" si="136"/>
        <v>0</v>
      </c>
      <c r="P124" s="132">
        <v>0</v>
      </c>
      <c r="Q124" s="132">
        <f>-Out!L425</f>
        <v>-120</v>
      </c>
      <c r="R124" s="132"/>
      <c r="S124" s="132"/>
      <c r="T124" s="132">
        <f t="shared" si="137"/>
        <v>-120</v>
      </c>
      <c r="U124" s="133">
        <f t="shared" si="103"/>
        <v>4.7999999999999996E-3</v>
      </c>
      <c r="V124" s="132">
        <f t="shared" si="138"/>
        <v>-120</v>
      </c>
      <c r="W124" s="133">
        <f t="shared" si="139"/>
        <v>4.7999999999999996E-3</v>
      </c>
      <c r="X124" s="127"/>
      <c r="Y124" s="127"/>
      <c r="Z124" s="128"/>
    </row>
    <row r="125" spans="1:26" s="156" customFormat="1" x14ac:dyDescent="0.25">
      <c r="A125" s="130" t="s">
        <v>238</v>
      </c>
      <c r="B125" s="159" t="s">
        <v>239</v>
      </c>
      <c r="C125" s="132">
        <v>-33000</v>
      </c>
      <c r="D125" s="132">
        <v>0</v>
      </c>
      <c r="E125" s="132">
        <v>0</v>
      </c>
      <c r="F125" s="132">
        <v>0</v>
      </c>
      <c r="G125" s="132">
        <v>0</v>
      </c>
      <c r="H125" s="132">
        <f t="shared" si="133"/>
        <v>0</v>
      </c>
      <c r="I125" s="133">
        <f t="shared" si="134"/>
        <v>0</v>
      </c>
      <c r="J125" s="132">
        <f>-Mai!L405</f>
        <v>-4492.91</v>
      </c>
      <c r="K125" s="132">
        <v>0</v>
      </c>
      <c r="L125" s="132">
        <f>-Jul!L431</f>
        <v>-4285.7299999999996</v>
      </c>
      <c r="M125" s="132">
        <f>-Ago!L426</f>
        <v>-127.2</v>
      </c>
      <c r="N125" s="132">
        <f t="shared" si="135"/>
        <v>-8905.84</v>
      </c>
      <c r="O125" s="133">
        <f t="shared" si="136"/>
        <v>0.26987393939393939</v>
      </c>
      <c r="P125" s="132">
        <v>0</v>
      </c>
      <c r="Q125" s="132">
        <f>-Out!L416</f>
        <v>0</v>
      </c>
      <c r="R125" s="132"/>
      <c r="S125" s="132"/>
      <c r="T125" s="132">
        <f t="shared" si="137"/>
        <v>0</v>
      </c>
      <c r="U125" s="133">
        <f t="shared" si="103"/>
        <v>0</v>
      </c>
      <c r="V125" s="132">
        <f t="shared" si="138"/>
        <v>-8905.84</v>
      </c>
      <c r="W125" s="133">
        <f t="shared" si="139"/>
        <v>0.26987393939393939</v>
      </c>
      <c r="X125" s="127"/>
      <c r="Y125" s="127"/>
      <c r="Z125" s="128"/>
    </row>
    <row r="126" spans="1:26" s="156" customFormat="1" x14ac:dyDescent="0.25">
      <c r="A126" s="130" t="s">
        <v>240</v>
      </c>
      <c r="B126" s="159" t="s">
        <v>241</v>
      </c>
      <c r="C126" s="132">
        <v>-61000</v>
      </c>
      <c r="D126" s="132">
        <v>0</v>
      </c>
      <c r="E126" s="132">
        <v>0</v>
      </c>
      <c r="F126" s="132">
        <v>0</v>
      </c>
      <c r="G126" s="132">
        <v>0</v>
      </c>
      <c r="H126" s="132">
        <f t="shared" si="133"/>
        <v>0</v>
      </c>
      <c r="I126" s="133">
        <f t="shared" si="134"/>
        <v>0</v>
      </c>
      <c r="J126" s="132">
        <f>-16280.02</f>
        <v>-16280.02</v>
      </c>
      <c r="K126" s="132">
        <v>0</v>
      </c>
      <c r="L126" s="132">
        <f>-Jul!L434</f>
        <v>-75</v>
      </c>
      <c r="M126" s="132">
        <f>-Ago!L429</f>
        <v>-3200</v>
      </c>
      <c r="N126" s="132">
        <f t="shared" si="135"/>
        <v>-19555.02</v>
      </c>
      <c r="O126" s="133">
        <f t="shared" si="136"/>
        <v>0.32057409836065576</v>
      </c>
      <c r="P126" s="132">
        <f>-Set!L433</f>
        <v>-5540.2</v>
      </c>
      <c r="Q126" s="132">
        <f>-Out!L419</f>
        <v>-14070</v>
      </c>
      <c r="R126" s="132"/>
      <c r="S126" s="132"/>
      <c r="T126" s="132">
        <f t="shared" si="137"/>
        <v>-19610.2</v>
      </c>
      <c r="U126" s="133">
        <f t="shared" ref="U126:U173" si="151">IF(C126=0,"-",T126/C126)</f>
        <v>0.32147868852459016</v>
      </c>
      <c r="V126" s="132">
        <f t="shared" si="138"/>
        <v>-39165.22</v>
      </c>
      <c r="W126" s="133">
        <f t="shared" si="139"/>
        <v>0.64205278688524592</v>
      </c>
      <c r="X126" s="127"/>
      <c r="Y126" s="127"/>
      <c r="Z126" s="128"/>
    </row>
    <row r="127" spans="1:26" s="157" customFormat="1" x14ac:dyDescent="0.25">
      <c r="A127" s="160" t="s">
        <v>242</v>
      </c>
      <c r="B127" s="159" t="s">
        <v>243</v>
      </c>
      <c r="C127" s="132">
        <v>-50000</v>
      </c>
      <c r="D127" s="132">
        <v>0</v>
      </c>
      <c r="E127" s="132">
        <f>-Fev!L394-628</f>
        <v>-1624</v>
      </c>
      <c r="F127" s="132">
        <v>-705.55</v>
      </c>
      <c r="G127" s="132">
        <v>-18547.02</v>
      </c>
      <c r="H127" s="132">
        <f t="shared" si="133"/>
        <v>-20876.57</v>
      </c>
      <c r="I127" s="133">
        <f t="shared" si="134"/>
        <v>0.4175314</v>
      </c>
      <c r="J127" s="132">
        <v>0</v>
      </c>
      <c r="K127" s="132">
        <v>0</v>
      </c>
      <c r="L127" s="132">
        <v>0</v>
      </c>
      <c r="M127" s="132">
        <f>-Ago!L432</f>
        <v>-389.76</v>
      </c>
      <c r="N127" s="132">
        <f t="shared" si="135"/>
        <v>-389.76</v>
      </c>
      <c r="O127" s="133">
        <f t="shared" si="136"/>
        <v>7.7951999999999995E-3</v>
      </c>
      <c r="P127" s="132">
        <f>-Set!L436</f>
        <v>-929.05</v>
      </c>
      <c r="Q127" s="132">
        <f>-Out!L422</f>
        <v>-110</v>
      </c>
      <c r="R127" s="132"/>
      <c r="S127" s="132"/>
      <c r="T127" s="132">
        <f t="shared" si="137"/>
        <v>-1039.05</v>
      </c>
      <c r="U127" s="133">
        <f t="shared" si="151"/>
        <v>2.0780999999999997E-2</v>
      </c>
      <c r="V127" s="132">
        <f t="shared" si="138"/>
        <v>-22305.379999999997</v>
      </c>
      <c r="W127" s="133">
        <f t="shared" si="139"/>
        <v>0.44610759999999994</v>
      </c>
      <c r="X127" s="127"/>
      <c r="Y127" s="127"/>
      <c r="Z127" s="128"/>
    </row>
    <row r="128" spans="1:26" s="156" customFormat="1" x14ac:dyDescent="0.25">
      <c r="A128" s="160" t="s">
        <v>244</v>
      </c>
      <c r="B128" s="159" t="s">
        <v>245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f>SUM(D128:G128)</f>
        <v>0</v>
      </c>
      <c r="I128" s="133" t="str">
        <f>IF(C128=0,"-",H128/C128)</f>
        <v>-</v>
      </c>
      <c r="J128" s="132">
        <v>0</v>
      </c>
      <c r="K128" s="132">
        <v>0</v>
      </c>
      <c r="L128" s="132">
        <v>0</v>
      </c>
      <c r="M128" s="132">
        <v>0</v>
      </c>
      <c r="N128" s="132">
        <f t="shared" ref="N128" si="152">SUM(J128:M128)</f>
        <v>0</v>
      </c>
      <c r="O128" s="133" t="str">
        <f t="shared" ref="O128" si="153">IF(C128=0,"-",N128/C128)</f>
        <v>-</v>
      </c>
      <c r="P128" s="132">
        <v>0</v>
      </c>
      <c r="Q128" s="132">
        <v>0</v>
      </c>
      <c r="R128" s="132"/>
      <c r="S128" s="132"/>
      <c r="T128" s="132">
        <f t="shared" ref="T128" si="154">SUM(P128:S128)</f>
        <v>0</v>
      </c>
      <c r="U128" s="133" t="str">
        <f t="shared" ref="U128" si="155">IF(C128=0,"-",T128/C128)</f>
        <v>-</v>
      </c>
      <c r="V128" s="132">
        <f t="shared" ref="V128" si="156">H128+N128+T128</f>
        <v>0</v>
      </c>
      <c r="W128" s="133" t="str">
        <f t="shared" ref="W128" si="157">IF(C128=0,"-",V128/C128)</f>
        <v>-</v>
      </c>
      <c r="X128" s="127"/>
      <c r="Y128" s="127"/>
      <c r="Z128" s="128"/>
    </row>
    <row r="129" spans="1:26" s="128" customFormat="1" x14ac:dyDescent="0.25">
      <c r="A129" s="161" t="s">
        <v>246</v>
      </c>
      <c r="B129" s="162" t="s">
        <v>247</v>
      </c>
      <c r="C129" s="163">
        <f>SUM(C130:C133)</f>
        <v>-104000</v>
      </c>
      <c r="D129" s="163">
        <f t="shared" ref="D129:G129" si="158">SUM(D130:D133)</f>
        <v>0</v>
      </c>
      <c r="E129" s="163">
        <f t="shared" si="158"/>
        <v>0</v>
      </c>
      <c r="F129" s="163">
        <f t="shared" si="158"/>
        <v>0</v>
      </c>
      <c r="G129" s="163">
        <f t="shared" si="158"/>
        <v>0</v>
      </c>
      <c r="H129" s="163">
        <f t="shared" si="133"/>
        <v>0</v>
      </c>
      <c r="I129" s="164">
        <f t="shared" si="134"/>
        <v>0</v>
      </c>
      <c r="J129" s="163">
        <f t="shared" ref="J129:M129" si="159">SUM(J130:J133)</f>
        <v>0</v>
      </c>
      <c r="K129" s="163">
        <f t="shared" si="159"/>
        <v>0</v>
      </c>
      <c r="L129" s="163">
        <f t="shared" si="159"/>
        <v>0</v>
      </c>
      <c r="M129" s="163">
        <f t="shared" si="159"/>
        <v>-5009.55</v>
      </c>
      <c r="N129" s="163">
        <f t="shared" si="135"/>
        <v>-5009.55</v>
      </c>
      <c r="O129" s="164">
        <f t="shared" si="136"/>
        <v>4.8168750000000003E-2</v>
      </c>
      <c r="P129" s="163">
        <f t="shared" ref="P129:S129" si="160">SUM(P130:P133)</f>
        <v>-3620.44</v>
      </c>
      <c r="Q129" s="163">
        <f t="shared" si="160"/>
        <v>-4000</v>
      </c>
      <c r="R129" s="163">
        <f t="shared" si="160"/>
        <v>0</v>
      </c>
      <c r="S129" s="163">
        <f t="shared" si="160"/>
        <v>0</v>
      </c>
      <c r="T129" s="163">
        <f t="shared" si="137"/>
        <v>-7620.4400000000005</v>
      </c>
      <c r="U129" s="164">
        <f t="shared" si="151"/>
        <v>7.3273461538461537E-2</v>
      </c>
      <c r="V129" s="163">
        <f t="shared" si="138"/>
        <v>-12629.990000000002</v>
      </c>
      <c r="W129" s="164">
        <f t="shared" si="139"/>
        <v>0.12144221153846155</v>
      </c>
      <c r="X129" s="127"/>
      <c r="Y129" s="127"/>
    </row>
    <row r="130" spans="1:26" s="156" customFormat="1" ht="24" x14ac:dyDescent="0.25">
      <c r="A130" s="160" t="s">
        <v>248</v>
      </c>
      <c r="B130" s="159" t="s">
        <v>249</v>
      </c>
      <c r="C130" s="132">
        <v>-28000</v>
      </c>
      <c r="D130" s="132">
        <v>0</v>
      </c>
      <c r="E130" s="132">
        <v>0</v>
      </c>
      <c r="F130" s="132">
        <v>0</v>
      </c>
      <c r="G130" s="132">
        <v>0</v>
      </c>
      <c r="H130" s="132">
        <f>SUM(D130:G130)</f>
        <v>0</v>
      </c>
      <c r="I130" s="133">
        <f t="shared" si="134"/>
        <v>0</v>
      </c>
      <c r="J130" s="132">
        <v>0</v>
      </c>
      <c r="K130" s="132">
        <v>0</v>
      </c>
      <c r="L130" s="132">
        <v>0</v>
      </c>
      <c r="M130" s="132">
        <f>-Ago!L489</f>
        <v>-4989.55</v>
      </c>
      <c r="N130" s="132">
        <f t="shared" si="135"/>
        <v>-4989.55</v>
      </c>
      <c r="O130" s="133">
        <f t="shared" si="136"/>
        <v>0.17819821428571428</v>
      </c>
      <c r="P130" s="132">
        <f>-Set!L494</f>
        <v>-3620.44</v>
      </c>
      <c r="Q130" s="132">
        <f>-Out!L476</f>
        <v>0</v>
      </c>
      <c r="R130" s="132"/>
      <c r="S130" s="132"/>
      <c r="T130" s="132">
        <f t="shared" si="137"/>
        <v>-3620.44</v>
      </c>
      <c r="U130" s="133">
        <f t="shared" si="151"/>
        <v>0.12930142857142857</v>
      </c>
      <c r="V130" s="132">
        <f t="shared" si="138"/>
        <v>-8609.99</v>
      </c>
      <c r="W130" s="133">
        <f t="shared" si="139"/>
        <v>0.30749964285714287</v>
      </c>
      <c r="X130" s="127"/>
      <c r="Y130" s="127"/>
      <c r="Z130" s="128"/>
    </row>
    <row r="131" spans="1:26" s="156" customFormat="1" ht="24" x14ac:dyDescent="0.25">
      <c r="A131" s="160" t="s">
        <v>250</v>
      </c>
      <c r="B131" s="159" t="s">
        <v>251</v>
      </c>
      <c r="C131" s="132">
        <v>-4000</v>
      </c>
      <c r="D131" s="132">
        <v>0</v>
      </c>
      <c r="E131" s="132">
        <v>0</v>
      </c>
      <c r="F131" s="132">
        <v>0</v>
      </c>
      <c r="G131" s="132">
        <v>0</v>
      </c>
      <c r="H131" s="132">
        <f>SUM(D131:G131)</f>
        <v>0</v>
      </c>
      <c r="I131" s="133">
        <f t="shared" ref="I131:I135" si="161">IF(C131=0,"-",H131/C131)</f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f t="shared" ref="N131:N135" si="162">SUM(J131:M131)</f>
        <v>0</v>
      </c>
      <c r="O131" s="133">
        <f t="shared" ref="O131:O135" si="163">IF(C131=0,"-",N131/C131)</f>
        <v>0</v>
      </c>
      <c r="P131" s="132">
        <v>0</v>
      </c>
      <c r="Q131" s="132">
        <f>-Out!L477</f>
        <v>-4000</v>
      </c>
      <c r="R131" s="132"/>
      <c r="S131" s="132"/>
      <c r="T131" s="132">
        <f t="shared" ref="T131:T135" si="164">SUM(P131:S131)</f>
        <v>-4000</v>
      </c>
      <c r="U131" s="133">
        <f t="shared" ref="U131:U135" si="165">IF(C131=0,"-",T131/C131)</f>
        <v>1</v>
      </c>
      <c r="V131" s="132">
        <f t="shared" ref="V131:V135" si="166">H131+N131+T131</f>
        <v>-4000</v>
      </c>
      <c r="W131" s="133">
        <f t="shared" ref="W131:W135" si="167">IF(C131=0,"-",V131/C131)</f>
        <v>1</v>
      </c>
      <c r="X131" s="127"/>
      <c r="Y131" s="127"/>
      <c r="Z131" s="128"/>
    </row>
    <row r="132" spans="1:26" s="156" customFormat="1" ht="36" x14ac:dyDescent="0.25">
      <c r="A132" s="160" t="s">
        <v>252</v>
      </c>
      <c r="B132" s="159" t="s">
        <v>253</v>
      </c>
      <c r="C132" s="132">
        <v>-57000</v>
      </c>
      <c r="D132" s="132">
        <v>0</v>
      </c>
      <c r="E132" s="132">
        <v>0</v>
      </c>
      <c r="F132" s="132">
        <v>0</v>
      </c>
      <c r="G132" s="132">
        <v>0</v>
      </c>
      <c r="H132" s="132">
        <f>SUM(D132:G132)</f>
        <v>0</v>
      </c>
      <c r="I132" s="133">
        <f t="shared" si="161"/>
        <v>0</v>
      </c>
      <c r="J132" s="132">
        <v>0</v>
      </c>
      <c r="K132" s="132">
        <v>0</v>
      </c>
      <c r="L132" s="132">
        <v>0</v>
      </c>
      <c r="M132" s="132">
        <f>-Ago!L490</f>
        <v>-20</v>
      </c>
      <c r="N132" s="132">
        <f t="shared" si="162"/>
        <v>-20</v>
      </c>
      <c r="O132" s="133">
        <f t="shared" si="163"/>
        <v>3.5087719298245611E-4</v>
      </c>
      <c r="P132" s="132">
        <v>0</v>
      </c>
      <c r="Q132" s="132">
        <v>0</v>
      </c>
      <c r="R132" s="132"/>
      <c r="S132" s="132"/>
      <c r="T132" s="132">
        <f t="shared" si="164"/>
        <v>0</v>
      </c>
      <c r="U132" s="133">
        <f t="shared" si="165"/>
        <v>0</v>
      </c>
      <c r="V132" s="132">
        <f t="shared" si="166"/>
        <v>-20</v>
      </c>
      <c r="W132" s="133">
        <f t="shared" si="167"/>
        <v>3.5087719298245611E-4</v>
      </c>
      <c r="X132" s="127"/>
      <c r="Y132" s="127"/>
      <c r="Z132" s="128"/>
    </row>
    <row r="133" spans="1:26" s="156" customFormat="1" ht="24" x14ac:dyDescent="0.25">
      <c r="A133" s="160" t="s">
        <v>254</v>
      </c>
      <c r="B133" s="159" t="s">
        <v>255</v>
      </c>
      <c r="C133" s="132">
        <v>-15000</v>
      </c>
      <c r="D133" s="132">
        <v>0</v>
      </c>
      <c r="E133" s="132">
        <v>0</v>
      </c>
      <c r="F133" s="132">
        <v>0</v>
      </c>
      <c r="G133" s="132">
        <v>0</v>
      </c>
      <c r="H133" s="132">
        <f>SUM(D133:G133)</f>
        <v>0</v>
      </c>
      <c r="I133" s="133">
        <f t="shared" si="161"/>
        <v>0</v>
      </c>
      <c r="J133" s="132">
        <v>0</v>
      </c>
      <c r="K133" s="132">
        <v>0</v>
      </c>
      <c r="L133" s="132">
        <v>0</v>
      </c>
      <c r="M133" s="132">
        <v>0</v>
      </c>
      <c r="N133" s="132">
        <f t="shared" si="162"/>
        <v>0</v>
      </c>
      <c r="O133" s="133">
        <f t="shared" si="163"/>
        <v>0</v>
      </c>
      <c r="P133" s="132">
        <v>0</v>
      </c>
      <c r="Q133" s="132"/>
      <c r="R133" s="132"/>
      <c r="S133" s="132"/>
      <c r="T133" s="132">
        <f t="shared" si="164"/>
        <v>0</v>
      </c>
      <c r="U133" s="133">
        <f t="shared" si="165"/>
        <v>0</v>
      </c>
      <c r="V133" s="132">
        <f t="shared" si="166"/>
        <v>0</v>
      </c>
      <c r="W133" s="133">
        <f t="shared" si="167"/>
        <v>0</v>
      </c>
      <c r="X133" s="127"/>
      <c r="Y133" s="127"/>
      <c r="Z133" s="128"/>
    </row>
    <row r="134" spans="1:26" s="156" customFormat="1" ht="24" x14ac:dyDescent="0.25">
      <c r="A134" s="160" t="s">
        <v>256</v>
      </c>
      <c r="B134" s="159" t="s">
        <v>257</v>
      </c>
      <c r="C134" s="165">
        <v>0</v>
      </c>
      <c r="D134" s="165">
        <v>0</v>
      </c>
      <c r="E134" s="165">
        <v>0</v>
      </c>
      <c r="F134" s="165">
        <v>0</v>
      </c>
      <c r="G134" s="165">
        <v>0</v>
      </c>
      <c r="H134" s="165">
        <f>SUM(D134:G134)</f>
        <v>0</v>
      </c>
      <c r="I134" s="166" t="str">
        <f t="shared" si="161"/>
        <v>-</v>
      </c>
      <c r="J134" s="165">
        <v>0</v>
      </c>
      <c r="K134" s="165">
        <v>0</v>
      </c>
      <c r="L134" s="165">
        <v>0</v>
      </c>
      <c r="M134" s="165">
        <v>0</v>
      </c>
      <c r="N134" s="165">
        <f t="shared" si="162"/>
        <v>0</v>
      </c>
      <c r="O134" s="166" t="str">
        <f t="shared" si="163"/>
        <v>-</v>
      </c>
      <c r="P134" s="165">
        <v>0</v>
      </c>
      <c r="Q134" s="165">
        <v>0</v>
      </c>
      <c r="R134" s="165"/>
      <c r="S134" s="165"/>
      <c r="T134" s="165">
        <f t="shared" si="164"/>
        <v>0</v>
      </c>
      <c r="U134" s="166" t="str">
        <f t="shared" si="165"/>
        <v>-</v>
      </c>
      <c r="V134" s="132">
        <f t="shared" ref="V134" si="168">H134+N134+T134</f>
        <v>0</v>
      </c>
      <c r="W134" s="133" t="str">
        <f t="shared" ref="W134" si="169">IF(C134=0,"-",V134/C134)</f>
        <v>-</v>
      </c>
      <c r="X134" s="127"/>
      <c r="Y134" s="127"/>
      <c r="Z134" s="128"/>
    </row>
    <row r="135" spans="1:26" s="128" customFormat="1" x14ac:dyDescent="0.25">
      <c r="A135" s="161" t="s">
        <v>258</v>
      </c>
      <c r="B135" s="162" t="s">
        <v>259</v>
      </c>
      <c r="C135" s="163">
        <f>SUM(C136:C142)</f>
        <v>-311874.26</v>
      </c>
      <c r="D135" s="163">
        <f t="shared" ref="D135:G135" si="170">SUM(D136:D142)</f>
        <v>0</v>
      </c>
      <c r="E135" s="163">
        <f t="shared" si="170"/>
        <v>0</v>
      </c>
      <c r="F135" s="163">
        <f t="shared" si="170"/>
        <v>-19500</v>
      </c>
      <c r="G135" s="163">
        <f t="shared" si="170"/>
        <v>-15000</v>
      </c>
      <c r="H135" s="163">
        <f t="shared" ref="H135" si="171">SUM(D135:G135)</f>
        <v>-34500</v>
      </c>
      <c r="I135" s="164">
        <f t="shared" si="161"/>
        <v>0.11062150496164704</v>
      </c>
      <c r="J135" s="163">
        <f t="shared" ref="J135:M135" si="172">SUM(J136:J142)</f>
        <v>-13200</v>
      </c>
      <c r="K135" s="163">
        <f t="shared" si="172"/>
        <v>-5000</v>
      </c>
      <c r="L135" s="163">
        <f t="shared" si="172"/>
        <v>-10470</v>
      </c>
      <c r="M135" s="163">
        <f t="shared" si="172"/>
        <v>-32831.56</v>
      </c>
      <c r="N135" s="163">
        <f t="shared" si="162"/>
        <v>-61501.56</v>
      </c>
      <c r="O135" s="164">
        <f t="shared" si="163"/>
        <v>0.19719985868663864</v>
      </c>
      <c r="P135" s="163">
        <f t="shared" ref="P135:S135" si="173">SUM(P136:P142)</f>
        <v>-2029.6</v>
      </c>
      <c r="Q135" s="163">
        <f t="shared" si="173"/>
        <v>-8800</v>
      </c>
      <c r="R135" s="163">
        <f t="shared" si="173"/>
        <v>0</v>
      </c>
      <c r="S135" s="163">
        <f t="shared" si="173"/>
        <v>0</v>
      </c>
      <c r="T135" s="163">
        <f t="shared" si="164"/>
        <v>-10829.6</v>
      </c>
      <c r="U135" s="164">
        <f t="shared" si="165"/>
        <v>3.4724250728482689E-2</v>
      </c>
      <c r="V135" s="163">
        <f t="shared" si="166"/>
        <v>-106831.16</v>
      </c>
      <c r="W135" s="164">
        <f t="shared" si="167"/>
        <v>0.34254561437676839</v>
      </c>
      <c r="X135" s="127"/>
      <c r="Y135" s="127"/>
    </row>
    <row r="136" spans="1:26" s="156" customFormat="1" x14ac:dyDescent="0.25">
      <c r="A136" s="160" t="s">
        <v>260</v>
      </c>
      <c r="B136" s="159" t="s">
        <v>261</v>
      </c>
      <c r="C136" s="132">
        <v>-35000</v>
      </c>
      <c r="D136" s="132">
        <v>0</v>
      </c>
      <c r="E136" s="132">
        <v>0</v>
      </c>
      <c r="F136" s="132">
        <v>0</v>
      </c>
      <c r="G136" s="132">
        <v>0</v>
      </c>
      <c r="H136" s="132">
        <f t="shared" ref="H136:H142" si="174">SUM(D136:G136)</f>
        <v>0</v>
      </c>
      <c r="I136" s="133">
        <f t="shared" ref="I136:I142" si="175">IF(C136=0,"-",H136/C136)</f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f t="shared" ref="N136:N142" si="176">SUM(J136:M136)</f>
        <v>0</v>
      </c>
      <c r="O136" s="133">
        <f t="shared" ref="O136:O142" si="177">IF(C136=0,"-",N136/C136)</f>
        <v>0</v>
      </c>
      <c r="P136" s="132">
        <v>0</v>
      </c>
      <c r="Q136" s="132">
        <v>0</v>
      </c>
      <c r="R136" s="132"/>
      <c r="S136" s="132"/>
      <c r="T136" s="132">
        <f t="shared" ref="T136:T142" si="178">SUM(P136:S136)</f>
        <v>0</v>
      </c>
      <c r="U136" s="133">
        <f t="shared" ref="U136:U142" si="179">IF(C136=0,"-",T136/C136)</f>
        <v>0</v>
      </c>
      <c r="V136" s="132">
        <f t="shared" ref="V136:V142" si="180">H136+N136+T136</f>
        <v>0</v>
      </c>
      <c r="W136" s="133">
        <f t="shared" ref="W136:W142" si="181">IF(C136=0,"-",V136/C136)</f>
        <v>0</v>
      </c>
      <c r="X136" s="127"/>
      <c r="Y136" s="127"/>
      <c r="Z136" s="128"/>
    </row>
    <row r="137" spans="1:26" s="156" customFormat="1" x14ac:dyDescent="0.25">
      <c r="A137" s="160" t="s">
        <v>262</v>
      </c>
      <c r="B137" s="159" t="s">
        <v>263</v>
      </c>
      <c r="C137" s="132">
        <v>0</v>
      </c>
      <c r="D137" s="132">
        <v>0</v>
      </c>
      <c r="E137" s="132">
        <v>0</v>
      </c>
      <c r="F137" s="132">
        <v>0</v>
      </c>
      <c r="G137" s="132">
        <v>0</v>
      </c>
      <c r="H137" s="132">
        <f t="shared" si="174"/>
        <v>0</v>
      </c>
      <c r="I137" s="133" t="str">
        <f t="shared" si="175"/>
        <v>-</v>
      </c>
      <c r="J137" s="132">
        <v>0</v>
      </c>
      <c r="K137" s="132">
        <v>0</v>
      </c>
      <c r="L137" s="132">
        <v>0</v>
      </c>
      <c r="M137" s="132">
        <v>0</v>
      </c>
      <c r="N137" s="132">
        <f t="shared" si="176"/>
        <v>0</v>
      </c>
      <c r="O137" s="133" t="str">
        <f t="shared" si="177"/>
        <v>-</v>
      </c>
      <c r="P137" s="132">
        <v>0</v>
      </c>
      <c r="Q137" s="132">
        <v>0</v>
      </c>
      <c r="R137" s="132"/>
      <c r="S137" s="132"/>
      <c r="T137" s="132">
        <f t="shared" si="178"/>
        <v>0</v>
      </c>
      <c r="U137" s="133" t="str">
        <f t="shared" si="179"/>
        <v>-</v>
      </c>
      <c r="V137" s="132">
        <f t="shared" si="180"/>
        <v>0</v>
      </c>
      <c r="W137" s="133" t="str">
        <f t="shared" si="181"/>
        <v>-</v>
      </c>
      <c r="X137" s="127"/>
      <c r="Y137" s="127"/>
      <c r="Z137" s="128"/>
    </row>
    <row r="138" spans="1:26" s="156" customFormat="1" x14ac:dyDescent="0.25">
      <c r="A138" s="160" t="s">
        <v>264</v>
      </c>
      <c r="B138" s="159" t="s">
        <v>265</v>
      </c>
      <c r="C138" s="132">
        <v>-60000</v>
      </c>
      <c r="D138" s="132">
        <v>0</v>
      </c>
      <c r="E138" s="132">
        <v>0</v>
      </c>
      <c r="F138" s="132">
        <v>0</v>
      </c>
      <c r="G138" s="132">
        <v>0</v>
      </c>
      <c r="H138" s="132">
        <f t="shared" si="174"/>
        <v>0</v>
      </c>
      <c r="I138" s="133">
        <f t="shared" si="175"/>
        <v>0</v>
      </c>
      <c r="J138" s="132">
        <v>0</v>
      </c>
      <c r="K138" s="132">
        <v>0</v>
      </c>
      <c r="L138" s="132">
        <v>0</v>
      </c>
      <c r="M138" s="132">
        <v>0</v>
      </c>
      <c r="N138" s="132">
        <f t="shared" si="176"/>
        <v>0</v>
      </c>
      <c r="O138" s="133">
        <f t="shared" si="177"/>
        <v>0</v>
      </c>
      <c r="P138" s="132">
        <v>0</v>
      </c>
      <c r="Q138" s="132">
        <v>0</v>
      </c>
      <c r="R138" s="132"/>
      <c r="S138" s="132"/>
      <c r="T138" s="132">
        <f t="shared" si="178"/>
        <v>0</v>
      </c>
      <c r="U138" s="133">
        <f t="shared" si="179"/>
        <v>0</v>
      </c>
      <c r="V138" s="132">
        <f t="shared" si="180"/>
        <v>0</v>
      </c>
      <c r="W138" s="133">
        <f t="shared" si="181"/>
        <v>0</v>
      </c>
      <c r="X138" s="127"/>
      <c r="Y138" s="127"/>
      <c r="Z138" s="128"/>
    </row>
    <row r="139" spans="1:26" s="156" customFormat="1" x14ac:dyDescent="0.25">
      <c r="A139" s="160" t="s">
        <v>266</v>
      </c>
      <c r="B139" s="159" t="s">
        <v>267</v>
      </c>
      <c r="C139" s="132">
        <v>-70000</v>
      </c>
      <c r="D139" s="132">
        <v>0</v>
      </c>
      <c r="E139" s="132">
        <v>0</v>
      </c>
      <c r="F139" s="132">
        <v>0</v>
      </c>
      <c r="G139" s="132">
        <v>0</v>
      </c>
      <c r="H139" s="132">
        <f t="shared" si="174"/>
        <v>0</v>
      </c>
      <c r="I139" s="133">
        <f t="shared" si="175"/>
        <v>0</v>
      </c>
      <c r="J139" s="132">
        <v>0</v>
      </c>
      <c r="K139" s="132">
        <v>0</v>
      </c>
      <c r="L139" s="132">
        <f>-Jul!L484</f>
        <v>-1800</v>
      </c>
      <c r="M139" s="132">
        <f>-Ago!L482</f>
        <v>-1800</v>
      </c>
      <c r="N139" s="132">
        <f t="shared" si="176"/>
        <v>-3600</v>
      </c>
      <c r="O139" s="133">
        <f t="shared" si="177"/>
        <v>5.1428571428571428E-2</v>
      </c>
      <c r="P139" s="132">
        <f>-Set!L487</f>
        <v>-2029.6</v>
      </c>
      <c r="Q139" s="132">
        <f>-Out!L470</f>
        <v>-8800</v>
      </c>
      <c r="R139" s="132"/>
      <c r="S139" s="132"/>
      <c r="T139" s="132">
        <f t="shared" si="178"/>
        <v>-10829.6</v>
      </c>
      <c r="U139" s="133">
        <f t="shared" si="179"/>
        <v>0.15470857142857145</v>
      </c>
      <c r="V139" s="132">
        <f t="shared" si="180"/>
        <v>-14429.6</v>
      </c>
      <c r="W139" s="133">
        <f t="shared" si="181"/>
        <v>0.20613714285714285</v>
      </c>
      <c r="X139" s="127"/>
      <c r="Y139" s="127"/>
      <c r="Z139" s="128"/>
    </row>
    <row r="140" spans="1:26" s="156" customFormat="1" x14ac:dyDescent="0.25">
      <c r="A140" s="160" t="s">
        <v>268</v>
      </c>
      <c r="B140" s="159" t="s">
        <v>269</v>
      </c>
      <c r="C140" s="132">
        <v>-25000</v>
      </c>
      <c r="D140" s="132">
        <v>0</v>
      </c>
      <c r="E140" s="132">
        <v>0</v>
      </c>
      <c r="F140" s="132">
        <v>0</v>
      </c>
      <c r="G140" s="132">
        <f>-Abr!L395</f>
        <v>-15000</v>
      </c>
      <c r="H140" s="132">
        <f t="shared" si="174"/>
        <v>-15000</v>
      </c>
      <c r="I140" s="133">
        <f t="shared" si="175"/>
        <v>0.6</v>
      </c>
      <c r="J140" s="132">
        <v>0</v>
      </c>
      <c r="K140" s="132">
        <f>-Jun!L399</f>
        <v>-5000</v>
      </c>
      <c r="L140" s="132">
        <v>0</v>
      </c>
      <c r="M140" s="132">
        <v>0</v>
      </c>
      <c r="N140" s="132">
        <f t="shared" si="176"/>
        <v>-5000</v>
      </c>
      <c r="O140" s="133">
        <f t="shared" si="177"/>
        <v>0.2</v>
      </c>
      <c r="P140" s="132">
        <v>0</v>
      </c>
      <c r="Q140" s="132">
        <v>0</v>
      </c>
      <c r="R140" s="132"/>
      <c r="S140" s="132"/>
      <c r="T140" s="132">
        <f t="shared" si="178"/>
        <v>0</v>
      </c>
      <c r="U140" s="133">
        <f t="shared" si="179"/>
        <v>0</v>
      </c>
      <c r="V140" s="132">
        <f t="shared" si="180"/>
        <v>-20000</v>
      </c>
      <c r="W140" s="133">
        <f t="shared" si="181"/>
        <v>0.8</v>
      </c>
      <c r="X140" s="127"/>
      <c r="Y140" s="127"/>
      <c r="Z140" s="128"/>
    </row>
    <row r="141" spans="1:26" s="157" customFormat="1" x14ac:dyDescent="0.25">
      <c r="A141" s="160" t="s">
        <v>270</v>
      </c>
      <c r="B141" s="159" t="s">
        <v>271</v>
      </c>
      <c r="C141" s="132">
        <v>-121874.26</v>
      </c>
      <c r="D141" s="132">
        <v>0</v>
      </c>
      <c r="E141" s="132">
        <v>0</v>
      </c>
      <c r="F141" s="132">
        <f>-Mar!L377</f>
        <v>-19500</v>
      </c>
      <c r="G141" s="132">
        <v>0</v>
      </c>
      <c r="H141" s="132">
        <f t="shared" si="174"/>
        <v>-19500</v>
      </c>
      <c r="I141" s="133">
        <f t="shared" si="175"/>
        <v>0.16000097149307821</v>
      </c>
      <c r="J141" s="132">
        <f>-1100.15-12099.85</f>
        <v>-13200</v>
      </c>
      <c r="K141" s="132">
        <v>0</v>
      </c>
      <c r="L141" s="132">
        <v>-8670</v>
      </c>
      <c r="M141" s="132">
        <f>-11094.01-19937.55</f>
        <v>-31031.559999999998</v>
      </c>
      <c r="N141" s="132">
        <f t="shared" si="176"/>
        <v>-52901.56</v>
      </c>
      <c r="O141" s="133">
        <f t="shared" si="177"/>
        <v>0.43406671761535209</v>
      </c>
      <c r="P141" s="132">
        <v>0</v>
      </c>
      <c r="Q141" s="132">
        <v>0</v>
      </c>
      <c r="R141" s="132"/>
      <c r="S141" s="132"/>
      <c r="T141" s="132">
        <f t="shared" si="178"/>
        <v>0</v>
      </c>
      <c r="U141" s="133">
        <f t="shared" si="179"/>
        <v>0</v>
      </c>
      <c r="V141" s="132">
        <f t="shared" si="180"/>
        <v>-72401.56</v>
      </c>
      <c r="W141" s="133">
        <f t="shared" si="181"/>
        <v>0.59406768910843033</v>
      </c>
      <c r="X141" s="127"/>
      <c r="Y141" s="158"/>
      <c r="Z141" s="129"/>
    </row>
    <row r="142" spans="1:26" s="156" customFormat="1" x14ac:dyDescent="0.25">
      <c r="A142" s="160" t="s">
        <v>272</v>
      </c>
      <c r="B142" s="159" t="s">
        <v>273</v>
      </c>
      <c r="C142" s="132">
        <v>0</v>
      </c>
      <c r="D142" s="132">
        <v>0</v>
      </c>
      <c r="E142" s="132">
        <v>0</v>
      </c>
      <c r="F142" s="132">
        <v>0</v>
      </c>
      <c r="G142" s="132">
        <v>0</v>
      </c>
      <c r="H142" s="132">
        <f t="shared" si="174"/>
        <v>0</v>
      </c>
      <c r="I142" s="133" t="str">
        <f t="shared" si="175"/>
        <v>-</v>
      </c>
      <c r="J142" s="132">
        <v>0</v>
      </c>
      <c r="K142" s="132">
        <v>0</v>
      </c>
      <c r="L142" s="132">
        <v>0</v>
      </c>
      <c r="M142" s="132">
        <v>0</v>
      </c>
      <c r="N142" s="132">
        <f t="shared" si="176"/>
        <v>0</v>
      </c>
      <c r="O142" s="133" t="str">
        <f t="shared" si="177"/>
        <v>-</v>
      </c>
      <c r="P142" s="132">
        <v>0</v>
      </c>
      <c r="Q142" s="132">
        <v>0</v>
      </c>
      <c r="R142" s="132"/>
      <c r="S142" s="132"/>
      <c r="T142" s="132">
        <f t="shared" si="178"/>
        <v>0</v>
      </c>
      <c r="U142" s="133" t="str">
        <f t="shared" si="179"/>
        <v>-</v>
      </c>
      <c r="V142" s="132">
        <f t="shared" si="180"/>
        <v>0</v>
      </c>
      <c r="W142" s="133" t="str">
        <f t="shared" si="181"/>
        <v>-</v>
      </c>
      <c r="X142" s="127"/>
      <c r="Y142" s="127"/>
      <c r="Z142" s="128"/>
    </row>
    <row r="143" spans="1:26" s="128" customFormat="1" x14ac:dyDescent="0.25">
      <c r="A143" s="123" t="s">
        <v>274</v>
      </c>
      <c r="B143" s="124" t="s">
        <v>275</v>
      </c>
      <c r="C143" s="125">
        <f>SUM(C144:C148)</f>
        <v>-192165.1</v>
      </c>
      <c r="D143" s="125">
        <f t="shared" ref="D143:G143" si="182">SUM(D144:D148)</f>
        <v>-2468</v>
      </c>
      <c r="E143" s="125">
        <f t="shared" si="182"/>
        <v>-2468</v>
      </c>
      <c r="F143" s="125">
        <f t="shared" si="182"/>
        <v>-5558.18</v>
      </c>
      <c r="G143" s="125">
        <f t="shared" si="182"/>
        <v>-4975.04</v>
      </c>
      <c r="H143" s="125">
        <f t="shared" ref="H143:H148" si="183">SUM(D143:G143)</f>
        <v>-15469.220000000001</v>
      </c>
      <c r="I143" s="126">
        <f t="shared" si="134"/>
        <v>8.0499632867778809E-2</v>
      </c>
      <c r="J143" s="125">
        <f t="shared" ref="J143:M143" si="184">SUM(J144:J148)</f>
        <v>-2838.81</v>
      </c>
      <c r="K143" s="125">
        <f t="shared" si="184"/>
        <v>-1698</v>
      </c>
      <c r="L143" s="125">
        <f t="shared" si="184"/>
        <v>-8164.72</v>
      </c>
      <c r="M143" s="125">
        <f t="shared" si="184"/>
        <v>-3487.81</v>
      </c>
      <c r="N143" s="125">
        <f t="shared" si="135"/>
        <v>-16189.339999999998</v>
      </c>
      <c r="O143" s="126">
        <f t="shared" si="136"/>
        <v>8.424703549187651E-2</v>
      </c>
      <c r="P143" s="125">
        <f t="shared" ref="P143:S143" si="185">SUM(P144:P148)</f>
        <v>-10550.81</v>
      </c>
      <c r="Q143" s="125">
        <f t="shared" si="185"/>
        <v>-12455.81</v>
      </c>
      <c r="R143" s="125">
        <f t="shared" si="185"/>
        <v>0</v>
      </c>
      <c r="S143" s="125">
        <f t="shared" si="185"/>
        <v>0</v>
      </c>
      <c r="T143" s="125">
        <f t="shared" ref="T143:T148" si="186">SUM(P143:S143)</f>
        <v>-23006.62</v>
      </c>
      <c r="U143" s="126">
        <f t="shared" si="151"/>
        <v>0.11972319635563376</v>
      </c>
      <c r="V143" s="125">
        <f t="shared" si="138"/>
        <v>-54665.179999999993</v>
      </c>
      <c r="W143" s="126">
        <f t="shared" si="139"/>
        <v>0.28446986471528907</v>
      </c>
      <c r="X143" s="127"/>
      <c r="Y143" s="127"/>
    </row>
    <row r="144" spans="1:26" s="156" customFormat="1" x14ac:dyDescent="0.25">
      <c r="A144" s="130" t="s">
        <v>276</v>
      </c>
      <c r="B144" s="159" t="s">
        <v>277</v>
      </c>
      <c r="C144" s="132">
        <v>-40165.1</v>
      </c>
      <c r="D144" s="132">
        <f>-Jan!K382</f>
        <v>-2468</v>
      </c>
      <c r="E144" s="132">
        <f>-Fev!L400</f>
        <v>-2468</v>
      </c>
      <c r="F144" s="132">
        <f>-Mar!L411</f>
        <v>-1120</v>
      </c>
      <c r="G144" s="132">
        <f>-Abr!L415</f>
        <v>-2838.81</v>
      </c>
      <c r="H144" s="132">
        <f t="shared" si="183"/>
        <v>-8894.81</v>
      </c>
      <c r="I144" s="133">
        <f t="shared" si="134"/>
        <v>0.22145618957751878</v>
      </c>
      <c r="J144" s="132">
        <f>-Mai!L418</f>
        <v>-2838.81</v>
      </c>
      <c r="K144" s="132">
        <f>-Jun!L422</f>
        <v>-1698</v>
      </c>
      <c r="L144" s="132">
        <f>-Jul!L440</f>
        <v>-4628.62</v>
      </c>
      <c r="M144" s="132">
        <f>-Ago!L438</f>
        <v>-3487.81</v>
      </c>
      <c r="N144" s="132">
        <f>SUM(J144:M144)</f>
        <v>-12653.24</v>
      </c>
      <c r="O144" s="133">
        <f t="shared" si="136"/>
        <v>0.31503071074141481</v>
      </c>
      <c r="P144" s="132">
        <f>-Set!L442</f>
        <v>-3487.81</v>
      </c>
      <c r="Q144" s="132">
        <f>-Out!L431</f>
        <v>-3487.81</v>
      </c>
      <c r="R144" s="132"/>
      <c r="S144" s="132"/>
      <c r="T144" s="132">
        <f t="shared" si="186"/>
        <v>-6975.62</v>
      </c>
      <c r="U144" s="133">
        <f t="shared" si="151"/>
        <v>0.17367366196025905</v>
      </c>
      <c r="V144" s="132">
        <f t="shared" si="138"/>
        <v>-28523.67</v>
      </c>
      <c r="W144" s="133">
        <f t="shared" si="139"/>
        <v>0.71016056227919266</v>
      </c>
      <c r="X144" s="127"/>
      <c r="Y144" s="127"/>
      <c r="Z144" s="128"/>
    </row>
    <row r="145" spans="1:26" s="156" customFormat="1" x14ac:dyDescent="0.25">
      <c r="A145" s="130" t="s">
        <v>278</v>
      </c>
      <c r="B145" s="159" t="s">
        <v>279</v>
      </c>
      <c r="C145" s="132">
        <v>-44100</v>
      </c>
      <c r="D145" s="132">
        <v>0</v>
      </c>
      <c r="E145" s="132">
        <v>0</v>
      </c>
      <c r="F145" s="132">
        <v>0</v>
      </c>
      <c r="G145" s="132">
        <f>-Abr!L419</f>
        <v>-2136.23</v>
      </c>
      <c r="H145" s="132">
        <f t="shared" si="183"/>
        <v>-2136.23</v>
      </c>
      <c r="I145" s="133">
        <f t="shared" si="134"/>
        <v>4.8440589569160995E-2</v>
      </c>
      <c r="J145" s="132">
        <v>0</v>
      </c>
      <c r="K145" s="132">
        <f>-Jun!L426</f>
        <v>0</v>
      </c>
      <c r="L145" s="132">
        <f>-Jul!L445</f>
        <v>-93.6</v>
      </c>
      <c r="M145" s="132">
        <v>0</v>
      </c>
      <c r="N145" s="132">
        <f>SUM(J145:M145)</f>
        <v>-93.6</v>
      </c>
      <c r="O145" s="133">
        <f t="shared" si="136"/>
        <v>2.1224489795918368E-3</v>
      </c>
      <c r="P145" s="132">
        <f>-Set!L447</f>
        <v>-2063</v>
      </c>
      <c r="Q145" s="132">
        <f>-Out!L436</f>
        <v>-3968</v>
      </c>
      <c r="R145" s="132"/>
      <c r="S145" s="132"/>
      <c r="T145" s="132">
        <f t="shared" si="186"/>
        <v>-6031</v>
      </c>
      <c r="U145" s="133">
        <f t="shared" si="151"/>
        <v>0.13675736961451246</v>
      </c>
      <c r="V145" s="132">
        <f t="shared" si="138"/>
        <v>-8260.83</v>
      </c>
      <c r="W145" s="133">
        <f t="shared" si="139"/>
        <v>0.18732040816326531</v>
      </c>
      <c r="X145" s="127"/>
      <c r="Y145" s="127"/>
      <c r="Z145" s="128"/>
    </row>
    <row r="146" spans="1:26" s="156" customFormat="1" x14ac:dyDescent="0.25">
      <c r="A146" s="130" t="s">
        <v>280</v>
      </c>
      <c r="B146" s="159" t="s">
        <v>281</v>
      </c>
      <c r="C146" s="132">
        <v>-8400</v>
      </c>
      <c r="D146" s="132">
        <v>0</v>
      </c>
      <c r="E146" s="132">
        <v>0</v>
      </c>
      <c r="F146" s="132">
        <f>-Mar!L415</f>
        <v>-4438.18</v>
      </c>
      <c r="G146" s="132">
        <v>0</v>
      </c>
      <c r="H146" s="132">
        <f t="shared" si="183"/>
        <v>-4438.18</v>
      </c>
      <c r="I146" s="133">
        <f t="shared" si="134"/>
        <v>0.52835476190476194</v>
      </c>
      <c r="J146" s="132">
        <v>0</v>
      </c>
      <c r="K146" s="132">
        <v>0</v>
      </c>
      <c r="L146" s="132">
        <v>0</v>
      </c>
      <c r="M146" s="132">
        <v>0</v>
      </c>
      <c r="N146" s="132">
        <f>SUM(J146:M146)</f>
        <v>0</v>
      </c>
      <c r="O146" s="133">
        <f t="shared" si="136"/>
        <v>0</v>
      </c>
      <c r="P146" s="132">
        <v>0</v>
      </c>
      <c r="Q146" s="132">
        <v>0</v>
      </c>
      <c r="R146" s="132"/>
      <c r="S146" s="132"/>
      <c r="T146" s="132">
        <f t="shared" si="186"/>
        <v>0</v>
      </c>
      <c r="U146" s="133">
        <f t="shared" si="151"/>
        <v>0</v>
      </c>
      <c r="V146" s="132">
        <f t="shared" si="138"/>
        <v>-4438.18</v>
      </c>
      <c r="W146" s="133">
        <f t="shared" si="139"/>
        <v>0.52835476190476194</v>
      </c>
      <c r="X146" s="127"/>
      <c r="Y146" s="127"/>
      <c r="Z146" s="128"/>
    </row>
    <row r="147" spans="1:26" s="156" customFormat="1" x14ac:dyDescent="0.25">
      <c r="A147" s="160" t="s">
        <v>282</v>
      </c>
      <c r="B147" s="159" t="s">
        <v>283</v>
      </c>
      <c r="C147" s="132">
        <v>-45000</v>
      </c>
      <c r="D147" s="132">
        <v>0</v>
      </c>
      <c r="E147" s="132">
        <v>0</v>
      </c>
      <c r="F147" s="132">
        <v>0</v>
      </c>
      <c r="G147" s="132">
        <v>0</v>
      </c>
      <c r="H147" s="132">
        <f t="shared" si="183"/>
        <v>0</v>
      </c>
      <c r="I147" s="133">
        <f t="shared" si="134"/>
        <v>0</v>
      </c>
      <c r="J147" s="132">
        <v>0</v>
      </c>
      <c r="K147" s="132">
        <v>0</v>
      </c>
      <c r="L147" s="132">
        <v>0</v>
      </c>
      <c r="M147" s="132">
        <v>0</v>
      </c>
      <c r="N147" s="132">
        <f>SUM(J147:M147)</f>
        <v>0</v>
      </c>
      <c r="O147" s="133">
        <f t="shared" si="136"/>
        <v>0</v>
      </c>
      <c r="P147" s="132">
        <f>-Set!I453</f>
        <v>-5000</v>
      </c>
      <c r="Q147" s="132">
        <f>-Out!I442</f>
        <v>-5000</v>
      </c>
      <c r="R147" s="132"/>
      <c r="S147" s="132"/>
      <c r="T147" s="132">
        <f t="shared" si="186"/>
        <v>-10000</v>
      </c>
      <c r="U147" s="133">
        <f t="shared" si="151"/>
        <v>0.22222222222222221</v>
      </c>
      <c r="V147" s="132">
        <f t="shared" si="138"/>
        <v>-10000</v>
      </c>
      <c r="W147" s="133">
        <f t="shared" si="139"/>
        <v>0.22222222222222221</v>
      </c>
      <c r="X147" s="127"/>
      <c r="Y147" s="127"/>
      <c r="Z147" s="128"/>
    </row>
    <row r="148" spans="1:26" s="156" customFormat="1" x14ac:dyDescent="0.25">
      <c r="A148" s="160" t="s">
        <v>284</v>
      </c>
      <c r="B148" s="159" t="s">
        <v>285</v>
      </c>
      <c r="C148" s="132">
        <v>-54500</v>
      </c>
      <c r="D148" s="132">
        <v>0</v>
      </c>
      <c r="E148" s="132">
        <v>0</v>
      </c>
      <c r="F148" s="132">
        <v>0</v>
      </c>
      <c r="G148" s="132">
        <v>0</v>
      </c>
      <c r="H148" s="132">
        <f t="shared" si="183"/>
        <v>0</v>
      </c>
      <c r="I148" s="133">
        <f t="shared" si="134"/>
        <v>0</v>
      </c>
      <c r="J148" s="132">
        <v>0</v>
      </c>
      <c r="K148" s="132">
        <v>0</v>
      </c>
      <c r="L148" s="132">
        <f>-Jul!L452</f>
        <v>-3442.5</v>
      </c>
      <c r="M148" s="132">
        <v>0</v>
      </c>
      <c r="N148" s="132">
        <f>SUM(J148:M148)</f>
        <v>-3442.5</v>
      </c>
      <c r="O148" s="133">
        <f t="shared" si="136"/>
        <v>6.3165137614678901E-2</v>
      </c>
      <c r="P148" s="132">
        <v>0</v>
      </c>
      <c r="Q148" s="132">
        <v>0</v>
      </c>
      <c r="R148" s="132"/>
      <c r="S148" s="132"/>
      <c r="T148" s="132">
        <f t="shared" si="186"/>
        <v>0</v>
      </c>
      <c r="U148" s="133">
        <f t="shared" si="151"/>
        <v>0</v>
      </c>
      <c r="V148" s="132">
        <f t="shared" si="138"/>
        <v>-3442.5</v>
      </c>
      <c r="W148" s="133">
        <f t="shared" si="139"/>
        <v>6.3165137614678901E-2</v>
      </c>
      <c r="X148" s="127"/>
      <c r="Y148" s="127"/>
      <c r="Z148" s="128"/>
    </row>
    <row r="149" spans="1:26" s="128" customFormat="1" x14ac:dyDescent="0.25">
      <c r="A149" s="161" t="s">
        <v>286</v>
      </c>
      <c r="B149" s="167" t="s">
        <v>287</v>
      </c>
      <c r="C149" s="125">
        <f>SUM(C150:C153)</f>
        <v>-4017147.83</v>
      </c>
      <c r="D149" s="125">
        <f>SUM(D150:D153)</f>
        <v>-962641.67999999993</v>
      </c>
      <c r="E149" s="125">
        <f>SUM(E150:E153)</f>
        <v>-502086.73</v>
      </c>
      <c r="F149" s="125">
        <f>SUM(F150:F153)</f>
        <v>-542143.35000000009</v>
      </c>
      <c r="G149" s="125">
        <f t="shared" ref="G149" si="187">SUM(G150:G153)</f>
        <v>-455618.87</v>
      </c>
      <c r="H149" s="125">
        <f t="shared" si="133"/>
        <v>-2462490.63</v>
      </c>
      <c r="I149" s="126">
        <f t="shared" si="134"/>
        <v>0.61299477495205845</v>
      </c>
      <c r="J149" s="125">
        <f>SUM(J150:J153)</f>
        <v>-519861.66000000003</v>
      </c>
      <c r="K149" s="125">
        <f>SUM(K150:K153)</f>
        <v>-527230.98</v>
      </c>
      <c r="L149" s="125">
        <f>SUM(L150:L153)</f>
        <v>-1088161.27</v>
      </c>
      <c r="M149" s="125">
        <f t="shared" ref="M149" si="188">SUM(M150:M153)</f>
        <v>-657908.31000000006</v>
      </c>
      <c r="N149" s="125">
        <f t="shared" si="135"/>
        <v>-2793162.22</v>
      </c>
      <c r="O149" s="126">
        <f t="shared" si="136"/>
        <v>0.69530979147461447</v>
      </c>
      <c r="P149" s="125">
        <f t="shared" ref="P149:S149" si="189">SUM(P150:P153)</f>
        <v>-533345.9</v>
      </c>
      <c r="Q149" s="125">
        <f t="shared" si="189"/>
        <v>-550637.06999999995</v>
      </c>
      <c r="R149" s="125">
        <f t="shared" si="189"/>
        <v>0</v>
      </c>
      <c r="S149" s="125">
        <f t="shared" si="189"/>
        <v>0</v>
      </c>
      <c r="T149" s="125">
        <f t="shared" si="137"/>
        <v>-1083982.97</v>
      </c>
      <c r="U149" s="126">
        <f t="shared" si="151"/>
        <v>0.26983895437076805</v>
      </c>
      <c r="V149" s="125">
        <f t="shared" si="138"/>
        <v>-6339635.8199999994</v>
      </c>
      <c r="W149" s="126">
        <f t="shared" si="139"/>
        <v>1.5781435207974408</v>
      </c>
      <c r="X149" s="127"/>
      <c r="Y149" s="127"/>
    </row>
    <row r="150" spans="1:26" s="156" customFormat="1" x14ac:dyDescent="0.25">
      <c r="A150" s="130" t="s">
        <v>288</v>
      </c>
      <c r="B150" s="131" t="s">
        <v>289</v>
      </c>
      <c r="C150" s="132">
        <v>-1620000</v>
      </c>
      <c r="D150" s="168">
        <f>-Jan!K402</f>
        <v>-320045.15000000002</v>
      </c>
      <c r="E150" s="168">
        <f>-Fev!L420</f>
        <v>-287719.95</v>
      </c>
      <c r="F150" s="168">
        <f>-Mar!L434</f>
        <v>-319104.94</v>
      </c>
      <c r="G150" s="168">
        <f>-Abr!L445</f>
        <v>-308682.13</v>
      </c>
      <c r="H150" s="168">
        <f t="shared" si="133"/>
        <v>-1235552.17</v>
      </c>
      <c r="I150" s="169">
        <f t="shared" si="134"/>
        <v>0.762686524691358</v>
      </c>
      <c r="J150" s="168">
        <f>-Mai!L448</f>
        <v>-315850.44</v>
      </c>
      <c r="K150" s="168">
        <f>-Jun!L455</f>
        <v>-305140.59999999998</v>
      </c>
      <c r="L150" s="168">
        <f>-Jul!L477</f>
        <v>-315335.34999999998</v>
      </c>
      <c r="M150" s="168">
        <f>-Ago!L475</f>
        <v>-315083.13</v>
      </c>
      <c r="N150" s="168">
        <f t="shared" si="135"/>
        <v>-1251409.52</v>
      </c>
      <c r="O150" s="166">
        <f t="shared" si="136"/>
        <v>0.77247501234567906</v>
      </c>
      <c r="P150" s="168">
        <f>-Set!L480</f>
        <v>-304694.05</v>
      </c>
      <c r="Q150" s="168">
        <f>-Out!L463</f>
        <v>-317272.58</v>
      </c>
      <c r="R150" s="168"/>
      <c r="S150" s="168"/>
      <c r="T150" s="168">
        <f t="shared" si="137"/>
        <v>-621966.63</v>
      </c>
      <c r="U150" s="169">
        <f t="shared" si="151"/>
        <v>0.38393001851851855</v>
      </c>
      <c r="V150" s="168">
        <f t="shared" si="138"/>
        <v>-3108928.32</v>
      </c>
      <c r="W150" s="166">
        <f t="shared" si="139"/>
        <v>1.9190915555555554</v>
      </c>
      <c r="X150" s="127"/>
      <c r="Y150" s="127"/>
      <c r="Z150" s="128"/>
    </row>
    <row r="151" spans="1:26" s="156" customFormat="1" x14ac:dyDescent="0.25">
      <c r="A151" s="130" t="s">
        <v>290</v>
      </c>
      <c r="B151" s="131" t="s">
        <v>291</v>
      </c>
      <c r="C151" s="132">
        <v>-4200</v>
      </c>
      <c r="D151" s="168">
        <f>-Jan!K403</f>
        <v>-5872.2</v>
      </c>
      <c r="E151" s="168">
        <f>-Fev!L421</f>
        <v>-5303.93</v>
      </c>
      <c r="F151" s="168">
        <f>-Mar!L435</f>
        <v>-5872.21</v>
      </c>
      <c r="G151" s="168">
        <f>-Abr!L446</f>
        <v>-5682.79</v>
      </c>
      <c r="H151" s="168">
        <f t="shared" si="133"/>
        <v>-22731.13</v>
      </c>
      <c r="I151" s="169">
        <f t="shared" si="134"/>
        <v>5.4121738095238099</v>
      </c>
      <c r="J151" s="168">
        <f>-Mai!L449</f>
        <v>-5872.21</v>
      </c>
      <c r="K151" s="168">
        <f>-Jun!L456</f>
        <v>-5682.78</v>
      </c>
      <c r="L151" s="168">
        <f>-Jul!L478</f>
        <v>-5872.21</v>
      </c>
      <c r="M151" s="168">
        <f>-Ago!L476</f>
        <v>-5872.21</v>
      </c>
      <c r="N151" s="168">
        <f t="shared" si="135"/>
        <v>-23299.41</v>
      </c>
      <c r="O151" s="166">
        <f t="shared" si="136"/>
        <v>5.547478571428571</v>
      </c>
      <c r="P151" s="168">
        <f>-Set!L481</f>
        <v>-5724.33</v>
      </c>
      <c r="Q151" s="168">
        <f>-Out!L464</f>
        <v>-5923.97</v>
      </c>
      <c r="R151" s="168"/>
      <c r="S151" s="168"/>
      <c r="T151" s="168">
        <f t="shared" si="137"/>
        <v>-11648.3</v>
      </c>
      <c r="U151" s="169">
        <f t="shared" si="151"/>
        <v>2.7734047619047617</v>
      </c>
      <c r="V151" s="168">
        <f t="shared" si="138"/>
        <v>-57678.84</v>
      </c>
      <c r="W151" s="166">
        <f t="shared" si="139"/>
        <v>13.733057142857142</v>
      </c>
      <c r="X151" s="127"/>
      <c r="Y151" s="127"/>
      <c r="Z151" s="128"/>
    </row>
    <row r="152" spans="1:26" s="156" customFormat="1" x14ac:dyDescent="0.25">
      <c r="A152" s="130" t="s">
        <v>292</v>
      </c>
      <c r="B152" s="131" t="s">
        <v>293</v>
      </c>
      <c r="C152" s="132">
        <v>0</v>
      </c>
      <c r="D152" s="168">
        <v>0</v>
      </c>
      <c r="E152" s="168">
        <v>0</v>
      </c>
      <c r="F152" s="168">
        <v>0</v>
      </c>
      <c r="G152" s="168">
        <v>0</v>
      </c>
      <c r="H152" s="168">
        <f t="shared" si="133"/>
        <v>0</v>
      </c>
      <c r="I152" s="169" t="str">
        <f t="shared" si="134"/>
        <v>-</v>
      </c>
      <c r="J152" s="168">
        <v>0</v>
      </c>
      <c r="K152" s="168">
        <v>0</v>
      </c>
      <c r="L152" s="168">
        <v>0</v>
      </c>
      <c r="M152" s="168">
        <v>0</v>
      </c>
      <c r="N152" s="168">
        <f t="shared" si="135"/>
        <v>0</v>
      </c>
      <c r="O152" s="166" t="str">
        <f t="shared" si="136"/>
        <v>-</v>
      </c>
      <c r="P152" s="168">
        <v>0</v>
      </c>
      <c r="Q152" s="168">
        <f>-Out!L486</f>
        <v>-100.11999999999989</v>
      </c>
      <c r="R152" s="168"/>
      <c r="S152" s="168"/>
      <c r="T152" s="168">
        <f t="shared" si="137"/>
        <v>-100.11999999999989</v>
      </c>
      <c r="U152" s="169" t="str">
        <f t="shared" si="151"/>
        <v>-</v>
      </c>
      <c r="V152" s="168">
        <f t="shared" si="138"/>
        <v>-100.11999999999989</v>
      </c>
      <c r="W152" s="166" t="str">
        <f t="shared" si="139"/>
        <v>-</v>
      </c>
      <c r="X152" s="127"/>
      <c r="Y152" s="127"/>
      <c r="Z152" s="128"/>
    </row>
    <row r="153" spans="1:26" s="156" customFormat="1" x14ac:dyDescent="0.25">
      <c r="A153" s="130" t="s">
        <v>294</v>
      </c>
      <c r="B153" s="131" t="s">
        <v>295</v>
      </c>
      <c r="C153" s="132">
        <f>SUM(C154:C155)</f>
        <v>-2392947.83</v>
      </c>
      <c r="D153" s="132">
        <f>SUM(D154:D155)</f>
        <v>-636724.32999999996</v>
      </c>
      <c r="E153" s="132">
        <f t="shared" ref="E153:H153" si="190">SUM(E154:E155)</f>
        <v>-209062.85</v>
      </c>
      <c r="F153" s="132">
        <f t="shared" si="190"/>
        <v>-217166.2</v>
      </c>
      <c r="G153" s="132">
        <f t="shared" si="190"/>
        <v>-141253.95000000001</v>
      </c>
      <c r="H153" s="132">
        <f t="shared" si="190"/>
        <v>-1204207.33</v>
      </c>
      <c r="I153" s="170">
        <f t="shared" si="134"/>
        <v>0.50323175244484963</v>
      </c>
      <c r="J153" s="132">
        <f t="shared" ref="J153:M153" si="191">SUM(J154:J155)</f>
        <v>-198139.01</v>
      </c>
      <c r="K153" s="132">
        <f t="shared" si="191"/>
        <v>-216407.59999999998</v>
      </c>
      <c r="L153" s="132">
        <f t="shared" si="191"/>
        <v>-766953.71</v>
      </c>
      <c r="M153" s="132">
        <f t="shared" si="191"/>
        <v>-336952.97</v>
      </c>
      <c r="N153" s="171">
        <f t="shared" si="135"/>
        <v>-1518453.2899999998</v>
      </c>
      <c r="O153" s="170">
        <f t="shared" si="136"/>
        <v>0.6345534453210373</v>
      </c>
      <c r="P153" s="132">
        <f t="shared" ref="P153:S153" si="192">SUM(P154:P155)</f>
        <v>-222927.52</v>
      </c>
      <c r="Q153" s="132">
        <f t="shared" si="192"/>
        <v>-227340.4</v>
      </c>
      <c r="R153" s="132">
        <f t="shared" si="192"/>
        <v>0</v>
      </c>
      <c r="S153" s="132">
        <f t="shared" si="192"/>
        <v>0</v>
      </c>
      <c r="T153" s="171">
        <f t="shared" si="137"/>
        <v>-450267.92</v>
      </c>
      <c r="U153" s="170">
        <f t="shared" si="151"/>
        <v>0.18816453679226261</v>
      </c>
      <c r="V153" s="171">
        <f t="shared" si="138"/>
        <v>-3172928.54</v>
      </c>
      <c r="W153" s="170">
        <f t="shared" si="139"/>
        <v>1.3259497345581495</v>
      </c>
      <c r="X153" s="127"/>
      <c r="Y153" s="127"/>
      <c r="Z153" s="128"/>
    </row>
    <row r="154" spans="1:26" s="157" customFormat="1" x14ac:dyDescent="0.25">
      <c r="A154" s="130" t="s">
        <v>296</v>
      </c>
      <c r="B154" s="131" t="s">
        <v>297</v>
      </c>
      <c r="C154" s="132">
        <v>-2182947.83</v>
      </c>
      <c r="D154" s="168">
        <f>-Jan!K411</f>
        <v>-598187.32999999996</v>
      </c>
      <c r="E154" s="168">
        <f>-Fev!L429</f>
        <v>-192572.59</v>
      </c>
      <c r="F154" s="168">
        <f>-Mar!L443</f>
        <v>-194703.29</v>
      </c>
      <c r="G154" s="168">
        <f>-Abr!L457</f>
        <v>-115615</v>
      </c>
      <c r="H154" s="168">
        <f t="shared" si="133"/>
        <v>-1101078.21</v>
      </c>
      <c r="I154" s="169">
        <f t="shared" si="134"/>
        <v>0.50439969057803824</v>
      </c>
      <c r="J154" s="168">
        <f>-Mai!L457</f>
        <v>-179263.35</v>
      </c>
      <c r="K154" s="168">
        <f>-Jun!L464</f>
        <v>-184350.8</v>
      </c>
      <c r="L154" s="168">
        <f>-Jul!L499</f>
        <v>-689155.34</v>
      </c>
      <c r="M154" s="168">
        <f>-Ago!L498</f>
        <v>-317706.62</v>
      </c>
      <c r="N154" s="168">
        <f>SUM(J154:M154)</f>
        <v>-1370476.1099999999</v>
      </c>
      <c r="O154" s="166">
        <f>IF(C154=0,"-",N154/C154)</f>
        <v>0.62780983180894423</v>
      </c>
      <c r="P154" s="168">
        <f>-Set!L503</f>
        <v>-191218.8</v>
      </c>
      <c r="Q154" s="168">
        <f>-Out!L492</f>
        <v>-227340.4</v>
      </c>
      <c r="R154" s="168"/>
      <c r="S154" s="168"/>
      <c r="T154" s="168">
        <f>SUM(P154:S154)</f>
        <v>-418559.19999999995</v>
      </c>
      <c r="U154" s="169">
        <f>IF(C154=0,"-",T154/C154)</f>
        <v>0.19174035872401035</v>
      </c>
      <c r="V154" s="168">
        <f>H154+N154+T154</f>
        <v>-2890113.5199999996</v>
      </c>
      <c r="W154" s="166">
        <f>IF(C154=0,"-",V154/C154)</f>
        <v>1.3239498811109927</v>
      </c>
      <c r="X154" s="127"/>
      <c r="Y154" s="127"/>
      <c r="Z154" s="128"/>
    </row>
    <row r="155" spans="1:26" s="157" customFormat="1" x14ac:dyDescent="0.25">
      <c r="A155" s="130" t="s">
        <v>298</v>
      </c>
      <c r="B155" s="131" t="s">
        <v>299</v>
      </c>
      <c r="C155" s="132">
        <v>-210000</v>
      </c>
      <c r="D155" s="168">
        <f>-Jan!K392</f>
        <v>-38537</v>
      </c>
      <c r="E155" s="168">
        <f>-Fev!L410</f>
        <v>-16490.259999999998</v>
      </c>
      <c r="F155" s="168">
        <f>-Mar!L424</f>
        <v>-22462.91</v>
      </c>
      <c r="G155" s="168">
        <f>-Abr!L435</f>
        <v>-25638.95</v>
      </c>
      <c r="H155" s="168">
        <f>SUM(D155:G155)</f>
        <v>-103129.12</v>
      </c>
      <c r="I155" s="169">
        <f>IF(C155=0,"-",H155/C155)</f>
        <v>0.49109104761904759</v>
      </c>
      <c r="J155" s="168">
        <f>-Mai!L438</f>
        <v>-18875.66</v>
      </c>
      <c r="K155" s="168">
        <f>-Jun!L445</f>
        <v>-32056.799999999999</v>
      </c>
      <c r="L155" s="168">
        <f>-Jul!L467</f>
        <v>-77798.37</v>
      </c>
      <c r="M155" s="168">
        <f>-Ago!I469</f>
        <v>-19246.349999999999</v>
      </c>
      <c r="N155" s="168">
        <f>SUM(J155:M155)</f>
        <v>-147977.18</v>
      </c>
      <c r="O155" s="166">
        <f>IF(C155=0,"-",N155/C155)</f>
        <v>0.70465323809523805</v>
      </c>
      <c r="P155" s="168">
        <f>-Set!L470</f>
        <v>-31708.720000000001</v>
      </c>
      <c r="Q155" s="168">
        <v>0</v>
      </c>
      <c r="R155" s="168"/>
      <c r="S155" s="168"/>
      <c r="T155" s="168">
        <f>SUM(P155:S155)</f>
        <v>-31708.720000000001</v>
      </c>
      <c r="U155" s="169">
        <f>IF(C155=0,"-",T155/C155)</f>
        <v>0.15099390476190477</v>
      </c>
      <c r="V155" s="168">
        <f>H155+N155+T155</f>
        <v>-282815.02</v>
      </c>
      <c r="W155" s="166">
        <f>IF(C155=0,"-",V155/C155)</f>
        <v>1.3467381904761906</v>
      </c>
      <c r="X155" s="127"/>
      <c r="Y155" s="127"/>
      <c r="Z155" s="128"/>
    </row>
    <row r="156" spans="1:26" s="175" customFormat="1" x14ac:dyDescent="0.25">
      <c r="A156" s="172" t="s">
        <v>300</v>
      </c>
      <c r="B156" s="150" t="s">
        <v>301</v>
      </c>
      <c r="C156" s="173">
        <f>C49+C35</f>
        <v>0</v>
      </c>
      <c r="D156" s="173">
        <f>D49+D35</f>
        <v>0</v>
      </c>
      <c r="E156" s="173">
        <f>E49+E35</f>
        <v>0</v>
      </c>
      <c r="F156" s="173">
        <f>F49+F35</f>
        <v>0</v>
      </c>
      <c r="G156" s="173">
        <f>G49+G35</f>
        <v>0</v>
      </c>
      <c r="H156" s="173">
        <f t="shared" si="133"/>
        <v>0</v>
      </c>
      <c r="I156" s="174" t="str">
        <f t="shared" si="134"/>
        <v>-</v>
      </c>
      <c r="J156" s="173">
        <f>J49+J35</f>
        <v>0</v>
      </c>
      <c r="K156" s="173">
        <f>K49+K35</f>
        <v>0</v>
      </c>
      <c r="L156" s="173">
        <f>L49+L35</f>
        <v>0</v>
      </c>
      <c r="M156" s="173">
        <f>M49+M35</f>
        <v>0</v>
      </c>
      <c r="N156" s="173">
        <f t="shared" si="135"/>
        <v>0</v>
      </c>
      <c r="O156" s="174" t="str">
        <f t="shared" si="136"/>
        <v>-</v>
      </c>
      <c r="P156" s="173">
        <f>P49+P35</f>
        <v>0</v>
      </c>
      <c r="Q156" s="173">
        <f>Q49+Q35</f>
        <v>-349650.70999999996</v>
      </c>
      <c r="R156" s="173">
        <f>R49+R35</f>
        <v>0</v>
      </c>
      <c r="S156" s="173">
        <f>S49+S35</f>
        <v>0</v>
      </c>
      <c r="T156" s="173">
        <f t="shared" si="137"/>
        <v>-349650.70999999996</v>
      </c>
      <c r="U156" s="174" t="str">
        <f t="shared" si="151"/>
        <v>-</v>
      </c>
      <c r="V156" s="173">
        <f t="shared" si="138"/>
        <v>-349650.70999999996</v>
      </c>
      <c r="W156" s="174" t="str">
        <f t="shared" si="139"/>
        <v>-</v>
      </c>
      <c r="X156" s="127"/>
      <c r="Y156" s="127"/>
      <c r="Z156" s="128"/>
    </row>
    <row r="157" spans="1:26" s="175" customFormat="1" x14ac:dyDescent="0.25">
      <c r="A157" s="108"/>
      <c r="B157" s="108"/>
      <c r="C157" s="176"/>
      <c r="D157" s="109"/>
      <c r="E157" s="109"/>
      <c r="F157" s="109"/>
      <c r="G157" s="109"/>
      <c r="H157" s="109"/>
      <c r="I157" s="108"/>
      <c r="J157" s="109"/>
      <c r="K157" s="109"/>
      <c r="L157" s="109"/>
      <c r="M157" s="109"/>
      <c r="N157" s="109"/>
      <c r="O157" s="108"/>
      <c r="P157" s="109"/>
      <c r="Q157" s="109"/>
      <c r="R157" s="109"/>
      <c r="S157" s="109"/>
      <c r="T157" s="109"/>
      <c r="U157" s="108"/>
      <c r="V157" s="109"/>
      <c r="W157" s="108"/>
    </row>
    <row r="158" spans="1:26" x14ac:dyDescent="0.25">
      <c r="A158" s="149"/>
      <c r="B158" s="150" t="s">
        <v>302</v>
      </c>
      <c r="C158" s="177"/>
      <c r="D158" s="177">
        <f>D159+D167+D174</f>
        <v>48133.920000000006</v>
      </c>
      <c r="E158" s="177">
        <f>E159+E167+E174</f>
        <v>61524.65</v>
      </c>
      <c r="F158" s="177">
        <f>F159+F167+F174</f>
        <v>84079.16</v>
      </c>
      <c r="G158" s="177">
        <f t="shared" ref="G158" si="193">G159+G167+G174</f>
        <v>52663.380000000005</v>
      </c>
      <c r="H158" s="177">
        <f t="shared" ref="H158:H165" si="194">SUM(D158:G158)</f>
        <v>246401.11000000002</v>
      </c>
      <c r="I158" s="178" t="str">
        <f t="shared" si="134"/>
        <v>-</v>
      </c>
      <c r="J158" s="177">
        <f t="shared" ref="J158:L158" si="195">J159+J167+J174</f>
        <v>66329.84</v>
      </c>
      <c r="K158" s="177">
        <f t="shared" si="195"/>
        <v>810.00000000000011</v>
      </c>
      <c r="L158" s="177">
        <f t="shared" si="195"/>
        <v>100000.29000000001</v>
      </c>
      <c r="M158" s="177">
        <f t="shared" ref="M158" si="196">M159+M167+M174</f>
        <v>110728.06</v>
      </c>
      <c r="N158" s="177">
        <f t="shared" si="135"/>
        <v>277868.19</v>
      </c>
      <c r="O158" s="174" t="str">
        <f t="shared" si="136"/>
        <v>-</v>
      </c>
      <c r="P158" s="177">
        <f>P159+P167+P174</f>
        <v>281396.27</v>
      </c>
      <c r="Q158" s="177">
        <f t="shared" ref="Q158" si="197">Q159+Q167+Q174</f>
        <v>88850.74</v>
      </c>
      <c r="R158" s="177">
        <f t="shared" ref="R158" si="198">R159+R167+R174</f>
        <v>0</v>
      </c>
      <c r="S158" s="177"/>
      <c r="T158" s="177"/>
      <c r="U158" s="178"/>
      <c r="V158" s="177"/>
      <c r="W158" s="174"/>
    </row>
    <row r="159" spans="1:26" s="181" customFormat="1" ht="24" x14ac:dyDescent="0.25">
      <c r="A159" s="123" t="s">
        <v>303</v>
      </c>
      <c r="B159" s="180" t="s">
        <v>304</v>
      </c>
      <c r="C159" s="125">
        <f>SUM(C160:C165)</f>
        <v>0</v>
      </c>
      <c r="D159" s="125">
        <f>SUM(D160:D166)</f>
        <v>48133.920000000006</v>
      </c>
      <c r="E159" s="125">
        <f t="shared" ref="E159:G159" si="199">SUM(E160:E166)</f>
        <v>61524.65</v>
      </c>
      <c r="F159" s="125">
        <f t="shared" si="199"/>
        <v>65049.71</v>
      </c>
      <c r="G159" s="125">
        <f t="shared" si="199"/>
        <v>52663.380000000005</v>
      </c>
      <c r="H159" s="125">
        <f t="shared" si="194"/>
        <v>227371.66</v>
      </c>
      <c r="I159" s="126" t="str">
        <f t="shared" si="134"/>
        <v>-</v>
      </c>
      <c r="J159" s="125">
        <f t="shared" ref="J159:L159" si="200">SUM(J160:J166)</f>
        <v>66329.84</v>
      </c>
      <c r="K159" s="125">
        <f t="shared" si="200"/>
        <v>810.00000000000011</v>
      </c>
      <c r="L159" s="125">
        <f t="shared" si="200"/>
        <v>100000.29000000001</v>
      </c>
      <c r="M159" s="125">
        <f>SUM(M160:M166)</f>
        <v>101158.39</v>
      </c>
      <c r="N159" s="125">
        <f t="shared" si="135"/>
        <v>268298.52</v>
      </c>
      <c r="O159" s="126" t="str">
        <f t="shared" si="136"/>
        <v>-</v>
      </c>
      <c r="P159" s="125">
        <f>SUM(P160:P166)</f>
        <v>31396.27</v>
      </c>
      <c r="Q159" s="125">
        <f t="shared" ref="Q159:S159" si="201">SUM(Q160:Q166)</f>
        <v>88850.74</v>
      </c>
      <c r="R159" s="125">
        <f t="shared" si="201"/>
        <v>0</v>
      </c>
      <c r="S159" s="125">
        <f t="shared" si="201"/>
        <v>0</v>
      </c>
      <c r="T159" s="125">
        <f t="shared" si="137"/>
        <v>120247.01000000001</v>
      </c>
      <c r="U159" s="126" t="str">
        <f t="shared" si="151"/>
        <v>-</v>
      </c>
      <c r="V159" s="125">
        <f t="shared" si="138"/>
        <v>615917.19000000006</v>
      </c>
      <c r="W159" s="126" t="str">
        <f t="shared" si="139"/>
        <v>-</v>
      </c>
      <c r="X159" s="127"/>
      <c r="Y159" s="179"/>
      <c r="Z159" s="179"/>
    </row>
    <row r="160" spans="1:26" x14ac:dyDescent="0.25">
      <c r="A160" s="130" t="s">
        <v>305</v>
      </c>
      <c r="B160" s="131" t="s">
        <v>306</v>
      </c>
      <c r="C160" s="182">
        <v>0</v>
      </c>
      <c r="D160" s="182">
        <v>0</v>
      </c>
      <c r="E160" s="182">
        <v>0</v>
      </c>
      <c r="F160" s="182">
        <v>0</v>
      </c>
      <c r="G160" s="182">
        <v>0</v>
      </c>
      <c r="H160" s="182">
        <f t="shared" si="194"/>
        <v>0</v>
      </c>
      <c r="I160" s="133" t="str">
        <f t="shared" si="134"/>
        <v>-</v>
      </c>
      <c r="J160" s="182">
        <v>0</v>
      </c>
      <c r="K160" s="182">
        <v>0</v>
      </c>
      <c r="L160" s="182">
        <v>0</v>
      </c>
      <c r="M160" s="182">
        <v>0</v>
      </c>
      <c r="N160" s="182">
        <f t="shared" si="135"/>
        <v>0</v>
      </c>
      <c r="O160" s="133" t="str">
        <f t="shared" si="136"/>
        <v>-</v>
      </c>
      <c r="P160" s="182">
        <v>0</v>
      </c>
      <c r="Q160" s="182"/>
      <c r="R160" s="182"/>
      <c r="S160" s="182"/>
      <c r="T160" s="182">
        <f t="shared" si="137"/>
        <v>0</v>
      </c>
      <c r="U160" s="133" t="str">
        <f t="shared" si="151"/>
        <v>-</v>
      </c>
      <c r="V160" s="182">
        <f t="shared" si="138"/>
        <v>0</v>
      </c>
      <c r="W160" s="133" t="str">
        <f t="shared" si="139"/>
        <v>-</v>
      </c>
      <c r="X160" s="127"/>
    </row>
    <row r="161" spans="1:26" x14ac:dyDescent="0.25">
      <c r="A161" s="130" t="s">
        <v>307</v>
      </c>
      <c r="B161" s="131" t="s">
        <v>308</v>
      </c>
      <c r="C161" s="182">
        <v>0</v>
      </c>
      <c r="D161" s="182">
        <v>0</v>
      </c>
      <c r="E161" s="182">
        <v>0</v>
      </c>
      <c r="F161" s="182">
        <v>0</v>
      </c>
      <c r="G161" s="182">
        <v>0</v>
      </c>
      <c r="H161" s="182">
        <f t="shared" si="194"/>
        <v>0</v>
      </c>
      <c r="I161" s="133" t="str">
        <f t="shared" si="134"/>
        <v>-</v>
      </c>
      <c r="J161" s="182">
        <v>0</v>
      </c>
      <c r="K161" s="182">
        <v>550</v>
      </c>
      <c r="L161" s="182">
        <v>0</v>
      </c>
      <c r="M161" s="182">
        <v>0</v>
      </c>
      <c r="N161" s="182">
        <f t="shared" si="135"/>
        <v>550</v>
      </c>
      <c r="O161" s="133" t="str">
        <f t="shared" si="136"/>
        <v>-</v>
      </c>
      <c r="P161" s="182">
        <v>980</v>
      </c>
      <c r="Q161" s="182">
        <v>2698</v>
      </c>
      <c r="R161" s="182"/>
      <c r="S161" s="182"/>
      <c r="T161" s="182">
        <f t="shared" si="137"/>
        <v>3678</v>
      </c>
      <c r="U161" s="133" t="str">
        <f t="shared" si="151"/>
        <v>-</v>
      </c>
      <c r="V161" s="182">
        <f t="shared" si="138"/>
        <v>4228</v>
      </c>
      <c r="W161" s="133" t="str">
        <f t="shared" si="139"/>
        <v>-</v>
      </c>
      <c r="X161" s="127"/>
    </row>
    <row r="162" spans="1:26" x14ac:dyDescent="0.25">
      <c r="A162" s="130" t="s">
        <v>309</v>
      </c>
      <c r="B162" s="131" t="s">
        <v>310</v>
      </c>
      <c r="C162" s="182">
        <v>0</v>
      </c>
      <c r="D162" s="182">
        <v>6213.94</v>
      </c>
      <c r="E162" s="182">
        <v>39205.15</v>
      </c>
      <c r="F162" s="182">
        <v>3709.54</v>
      </c>
      <c r="G162" s="182">
        <v>21256.98</v>
      </c>
      <c r="H162" s="182">
        <f t="shared" si="194"/>
        <v>70385.61</v>
      </c>
      <c r="I162" s="133" t="str">
        <f t="shared" si="134"/>
        <v>-</v>
      </c>
      <c r="J162" s="182">
        <v>3750.19</v>
      </c>
      <c r="K162" s="182">
        <v>0</v>
      </c>
      <c r="L162" s="182">
        <v>57800</v>
      </c>
      <c r="M162" s="182">
        <v>32367.13</v>
      </c>
      <c r="N162" s="182">
        <f t="shared" si="135"/>
        <v>93917.32</v>
      </c>
      <c r="O162" s="133" t="str">
        <f t="shared" si="136"/>
        <v>-</v>
      </c>
      <c r="P162" s="182">
        <v>9685.3799999999992</v>
      </c>
      <c r="Q162" s="182">
        <v>2324.7399999999998</v>
      </c>
      <c r="R162" s="182"/>
      <c r="S162" s="182"/>
      <c r="T162" s="182">
        <f t="shared" si="137"/>
        <v>12010.119999999999</v>
      </c>
      <c r="U162" s="133" t="str">
        <f t="shared" si="151"/>
        <v>-</v>
      </c>
      <c r="V162" s="182">
        <f t="shared" si="138"/>
        <v>176313.05</v>
      </c>
      <c r="W162" s="133" t="str">
        <f t="shared" si="139"/>
        <v>-</v>
      </c>
      <c r="X162" s="127"/>
    </row>
    <row r="163" spans="1:26" x14ac:dyDescent="0.25">
      <c r="A163" s="130" t="s">
        <v>311</v>
      </c>
      <c r="B163" s="131" t="s">
        <v>312</v>
      </c>
      <c r="C163" s="182">
        <v>0</v>
      </c>
      <c r="D163" s="182">
        <v>0</v>
      </c>
      <c r="E163" s="182">
        <v>0</v>
      </c>
      <c r="F163" s="182">
        <v>0</v>
      </c>
      <c r="G163" s="182">
        <v>0</v>
      </c>
      <c r="H163" s="182">
        <f t="shared" si="194"/>
        <v>0</v>
      </c>
      <c r="I163" s="133" t="str">
        <f t="shared" si="134"/>
        <v>-</v>
      </c>
      <c r="J163" s="182">
        <v>0</v>
      </c>
      <c r="K163" s="182">
        <v>0</v>
      </c>
      <c r="L163" s="182">
        <v>0</v>
      </c>
      <c r="M163" s="182">
        <v>0</v>
      </c>
      <c r="N163" s="182">
        <f t="shared" si="135"/>
        <v>0</v>
      </c>
      <c r="O163" s="133" t="str">
        <f t="shared" si="136"/>
        <v>-</v>
      </c>
      <c r="P163" s="182">
        <v>3047.19</v>
      </c>
      <c r="Q163" s="182"/>
      <c r="R163" s="182"/>
      <c r="S163" s="182"/>
      <c r="T163" s="182">
        <f t="shared" si="137"/>
        <v>3047.19</v>
      </c>
      <c r="U163" s="133" t="str">
        <f t="shared" si="151"/>
        <v>-</v>
      </c>
      <c r="V163" s="182">
        <f t="shared" si="138"/>
        <v>3047.19</v>
      </c>
      <c r="W163" s="133" t="str">
        <f t="shared" si="139"/>
        <v>-</v>
      </c>
      <c r="X163" s="127"/>
    </row>
    <row r="164" spans="1:26" x14ac:dyDescent="0.25">
      <c r="A164" s="130" t="s">
        <v>313</v>
      </c>
      <c r="B164" s="131" t="s">
        <v>314</v>
      </c>
      <c r="C164" s="182">
        <v>0</v>
      </c>
      <c r="D164" s="132">
        <v>0</v>
      </c>
      <c r="E164" s="132">
        <v>0</v>
      </c>
      <c r="F164" s="132">
        <v>19176.57</v>
      </c>
      <c r="G164" s="132">
        <v>9252</v>
      </c>
      <c r="H164" s="132">
        <f t="shared" si="194"/>
        <v>28428.57</v>
      </c>
      <c r="I164" s="133" t="str">
        <f t="shared" ref="I164:I180" si="202">IF(C164=0,"-",H164/C164)</f>
        <v>-</v>
      </c>
      <c r="J164" s="132">
        <v>0</v>
      </c>
      <c r="K164" s="132">
        <v>0</v>
      </c>
      <c r="L164" s="182">
        <v>0</v>
      </c>
      <c r="M164" s="132">
        <v>15197.55</v>
      </c>
      <c r="N164" s="132">
        <f t="shared" ref="N164:N180" si="203">SUM(J164:M164)</f>
        <v>15197.55</v>
      </c>
      <c r="O164" s="133" t="str">
        <f t="shared" ref="O164:O180" si="204">IF(C164=0,"-",N164/C164)</f>
        <v>-</v>
      </c>
      <c r="P164" s="132">
        <v>0</v>
      </c>
      <c r="Q164" s="182">
        <v>83828</v>
      </c>
      <c r="R164" s="132"/>
      <c r="S164" s="132"/>
      <c r="T164" s="132">
        <f t="shared" ref="T164:T180" si="205">SUM(P164:S164)</f>
        <v>83828</v>
      </c>
      <c r="U164" s="133" t="str">
        <f t="shared" si="151"/>
        <v>-</v>
      </c>
      <c r="V164" s="132">
        <f t="shared" ref="V164:V180" si="206">H164+N164+T164</f>
        <v>127454.12</v>
      </c>
      <c r="W164" s="133" t="str">
        <f t="shared" ref="W164:W180" si="207">IF(C164=0,"-",V164/C164)</f>
        <v>-</v>
      </c>
      <c r="X164" s="127"/>
    </row>
    <row r="165" spans="1:26" s="183" customFormat="1" x14ac:dyDescent="0.25">
      <c r="A165" s="130" t="s">
        <v>315</v>
      </c>
      <c r="B165" s="131" t="s">
        <v>316</v>
      </c>
      <c r="C165" s="132">
        <v>0</v>
      </c>
      <c r="D165" s="132">
        <v>0</v>
      </c>
      <c r="E165" s="132">
        <v>0</v>
      </c>
      <c r="F165" s="132">
        <v>0</v>
      </c>
      <c r="G165" s="132">
        <v>0</v>
      </c>
      <c r="H165" s="132">
        <f t="shared" si="194"/>
        <v>0</v>
      </c>
      <c r="I165" s="133" t="str">
        <f t="shared" si="202"/>
        <v>-</v>
      </c>
      <c r="J165" s="132">
        <v>0</v>
      </c>
      <c r="K165" s="132">
        <v>0</v>
      </c>
      <c r="L165" s="132">
        <v>0</v>
      </c>
      <c r="M165" s="132">
        <v>0</v>
      </c>
      <c r="N165" s="132">
        <f t="shared" si="203"/>
        <v>0</v>
      </c>
      <c r="O165" s="133" t="str">
        <f t="shared" si="204"/>
        <v>-</v>
      </c>
      <c r="P165" s="132">
        <v>0</v>
      </c>
      <c r="Q165" s="182"/>
      <c r="R165" s="132"/>
      <c r="S165" s="132"/>
      <c r="T165" s="132">
        <f t="shared" si="205"/>
        <v>0</v>
      </c>
      <c r="U165" s="133" t="str">
        <f t="shared" si="151"/>
        <v>-</v>
      </c>
      <c r="V165" s="132">
        <f t="shared" si="206"/>
        <v>0</v>
      </c>
      <c r="W165" s="133" t="str">
        <f t="shared" si="207"/>
        <v>-</v>
      </c>
      <c r="X165" s="127"/>
      <c r="Y165" s="179"/>
      <c r="Z165" s="179"/>
    </row>
    <row r="166" spans="1:26" s="183" customFormat="1" x14ac:dyDescent="0.25">
      <c r="A166" s="130" t="s">
        <v>317</v>
      </c>
      <c r="B166" s="131" t="s">
        <v>318</v>
      </c>
      <c r="C166" s="132">
        <v>0</v>
      </c>
      <c r="D166" s="132">
        <v>41919.980000000003</v>
      </c>
      <c r="E166" s="132">
        <v>22319.5</v>
      </c>
      <c r="F166" s="132">
        <v>42163.6</v>
      </c>
      <c r="G166" s="132">
        <v>22154.400000000001</v>
      </c>
      <c r="H166" s="132">
        <f t="shared" ref="H166" si="208">SUM(D166:G166)</f>
        <v>128557.48000000001</v>
      </c>
      <c r="I166" s="133" t="str">
        <f t="shared" ref="I166" si="209">IF(C166=0,"-",H166/C166)</f>
        <v>-</v>
      </c>
      <c r="J166" s="132">
        <v>62579.65</v>
      </c>
      <c r="K166" s="132">
        <v>260.00000000000011</v>
      </c>
      <c r="L166" s="132">
        <v>42200.29</v>
      </c>
      <c r="M166" s="132">
        <v>53593.71</v>
      </c>
      <c r="N166" s="132">
        <f t="shared" ref="N166" si="210">SUM(J166:M166)</f>
        <v>158633.65</v>
      </c>
      <c r="O166" s="133" t="str">
        <f t="shared" ref="O166" si="211">IF(C166=0,"-",N166/C166)</f>
        <v>-</v>
      </c>
      <c r="P166" s="132">
        <v>17683.7</v>
      </c>
      <c r="Q166" s="182"/>
      <c r="R166" s="132"/>
      <c r="S166" s="132"/>
      <c r="T166" s="132">
        <f t="shared" ref="T166" si="212">SUM(P166:S166)</f>
        <v>17683.7</v>
      </c>
      <c r="U166" s="133" t="str">
        <f t="shared" ref="U166" si="213">IF(C166=0,"-",T166/C166)</f>
        <v>-</v>
      </c>
      <c r="V166" s="132">
        <f t="shared" ref="V166" si="214">H166+N166+T166</f>
        <v>304874.83</v>
      </c>
      <c r="W166" s="133" t="str">
        <f t="shared" ref="W166" si="215">IF(C166=0,"-",V166/C166)</f>
        <v>-</v>
      </c>
      <c r="X166" s="127"/>
      <c r="Y166" s="179"/>
      <c r="Z166" s="179"/>
    </row>
    <row r="167" spans="1:26" s="181" customFormat="1" ht="24" x14ac:dyDescent="0.25">
      <c r="A167" s="123" t="s">
        <v>319</v>
      </c>
      <c r="B167" s="124" t="s">
        <v>320</v>
      </c>
      <c r="C167" s="125">
        <f>SUM(C168:C173)</f>
        <v>0</v>
      </c>
      <c r="D167" s="125">
        <f>SUM(D168:D173)</f>
        <v>0</v>
      </c>
      <c r="E167" s="125">
        <f>SUM(E168:E173)</f>
        <v>0</v>
      </c>
      <c r="F167" s="125">
        <f>SUM(F168:F173)</f>
        <v>0</v>
      </c>
      <c r="G167" s="125">
        <f t="shared" ref="G167" si="216">SUM(G168:G173)</f>
        <v>0</v>
      </c>
      <c r="H167" s="125">
        <f t="shared" ref="H167:H180" si="217">SUM(D167:G167)</f>
        <v>0</v>
      </c>
      <c r="I167" s="126" t="str">
        <f t="shared" si="202"/>
        <v>-</v>
      </c>
      <c r="J167" s="125">
        <f>SUM(J168:J173)</f>
        <v>0</v>
      </c>
      <c r="K167" s="125">
        <f>SUM(K168:K173)</f>
        <v>0</v>
      </c>
      <c r="L167" s="125">
        <f>SUM(L168:L173)</f>
        <v>0</v>
      </c>
      <c r="M167" s="125">
        <f t="shared" ref="M167" si="218">SUM(M168:M173)</f>
        <v>0</v>
      </c>
      <c r="N167" s="125">
        <f t="shared" si="203"/>
        <v>0</v>
      </c>
      <c r="O167" s="126" t="str">
        <f t="shared" si="204"/>
        <v>-</v>
      </c>
      <c r="P167" s="125">
        <f t="shared" ref="P167:S167" si="219">SUM(P168:P173)</f>
        <v>0</v>
      </c>
      <c r="Q167" s="125">
        <f t="shared" si="219"/>
        <v>0</v>
      </c>
      <c r="R167" s="125">
        <f t="shared" si="219"/>
        <v>0</v>
      </c>
      <c r="S167" s="125">
        <f t="shared" si="219"/>
        <v>0</v>
      </c>
      <c r="T167" s="125">
        <f t="shared" si="205"/>
        <v>0</v>
      </c>
      <c r="U167" s="126" t="str">
        <f t="shared" si="151"/>
        <v>-</v>
      </c>
      <c r="V167" s="125">
        <f t="shared" si="206"/>
        <v>0</v>
      </c>
      <c r="W167" s="126" t="str">
        <f t="shared" si="207"/>
        <v>-</v>
      </c>
      <c r="X167" s="127"/>
      <c r="Y167" s="179"/>
      <c r="Z167" s="179"/>
    </row>
    <row r="168" spans="1:26" s="184" customFormat="1" x14ac:dyDescent="0.25">
      <c r="A168" s="130" t="s">
        <v>321</v>
      </c>
      <c r="B168" s="131" t="s">
        <v>306</v>
      </c>
      <c r="C168" s="182">
        <v>0</v>
      </c>
      <c r="D168" s="182">
        <v>0</v>
      </c>
      <c r="E168" s="182">
        <v>0</v>
      </c>
      <c r="F168" s="182">
        <v>0</v>
      </c>
      <c r="G168" s="182">
        <v>0</v>
      </c>
      <c r="H168" s="182">
        <f t="shared" si="217"/>
        <v>0</v>
      </c>
      <c r="I168" s="133" t="str">
        <f t="shared" si="202"/>
        <v>-</v>
      </c>
      <c r="J168" s="182">
        <v>0</v>
      </c>
      <c r="K168" s="182">
        <v>0</v>
      </c>
      <c r="L168" s="182">
        <v>0</v>
      </c>
      <c r="M168" s="182">
        <v>0</v>
      </c>
      <c r="N168" s="182">
        <f t="shared" si="203"/>
        <v>0</v>
      </c>
      <c r="O168" s="133" t="str">
        <f t="shared" si="204"/>
        <v>-</v>
      </c>
      <c r="P168" s="182">
        <v>0</v>
      </c>
      <c r="Q168" s="182">
        <v>0</v>
      </c>
      <c r="R168" s="182"/>
      <c r="S168" s="182"/>
      <c r="T168" s="182">
        <f t="shared" si="205"/>
        <v>0</v>
      </c>
      <c r="U168" s="133" t="str">
        <f t="shared" si="151"/>
        <v>-</v>
      </c>
      <c r="V168" s="182">
        <f t="shared" si="206"/>
        <v>0</v>
      </c>
      <c r="W168" s="133" t="str">
        <f t="shared" si="207"/>
        <v>-</v>
      </c>
      <c r="X168" s="127"/>
      <c r="Y168" s="179"/>
      <c r="Z168" s="179"/>
    </row>
    <row r="169" spans="1:26" s="184" customFormat="1" x14ac:dyDescent="0.25">
      <c r="A169" s="130" t="s">
        <v>322</v>
      </c>
      <c r="B169" s="131" t="s">
        <v>308</v>
      </c>
      <c r="C169" s="182">
        <v>0</v>
      </c>
      <c r="D169" s="182">
        <v>0</v>
      </c>
      <c r="E169" s="182">
        <v>0</v>
      </c>
      <c r="F169" s="182">
        <v>0</v>
      </c>
      <c r="G169" s="182">
        <v>0</v>
      </c>
      <c r="H169" s="182">
        <f t="shared" si="217"/>
        <v>0</v>
      </c>
      <c r="I169" s="133" t="str">
        <f t="shared" si="202"/>
        <v>-</v>
      </c>
      <c r="J169" s="182">
        <v>0</v>
      </c>
      <c r="K169" s="182">
        <v>0</v>
      </c>
      <c r="L169" s="182">
        <v>0</v>
      </c>
      <c r="M169" s="182">
        <v>0</v>
      </c>
      <c r="N169" s="182">
        <f t="shared" si="203"/>
        <v>0</v>
      </c>
      <c r="O169" s="133" t="str">
        <f t="shared" si="204"/>
        <v>-</v>
      </c>
      <c r="P169" s="182">
        <v>0</v>
      </c>
      <c r="Q169" s="182">
        <v>0</v>
      </c>
      <c r="R169" s="182"/>
      <c r="S169" s="182"/>
      <c r="T169" s="182">
        <f t="shared" si="205"/>
        <v>0</v>
      </c>
      <c r="U169" s="133" t="str">
        <f t="shared" si="151"/>
        <v>-</v>
      </c>
      <c r="V169" s="182">
        <f t="shared" si="206"/>
        <v>0</v>
      </c>
      <c r="W169" s="133" t="str">
        <f t="shared" si="207"/>
        <v>-</v>
      </c>
      <c r="X169" s="127"/>
      <c r="Y169" s="179"/>
      <c r="Z169" s="179"/>
    </row>
    <row r="170" spans="1:26" s="184" customFormat="1" x14ac:dyDescent="0.25">
      <c r="A170" s="130" t="s">
        <v>323</v>
      </c>
      <c r="B170" s="131" t="s">
        <v>310</v>
      </c>
      <c r="C170" s="182">
        <v>0</v>
      </c>
      <c r="D170" s="182">
        <v>0</v>
      </c>
      <c r="E170" s="182">
        <v>0</v>
      </c>
      <c r="F170" s="182">
        <v>0</v>
      </c>
      <c r="G170" s="182">
        <v>0</v>
      </c>
      <c r="H170" s="182">
        <f t="shared" si="217"/>
        <v>0</v>
      </c>
      <c r="I170" s="133" t="str">
        <f t="shared" si="202"/>
        <v>-</v>
      </c>
      <c r="J170" s="182">
        <v>0</v>
      </c>
      <c r="K170" s="182">
        <v>0</v>
      </c>
      <c r="L170" s="182">
        <v>0</v>
      </c>
      <c r="M170" s="182">
        <v>0</v>
      </c>
      <c r="N170" s="182">
        <f t="shared" si="203"/>
        <v>0</v>
      </c>
      <c r="O170" s="133" t="str">
        <f t="shared" si="204"/>
        <v>-</v>
      </c>
      <c r="P170" s="182">
        <v>0</v>
      </c>
      <c r="Q170" s="182">
        <v>0</v>
      </c>
      <c r="R170" s="182"/>
      <c r="S170" s="182"/>
      <c r="T170" s="182">
        <f t="shared" si="205"/>
        <v>0</v>
      </c>
      <c r="U170" s="133" t="str">
        <f t="shared" si="151"/>
        <v>-</v>
      </c>
      <c r="V170" s="182">
        <f t="shared" si="206"/>
        <v>0</v>
      </c>
      <c r="W170" s="133" t="str">
        <f t="shared" si="207"/>
        <v>-</v>
      </c>
      <c r="X170" s="127"/>
      <c r="Y170" s="179"/>
      <c r="Z170" s="179"/>
    </row>
    <row r="171" spans="1:26" s="184" customFormat="1" x14ac:dyDescent="0.25">
      <c r="A171" s="130" t="s">
        <v>324</v>
      </c>
      <c r="B171" s="131" t="s">
        <v>312</v>
      </c>
      <c r="C171" s="182">
        <v>0</v>
      </c>
      <c r="D171" s="182">
        <v>0</v>
      </c>
      <c r="E171" s="182">
        <v>0</v>
      </c>
      <c r="F171" s="182">
        <v>0</v>
      </c>
      <c r="G171" s="182">
        <v>0</v>
      </c>
      <c r="H171" s="182">
        <f t="shared" si="217"/>
        <v>0</v>
      </c>
      <c r="I171" s="133" t="str">
        <f t="shared" si="202"/>
        <v>-</v>
      </c>
      <c r="J171" s="182">
        <v>0</v>
      </c>
      <c r="K171" s="182">
        <v>0</v>
      </c>
      <c r="L171" s="182">
        <v>0</v>
      </c>
      <c r="M171" s="182">
        <v>0</v>
      </c>
      <c r="N171" s="182">
        <f t="shared" si="203"/>
        <v>0</v>
      </c>
      <c r="O171" s="133" t="str">
        <f t="shared" si="204"/>
        <v>-</v>
      </c>
      <c r="P171" s="182">
        <v>0</v>
      </c>
      <c r="Q171" s="182">
        <v>0</v>
      </c>
      <c r="R171" s="182"/>
      <c r="S171" s="182"/>
      <c r="T171" s="182">
        <f t="shared" si="205"/>
        <v>0</v>
      </c>
      <c r="U171" s="133" t="str">
        <f t="shared" si="151"/>
        <v>-</v>
      </c>
      <c r="V171" s="182">
        <f t="shared" si="206"/>
        <v>0</v>
      </c>
      <c r="W171" s="133" t="str">
        <f t="shared" si="207"/>
        <v>-</v>
      </c>
      <c r="X171" s="127"/>
      <c r="Y171" s="179"/>
      <c r="Z171" s="179"/>
    </row>
    <row r="172" spans="1:26" s="184" customFormat="1" x14ac:dyDescent="0.25">
      <c r="A172" s="130" t="s">
        <v>325</v>
      </c>
      <c r="B172" s="131" t="s">
        <v>314</v>
      </c>
      <c r="C172" s="182">
        <v>0</v>
      </c>
      <c r="D172" s="182">
        <v>0</v>
      </c>
      <c r="E172" s="182">
        <v>0</v>
      </c>
      <c r="F172" s="182">
        <v>0</v>
      </c>
      <c r="G172" s="182">
        <v>0</v>
      </c>
      <c r="H172" s="182">
        <f t="shared" si="217"/>
        <v>0</v>
      </c>
      <c r="I172" s="133" t="str">
        <f t="shared" si="202"/>
        <v>-</v>
      </c>
      <c r="J172" s="182">
        <v>0</v>
      </c>
      <c r="K172" s="182">
        <v>0</v>
      </c>
      <c r="L172" s="182">
        <v>0</v>
      </c>
      <c r="M172" s="182">
        <v>0</v>
      </c>
      <c r="N172" s="182">
        <f t="shared" si="203"/>
        <v>0</v>
      </c>
      <c r="O172" s="133" t="str">
        <f t="shared" si="204"/>
        <v>-</v>
      </c>
      <c r="P172" s="182">
        <v>0</v>
      </c>
      <c r="Q172" s="182">
        <v>0</v>
      </c>
      <c r="R172" s="182"/>
      <c r="S172" s="182"/>
      <c r="T172" s="182">
        <f t="shared" si="205"/>
        <v>0</v>
      </c>
      <c r="U172" s="133" t="str">
        <f t="shared" si="151"/>
        <v>-</v>
      </c>
      <c r="V172" s="182">
        <f t="shared" si="206"/>
        <v>0</v>
      </c>
      <c r="W172" s="133" t="str">
        <f t="shared" si="207"/>
        <v>-</v>
      </c>
      <c r="X172" s="127"/>
      <c r="Y172" s="179"/>
      <c r="Z172" s="179"/>
    </row>
    <row r="173" spans="1:26" s="184" customFormat="1" x14ac:dyDescent="0.25">
      <c r="A173" s="130" t="s">
        <v>326</v>
      </c>
      <c r="B173" s="131" t="s">
        <v>316</v>
      </c>
      <c r="C173" s="182">
        <v>0</v>
      </c>
      <c r="D173" s="182">
        <v>0</v>
      </c>
      <c r="E173" s="182">
        <v>0</v>
      </c>
      <c r="F173" s="182">
        <v>0</v>
      </c>
      <c r="G173" s="182">
        <v>0</v>
      </c>
      <c r="H173" s="182">
        <f t="shared" si="217"/>
        <v>0</v>
      </c>
      <c r="I173" s="133" t="str">
        <f t="shared" si="202"/>
        <v>-</v>
      </c>
      <c r="J173" s="182">
        <v>0</v>
      </c>
      <c r="K173" s="182">
        <v>0</v>
      </c>
      <c r="L173" s="182">
        <v>0</v>
      </c>
      <c r="M173" s="182">
        <v>0</v>
      </c>
      <c r="N173" s="182">
        <f t="shared" si="203"/>
        <v>0</v>
      </c>
      <c r="O173" s="133" t="str">
        <f t="shared" si="204"/>
        <v>-</v>
      </c>
      <c r="P173" s="182">
        <v>0</v>
      </c>
      <c r="Q173" s="182">
        <v>0</v>
      </c>
      <c r="R173" s="182"/>
      <c r="S173" s="182"/>
      <c r="T173" s="182">
        <f t="shared" si="205"/>
        <v>0</v>
      </c>
      <c r="U173" s="133" t="str">
        <f t="shared" si="151"/>
        <v>-</v>
      </c>
      <c r="V173" s="182">
        <f t="shared" si="206"/>
        <v>0</v>
      </c>
      <c r="W173" s="133" t="str">
        <f t="shared" si="207"/>
        <v>-</v>
      </c>
      <c r="X173" s="127"/>
      <c r="Y173" s="179"/>
      <c r="Z173" s="179"/>
    </row>
    <row r="174" spans="1:26" s="181" customFormat="1" x14ac:dyDescent="0.25">
      <c r="A174" s="123" t="s">
        <v>327</v>
      </c>
      <c r="B174" s="124" t="s">
        <v>328</v>
      </c>
      <c r="C174" s="125">
        <f>SUM(C175:C180)</f>
        <v>0</v>
      </c>
      <c r="D174" s="125">
        <f>SUM(D175:D180)</f>
        <v>0</v>
      </c>
      <c r="E174" s="125">
        <f>SUM(E175:E180)</f>
        <v>0</v>
      </c>
      <c r="F174" s="125">
        <f>SUM(F175:F180)</f>
        <v>19029.45</v>
      </c>
      <c r="G174" s="125">
        <f t="shared" ref="G174" si="220">SUM(G175:G180)</f>
        <v>0</v>
      </c>
      <c r="H174" s="125">
        <f t="shared" si="217"/>
        <v>19029.45</v>
      </c>
      <c r="I174" s="126" t="str">
        <f t="shared" si="202"/>
        <v>-</v>
      </c>
      <c r="J174" s="125">
        <f>SUM(J175:J180)</f>
        <v>0</v>
      </c>
      <c r="K174" s="125">
        <f>SUM(K175:K180)</f>
        <v>0</v>
      </c>
      <c r="L174" s="125">
        <f>SUM(L175:L180)</f>
        <v>0</v>
      </c>
      <c r="M174" s="125">
        <f t="shared" ref="M174" si="221">SUM(M175:M180)</f>
        <v>9569.67</v>
      </c>
      <c r="N174" s="125">
        <f t="shared" si="203"/>
        <v>9569.67</v>
      </c>
      <c r="O174" s="126" t="str">
        <f t="shared" si="204"/>
        <v>-</v>
      </c>
      <c r="P174" s="125">
        <f t="shared" ref="P174:S174" si="222">SUM(P175:P180)</f>
        <v>250000</v>
      </c>
      <c r="Q174" s="125">
        <f t="shared" si="222"/>
        <v>0</v>
      </c>
      <c r="R174" s="125">
        <f t="shared" si="222"/>
        <v>0</v>
      </c>
      <c r="S174" s="125">
        <f t="shared" si="222"/>
        <v>0</v>
      </c>
      <c r="T174" s="125">
        <f t="shared" si="205"/>
        <v>250000</v>
      </c>
      <c r="U174" s="126" t="str">
        <f t="shared" ref="U174:U180" si="223">IF(C174=0,"-",T174/C174)</f>
        <v>-</v>
      </c>
      <c r="V174" s="125">
        <f t="shared" si="206"/>
        <v>278599.12</v>
      </c>
      <c r="W174" s="126" t="str">
        <f t="shared" si="207"/>
        <v>-</v>
      </c>
      <c r="X174" s="127"/>
      <c r="Y174" s="179"/>
      <c r="Z174" s="179"/>
    </row>
    <row r="175" spans="1:26" s="184" customFormat="1" x14ac:dyDescent="0.25">
      <c r="A175" s="130" t="s">
        <v>329</v>
      </c>
      <c r="B175" s="131" t="s">
        <v>306</v>
      </c>
      <c r="C175" s="182">
        <v>0</v>
      </c>
      <c r="D175" s="182">
        <v>0</v>
      </c>
      <c r="E175" s="182">
        <v>0</v>
      </c>
      <c r="F175" s="182">
        <v>0</v>
      </c>
      <c r="G175" s="182">
        <v>0</v>
      </c>
      <c r="H175" s="182">
        <f t="shared" si="217"/>
        <v>0</v>
      </c>
      <c r="I175" s="133" t="str">
        <f t="shared" si="202"/>
        <v>-</v>
      </c>
      <c r="J175" s="182">
        <v>0</v>
      </c>
      <c r="K175" s="182">
        <v>0</v>
      </c>
      <c r="L175" s="182">
        <v>0</v>
      </c>
      <c r="M175" s="182">
        <v>0</v>
      </c>
      <c r="N175" s="182">
        <f t="shared" si="203"/>
        <v>0</v>
      </c>
      <c r="O175" s="133" t="str">
        <f t="shared" si="204"/>
        <v>-</v>
      </c>
      <c r="P175" s="182">
        <v>0</v>
      </c>
      <c r="Q175" s="182">
        <v>0</v>
      </c>
      <c r="R175" s="182"/>
      <c r="S175" s="182"/>
      <c r="T175" s="182">
        <f t="shared" si="205"/>
        <v>0</v>
      </c>
      <c r="U175" s="133" t="str">
        <f t="shared" si="223"/>
        <v>-</v>
      </c>
      <c r="V175" s="182">
        <f t="shared" si="206"/>
        <v>0</v>
      </c>
      <c r="W175" s="133" t="str">
        <f t="shared" si="207"/>
        <v>-</v>
      </c>
      <c r="X175" s="127"/>
      <c r="Y175" s="179"/>
      <c r="Z175" s="179"/>
    </row>
    <row r="176" spans="1:26" s="184" customFormat="1" x14ac:dyDescent="0.25">
      <c r="A176" s="130" t="s">
        <v>330</v>
      </c>
      <c r="B176" s="131" t="s">
        <v>308</v>
      </c>
      <c r="C176" s="182">
        <v>0</v>
      </c>
      <c r="D176" s="182">
        <v>0</v>
      </c>
      <c r="E176" s="182">
        <v>0</v>
      </c>
      <c r="F176" s="182">
        <v>0</v>
      </c>
      <c r="G176" s="182">
        <v>0</v>
      </c>
      <c r="H176" s="182">
        <f t="shared" si="217"/>
        <v>0</v>
      </c>
      <c r="I176" s="133" t="str">
        <f t="shared" si="202"/>
        <v>-</v>
      </c>
      <c r="J176" s="182">
        <v>0</v>
      </c>
      <c r="K176" s="182">
        <v>0</v>
      </c>
      <c r="L176" s="182">
        <v>0</v>
      </c>
      <c r="M176" s="182">
        <v>0</v>
      </c>
      <c r="N176" s="182">
        <f t="shared" si="203"/>
        <v>0</v>
      </c>
      <c r="O176" s="133" t="str">
        <f t="shared" si="204"/>
        <v>-</v>
      </c>
      <c r="P176" s="182">
        <v>0</v>
      </c>
      <c r="Q176" s="182">
        <v>0</v>
      </c>
      <c r="R176" s="182"/>
      <c r="S176" s="182"/>
      <c r="T176" s="182">
        <f t="shared" si="205"/>
        <v>0</v>
      </c>
      <c r="U176" s="133" t="str">
        <f t="shared" si="223"/>
        <v>-</v>
      </c>
      <c r="V176" s="182">
        <f t="shared" si="206"/>
        <v>0</v>
      </c>
      <c r="W176" s="133" t="str">
        <f t="shared" si="207"/>
        <v>-</v>
      </c>
      <c r="X176" s="127"/>
      <c r="Y176" s="179"/>
      <c r="Z176" s="179"/>
    </row>
    <row r="177" spans="1:26" s="184" customFormat="1" x14ac:dyDescent="0.25">
      <c r="A177" s="130" t="s">
        <v>331</v>
      </c>
      <c r="B177" s="131" t="s">
        <v>310</v>
      </c>
      <c r="C177" s="182">
        <v>0</v>
      </c>
      <c r="D177" s="182">
        <v>0</v>
      </c>
      <c r="E177" s="182">
        <v>0</v>
      </c>
      <c r="F177" s="182">
        <v>19029.45</v>
      </c>
      <c r="G177" s="182">
        <v>0</v>
      </c>
      <c r="H177" s="182">
        <f t="shared" si="217"/>
        <v>19029.45</v>
      </c>
      <c r="I177" s="133" t="str">
        <f t="shared" si="202"/>
        <v>-</v>
      </c>
      <c r="J177" s="182">
        <v>0</v>
      </c>
      <c r="K177" s="182">
        <v>0</v>
      </c>
      <c r="L177" s="182">
        <v>0</v>
      </c>
      <c r="M177" s="182">
        <v>9569.67</v>
      </c>
      <c r="N177" s="182">
        <f t="shared" si="203"/>
        <v>9569.67</v>
      </c>
      <c r="O177" s="133" t="str">
        <f t="shared" si="204"/>
        <v>-</v>
      </c>
      <c r="P177" s="182">
        <v>250000</v>
      </c>
      <c r="Q177" s="182">
        <v>0</v>
      </c>
      <c r="R177" s="182"/>
      <c r="S177" s="182"/>
      <c r="T177" s="182">
        <f t="shared" si="205"/>
        <v>250000</v>
      </c>
      <c r="U177" s="133" t="str">
        <f t="shared" si="223"/>
        <v>-</v>
      </c>
      <c r="V177" s="182">
        <f t="shared" si="206"/>
        <v>278599.12</v>
      </c>
      <c r="W177" s="133" t="str">
        <f t="shared" si="207"/>
        <v>-</v>
      </c>
      <c r="X177" s="127"/>
      <c r="Y177" s="179"/>
      <c r="Z177" s="179"/>
    </row>
    <row r="178" spans="1:26" s="184" customFormat="1" x14ac:dyDescent="0.25">
      <c r="A178" s="130" t="s">
        <v>332</v>
      </c>
      <c r="B178" s="131" t="s">
        <v>312</v>
      </c>
      <c r="C178" s="182">
        <v>0</v>
      </c>
      <c r="D178" s="182">
        <v>0</v>
      </c>
      <c r="E178" s="182">
        <v>0</v>
      </c>
      <c r="F178" s="182">
        <v>0</v>
      </c>
      <c r="G178" s="182">
        <v>0</v>
      </c>
      <c r="H178" s="182">
        <f t="shared" si="217"/>
        <v>0</v>
      </c>
      <c r="I178" s="133" t="str">
        <f t="shared" si="202"/>
        <v>-</v>
      </c>
      <c r="J178" s="182">
        <v>0</v>
      </c>
      <c r="K178" s="182">
        <v>0</v>
      </c>
      <c r="L178" s="182">
        <v>0</v>
      </c>
      <c r="M178" s="182">
        <v>0</v>
      </c>
      <c r="N178" s="182">
        <f t="shared" si="203"/>
        <v>0</v>
      </c>
      <c r="O178" s="133" t="str">
        <f t="shared" si="204"/>
        <v>-</v>
      </c>
      <c r="P178" s="182">
        <v>0</v>
      </c>
      <c r="Q178" s="182">
        <v>0</v>
      </c>
      <c r="R178" s="182"/>
      <c r="S178" s="182"/>
      <c r="T178" s="182">
        <f t="shared" si="205"/>
        <v>0</v>
      </c>
      <c r="U178" s="133" t="str">
        <f t="shared" si="223"/>
        <v>-</v>
      </c>
      <c r="V178" s="182">
        <f t="shared" si="206"/>
        <v>0</v>
      </c>
      <c r="W178" s="133" t="str">
        <f t="shared" si="207"/>
        <v>-</v>
      </c>
      <c r="X178" s="127"/>
      <c r="Y178" s="179"/>
      <c r="Z178" s="179"/>
    </row>
    <row r="179" spans="1:26" s="184" customFormat="1" x14ac:dyDescent="0.25">
      <c r="A179" s="130" t="s">
        <v>333</v>
      </c>
      <c r="B179" s="131" t="s">
        <v>314</v>
      </c>
      <c r="C179" s="182">
        <v>0</v>
      </c>
      <c r="D179" s="182">
        <v>0</v>
      </c>
      <c r="E179" s="182">
        <v>0</v>
      </c>
      <c r="F179" s="182">
        <v>0</v>
      </c>
      <c r="G179" s="182">
        <v>0</v>
      </c>
      <c r="H179" s="182">
        <f t="shared" si="217"/>
        <v>0</v>
      </c>
      <c r="I179" s="133" t="str">
        <f t="shared" si="202"/>
        <v>-</v>
      </c>
      <c r="J179" s="182">
        <v>0</v>
      </c>
      <c r="K179" s="182">
        <v>0</v>
      </c>
      <c r="L179" s="182">
        <v>0</v>
      </c>
      <c r="M179" s="182">
        <v>0</v>
      </c>
      <c r="N179" s="182">
        <f t="shared" si="203"/>
        <v>0</v>
      </c>
      <c r="O179" s="133" t="str">
        <f t="shared" si="204"/>
        <v>-</v>
      </c>
      <c r="P179" s="182">
        <v>0</v>
      </c>
      <c r="Q179" s="182">
        <v>0</v>
      </c>
      <c r="R179" s="182"/>
      <c r="S179" s="182"/>
      <c r="T179" s="182">
        <f t="shared" si="205"/>
        <v>0</v>
      </c>
      <c r="U179" s="133" t="str">
        <f t="shared" si="223"/>
        <v>-</v>
      </c>
      <c r="V179" s="182">
        <f t="shared" si="206"/>
        <v>0</v>
      </c>
      <c r="W179" s="133" t="str">
        <f t="shared" si="207"/>
        <v>-</v>
      </c>
      <c r="X179" s="127"/>
      <c r="Y179" s="179"/>
      <c r="Z179" s="179"/>
    </row>
    <row r="180" spans="1:26" s="184" customFormat="1" x14ac:dyDescent="0.25">
      <c r="A180" s="130" t="s">
        <v>334</v>
      </c>
      <c r="B180" s="131" t="s">
        <v>316</v>
      </c>
      <c r="C180" s="182">
        <v>0</v>
      </c>
      <c r="D180" s="182">
        <v>0</v>
      </c>
      <c r="E180" s="182">
        <v>0</v>
      </c>
      <c r="F180" s="182">
        <v>0</v>
      </c>
      <c r="G180" s="182">
        <v>0</v>
      </c>
      <c r="H180" s="182">
        <f t="shared" si="217"/>
        <v>0</v>
      </c>
      <c r="I180" s="133" t="str">
        <f t="shared" si="202"/>
        <v>-</v>
      </c>
      <c r="J180" s="182">
        <v>0</v>
      </c>
      <c r="K180" s="182">
        <v>0</v>
      </c>
      <c r="L180" s="182">
        <v>0</v>
      </c>
      <c r="M180" s="182">
        <v>0</v>
      </c>
      <c r="N180" s="182">
        <f t="shared" si="203"/>
        <v>0</v>
      </c>
      <c r="O180" s="133" t="str">
        <f t="shared" si="204"/>
        <v>-</v>
      </c>
      <c r="P180" s="182">
        <v>0</v>
      </c>
      <c r="Q180" s="182">
        <v>0</v>
      </c>
      <c r="R180" s="182"/>
      <c r="S180" s="182"/>
      <c r="T180" s="182">
        <f t="shared" si="205"/>
        <v>0</v>
      </c>
      <c r="U180" s="133" t="str">
        <f t="shared" si="223"/>
        <v>-</v>
      </c>
      <c r="V180" s="182">
        <f t="shared" si="206"/>
        <v>0</v>
      </c>
      <c r="W180" s="133" t="str">
        <f t="shared" si="207"/>
        <v>-</v>
      </c>
      <c r="X180" s="127"/>
      <c r="Y180" s="179"/>
      <c r="Z180" s="179"/>
    </row>
    <row r="182" spans="1:26" x14ac:dyDescent="0.25">
      <c r="A182" s="149"/>
      <c r="B182" s="185" t="s">
        <v>335</v>
      </c>
      <c r="C182" s="186"/>
      <c r="D182" s="186"/>
      <c r="E182" s="186"/>
      <c r="F182" s="186"/>
      <c r="G182" s="186"/>
      <c r="H182" s="186"/>
      <c r="I182" s="187"/>
      <c r="J182" s="186"/>
      <c r="K182" s="186"/>
      <c r="L182" s="186"/>
      <c r="M182" s="186"/>
      <c r="N182" s="186"/>
      <c r="O182" s="202"/>
      <c r="P182" s="186"/>
      <c r="Q182" s="186"/>
      <c r="R182" s="186"/>
      <c r="S182" s="186"/>
      <c r="T182" s="186"/>
      <c r="U182" s="187"/>
      <c r="V182" s="186"/>
      <c r="W182" s="202"/>
    </row>
    <row r="183" spans="1:26" x14ac:dyDescent="0.25">
      <c r="C183" s="189"/>
      <c r="D183" s="189"/>
      <c r="E183" s="189"/>
      <c r="F183" s="189"/>
      <c r="G183" s="189"/>
      <c r="H183" s="189"/>
      <c r="I183" s="190"/>
      <c r="J183" s="189"/>
      <c r="K183" s="189"/>
      <c r="L183" s="189"/>
      <c r="M183" s="189"/>
      <c r="N183" s="189"/>
      <c r="O183" s="190"/>
      <c r="P183" s="189"/>
      <c r="Q183" s="189"/>
      <c r="R183" s="189"/>
      <c r="S183" s="189"/>
      <c r="T183" s="189"/>
      <c r="U183" s="190"/>
      <c r="V183" s="189"/>
      <c r="W183" s="190"/>
    </row>
    <row r="184" spans="1:26" ht="36" x14ac:dyDescent="0.25">
      <c r="A184" s="149"/>
      <c r="B184" s="191" t="s">
        <v>336</v>
      </c>
      <c r="C184" s="121" t="s">
        <v>6</v>
      </c>
      <c r="D184" s="121" t="s">
        <v>7</v>
      </c>
      <c r="E184" s="121" t="s">
        <v>8</v>
      </c>
      <c r="F184" s="121" t="s">
        <v>9</v>
      </c>
      <c r="G184" s="121" t="s">
        <v>10</v>
      </c>
      <c r="H184" s="121" t="s">
        <v>11</v>
      </c>
      <c r="I184" s="122" t="s">
        <v>12</v>
      </c>
      <c r="J184" s="121" t="s">
        <v>13</v>
      </c>
      <c r="K184" s="121" t="s">
        <v>14</v>
      </c>
      <c r="L184" s="121" t="s">
        <v>15</v>
      </c>
      <c r="M184" s="121" t="s">
        <v>16</v>
      </c>
      <c r="N184" s="121" t="s">
        <v>17</v>
      </c>
      <c r="O184" s="200" t="s">
        <v>18</v>
      </c>
      <c r="P184" s="121" t="s">
        <v>19</v>
      </c>
      <c r="Q184" s="121" t="s">
        <v>20</v>
      </c>
      <c r="R184" s="121" t="s">
        <v>21</v>
      </c>
      <c r="S184" s="121" t="s">
        <v>22</v>
      </c>
      <c r="T184" s="121" t="s">
        <v>1227</v>
      </c>
      <c r="U184" s="122" t="s">
        <v>1228</v>
      </c>
      <c r="V184" s="121" t="s">
        <v>23</v>
      </c>
      <c r="W184" s="200" t="s">
        <v>24</v>
      </c>
    </row>
    <row r="185" spans="1:26" x14ac:dyDescent="0.25">
      <c r="A185" s="123" t="s">
        <v>337</v>
      </c>
      <c r="B185" s="124" t="s">
        <v>338</v>
      </c>
      <c r="C185" s="139">
        <f>C186+C187+C188+C189+C190+C192</f>
        <v>0</v>
      </c>
      <c r="D185" s="139">
        <f>D186+D187+D188+D189+D190</f>
        <v>5357018.0099999988</v>
      </c>
      <c r="E185" s="139">
        <f>E186+E187+E188+E189+E190</f>
        <v>5785032.4399999995</v>
      </c>
      <c r="F185" s="139">
        <f>F186+F187+F188+F189+F190</f>
        <v>6279922.3000000007</v>
      </c>
      <c r="G185" s="139">
        <f>G186+G187+G188+G189+G190</f>
        <v>6361582.3999999994</v>
      </c>
      <c r="H185" s="139">
        <f t="shared" ref="H185:H203" si="224">G185</f>
        <v>6361582.3999999994</v>
      </c>
      <c r="I185" s="133" t="str">
        <f t="shared" ref="I185:I203" si="225">IF(C185=0,"-",H185/C185)</f>
        <v>-</v>
      </c>
      <c r="J185" s="139">
        <f>J186+J187+J188+J189+J190</f>
        <v>6007148.1300000008</v>
      </c>
      <c r="K185" s="139">
        <f>K186+K187+K188+K189+K190</f>
        <v>7440163.6900000004</v>
      </c>
      <c r="L185" s="139">
        <f>L186+L187+L188+L189+L190</f>
        <v>7533967.8799999999</v>
      </c>
      <c r="M185" s="139">
        <f>M186+M187+M188+M189+M190</f>
        <v>6738848.29</v>
      </c>
      <c r="N185" s="139">
        <f t="shared" ref="N185:N201" si="226">M185</f>
        <v>6738848.29</v>
      </c>
      <c r="O185" s="133" t="str">
        <f t="shared" ref="O185:O203" si="227">IF(C185=0,"-",N185/C185)</f>
        <v>-</v>
      </c>
      <c r="P185" s="139">
        <f>P186+P187+P188+P189+P190</f>
        <v>7393598.6000000015</v>
      </c>
      <c r="Q185" s="139">
        <f>Q186+Q187+Q188+Q189+Q190</f>
        <v>6264728.0500000007</v>
      </c>
      <c r="R185" s="139">
        <f>R186+R187+R188+R189+R190</f>
        <v>0</v>
      </c>
      <c r="S185" s="139">
        <f>S186+S187+S188+S189+S190</f>
        <v>0</v>
      </c>
      <c r="T185" s="139">
        <f t="shared" ref="T185:T203" si="228">S185</f>
        <v>0</v>
      </c>
      <c r="U185" s="133" t="str">
        <f t="shared" ref="U185:U203" si="229">IF(C185=0,"-",T185/C185)</f>
        <v>-</v>
      </c>
      <c r="V185" s="139">
        <f t="shared" ref="V185:V190" si="230">T185</f>
        <v>0</v>
      </c>
      <c r="W185" s="133" t="str">
        <f t="shared" ref="W185:W203" si="231">IF(C185=0,"-",V185/C185)</f>
        <v>-</v>
      </c>
      <c r="X185" s="127"/>
    </row>
    <row r="186" spans="1:26" x14ac:dyDescent="0.25">
      <c r="A186" s="130" t="s">
        <v>339</v>
      </c>
      <c r="B186" s="131" t="s">
        <v>340</v>
      </c>
      <c r="C186" s="182">
        <v>0</v>
      </c>
      <c r="D186" s="165">
        <f>Jan!H191</f>
        <v>5074474.05</v>
      </c>
      <c r="E186" s="165">
        <f>Fev!H192+236402.27+376902.86</f>
        <v>5970323.1399999997</v>
      </c>
      <c r="F186" s="182">
        <f>Mar!H196</f>
        <v>5785032.4400000004</v>
      </c>
      <c r="G186" s="182">
        <f>Abr!H191</f>
        <v>6279922.2999999998</v>
      </c>
      <c r="H186" s="182">
        <f t="shared" si="224"/>
        <v>6279922.2999999998</v>
      </c>
      <c r="I186" s="133" t="str">
        <f t="shared" si="225"/>
        <v>-</v>
      </c>
      <c r="J186" s="182">
        <f>Mai!H191</f>
        <v>6361582.4000000004</v>
      </c>
      <c r="K186" s="182">
        <f>Jun!H193</f>
        <v>6007148.1299999999</v>
      </c>
      <c r="L186" s="182">
        <f>Jul!H201</f>
        <v>7440163.6900000004</v>
      </c>
      <c r="M186" s="182">
        <f>Ago!H196</f>
        <v>7533967.8799999999</v>
      </c>
      <c r="N186" s="182">
        <f t="shared" si="226"/>
        <v>7533967.8799999999</v>
      </c>
      <c r="O186" s="133" t="str">
        <f t="shared" si="227"/>
        <v>-</v>
      </c>
      <c r="P186" s="182">
        <f>Set!H198</f>
        <v>6738848.29</v>
      </c>
      <c r="Q186" s="182">
        <f>Out!H185</f>
        <v>7005048.5</v>
      </c>
      <c r="R186" s="182"/>
      <c r="S186" s="182"/>
      <c r="T186" s="182">
        <f t="shared" si="228"/>
        <v>0</v>
      </c>
      <c r="U186" s="133" t="str">
        <f t="shared" si="229"/>
        <v>-</v>
      </c>
      <c r="V186" s="141">
        <f t="shared" si="230"/>
        <v>0</v>
      </c>
      <c r="W186" s="133" t="str">
        <f t="shared" si="231"/>
        <v>-</v>
      </c>
      <c r="X186" s="127"/>
    </row>
    <row r="187" spans="1:26" x14ac:dyDescent="0.25">
      <c r="A187" s="130" t="s">
        <v>341</v>
      </c>
      <c r="B187" s="131" t="s">
        <v>342</v>
      </c>
      <c r="C187" s="182">
        <v>0</v>
      </c>
      <c r="D187" s="141">
        <f>D7</f>
        <v>875000</v>
      </c>
      <c r="E187" s="141">
        <f>E7</f>
        <v>875000</v>
      </c>
      <c r="F187" s="141">
        <f>F7</f>
        <v>875000</v>
      </c>
      <c r="G187" s="141">
        <f>G7</f>
        <v>875000</v>
      </c>
      <c r="H187" s="141">
        <f t="shared" si="224"/>
        <v>875000</v>
      </c>
      <c r="I187" s="133" t="str">
        <f t="shared" si="225"/>
        <v>-</v>
      </c>
      <c r="J187" s="141">
        <f>J7</f>
        <v>875000</v>
      </c>
      <c r="K187" s="141">
        <f>K7</f>
        <v>875000</v>
      </c>
      <c r="L187" s="141">
        <f>L7</f>
        <v>875000</v>
      </c>
      <c r="M187" s="141">
        <f>M7</f>
        <v>875000</v>
      </c>
      <c r="N187" s="141">
        <f t="shared" si="226"/>
        <v>875000</v>
      </c>
      <c r="O187" s="133" t="str">
        <f t="shared" si="227"/>
        <v>-</v>
      </c>
      <c r="P187" s="141">
        <f>P7</f>
        <v>1258654.69</v>
      </c>
      <c r="Q187" s="141">
        <f>Q7</f>
        <v>1258654.7</v>
      </c>
      <c r="R187" s="141">
        <f>R7</f>
        <v>0</v>
      </c>
      <c r="S187" s="141">
        <f>S7</f>
        <v>0</v>
      </c>
      <c r="T187" s="182">
        <f t="shared" si="228"/>
        <v>0</v>
      </c>
      <c r="U187" s="133" t="str">
        <f t="shared" si="229"/>
        <v>-</v>
      </c>
      <c r="V187" s="141">
        <f t="shared" si="230"/>
        <v>0</v>
      </c>
      <c r="W187" s="133" t="str">
        <f t="shared" si="231"/>
        <v>-</v>
      </c>
      <c r="X187" s="127"/>
    </row>
    <row r="188" spans="1:26" x14ac:dyDescent="0.25">
      <c r="A188" s="130" t="s">
        <v>343</v>
      </c>
      <c r="B188" s="131" t="s">
        <v>344</v>
      </c>
      <c r="C188" s="182">
        <f>C31</f>
        <v>0</v>
      </c>
      <c r="D188" s="182">
        <f>D38+D40+D41+D44+D28+Jan!L196+100000</f>
        <v>1538590.8900000001</v>
      </c>
      <c r="E188" s="182">
        <f>E38+E40+E41+E44+E28+Fev!L197</f>
        <v>659371.31000000006</v>
      </c>
      <c r="F188" s="182">
        <f>F38+F40+F41+F44+F28+Mar!L201</f>
        <v>1302709.3500000001</v>
      </c>
      <c r="G188" s="182">
        <f>G38+G40+G41+G44+Abr!I199+100000</f>
        <v>867091.73</v>
      </c>
      <c r="H188" s="182">
        <f t="shared" si="224"/>
        <v>867091.73</v>
      </c>
      <c r="I188" s="133" t="str">
        <f t="shared" si="225"/>
        <v>-</v>
      </c>
      <c r="J188" s="182">
        <f>J38+J40+J41+J44+Mai!I199</f>
        <v>762721.95</v>
      </c>
      <c r="K188" s="182">
        <f>K38+K40+K41+K44+Jun!I198+K28</f>
        <v>2386117.31</v>
      </c>
      <c r="L188" s="182">
        <f>L38+L40+L41+L44+Jul!L206</f>
        <v>1838045.91</v>
      </c>
      <c r="M188" s="182">
        <f>M38+M40+M41+M44+Ago!L204+M28</f>
        <v>1152574.56</v>
      </c>
      <c r="N188" s="182">
        <f t="shared" si="226"/>
        <v>1152574.56</v>
      </c>
      <c r="O188" s="133" t="str">
        <f t="shared" si="227"/>
        <v>-</v>
      </c>
      <c r="P188" s="182">
        <f>P38+P40+P41+P44+Set!L203+OrçadoxRealizado!P28</f>
        <v>1517358.73</v>
      </c>
      <c r="Q188" s="182">
        <f>Q38+Q40+Q41+Q44</f>
        <v>500590.01000000007</v>
      </c>
      <c r="R188" s="182">
        <f>R38+R40+R41+R44</f>
        <v>0</v>
      </c>
      <c r="S188" s="182">
        <f>S38+S40+S41+S44</f>
        <v>0</v>
      </c>
      <c r="T188" s="182">
        <f t="shared" si="228"/>
        <v>0</v>
      </c>
      <c r="U188" s="133" t="str">
        <f t="shared" si="229"/>
        <v>-</v>
      </c>
      <c r="V188" s="141">
        <f t="shared" si="230"/>
        <v>0</v>
      </c>
      <c r="W188" s="133" t="str">
        <f t="shared" si="231"/>
        <v>-</v>
      </c>
      <c r="X188" s="127"/>
    </row>
    <row r="189" spans="1:26" ht="24" x14ac:dyDescent="0.25">
      <c r="A189" s="130" t="s">
        <v>345</v>
      </c>
      <c r="B189" s="131" t="s">
        <v>346</v>
      </c>
      <c r="C189" s="182">
        <v>0</v>
      </c>
      <c r="D189" s="182">
        <f>D43</f>
        <v>57800.31</v>
      </c>
      <c r="E189" s="182">
        <f>E43</f>
        <v>50262.559999999998</v>
      </c>
      <c r="F189" s="182">
        <f>F43</f>
        <v>64311.77</v>
      </c>
      <c r="G189" s="182">
        <f>G43</f>
        <v>52899.53</v>
      </c>
      <c r="H189" s="182">
        <f t="shared" si="224"/>
        <v>52899.53</v>
      </c>
      <c r="I189" s="133" t="str">
        <f t="shared" si="225"/>
        <v>-</v>
      </c>
      <c r="J189" s="182">
        <f>J43</f>
        <v>65043.82</v>
      </c>
      <c r="K189" s="182">
        <f>K43</f>
        <v>64659.81</v>
      </c>
      <c r="L189" s="182">
        <f>L43</f>
        <v>78594.559999999998</v>
      </c>
      <c r="M189" s="182">
        <f>M43</f>
        <v>83436.990000000005</v>
      </c>
      <c r="N189" s="182">
        <f t="shared" si="226"/>
        <v>83436.990000000005</v>
      </c>
      <c r="O189" s="133" t="str">
        <f t="shared" si="227"/>
        <v>-</v>
      </c>
      <c r="P189" s="182">
        <f>P43</f>
        <v>68962.13</v>
      </c>
      <c r="Q189" s="182">
        <f>Q43</f>
        <v>76274.27</v>
      </c>
      <c r="R189" s="182">
        <f>R43</f>
        <v>0</v>
      </c>
      <c r="S189" s="182">
        <f>S43</f>
        <v>0</v>
      </c>
      <c r="T189" s="182">
        <f t="shared" si="228"/>
        <v>0</v>
      </c>
      <c r="U189" s="133" t="str">
        <f t="shared" si="229"/>
        <v>-</v>
      </c>
      <c r="V189" s="141">
        <f t="shared" si="230"/>
        <v>0</v>
      </c>
      <c r="W189" s="133" t="str">
        <f t="shared" si="231"/>
        <v>-</v>
      </c>
      <c r="X189" s="127"/>
    </row>
    <row r="190" spans="1:26" x14ac:dyDescent="0.25">
      <c r="A190" s="130" t="s">
        <v>347</v>
      </c>
      <c r="B190" s="131" t="s">
        <v>348</v>
      </c>
      <c r="C190" s="182">
        <v>0</v>
      </c>
      <c r="D190" s="182">
        <f>D49+D159</f>
        <v>-2188847.2400000002</v>
      </c>
      <c r="E190" s="182">
        <f>E49+E159</f>
        <v>-1769924.5699999998</v>
      </c>
      <c r="F190" s="182">
        <f>F49+F159</f>
        <v>-1747131.26</v>
      </c>
      <c r="G190" s="182">
        <f>G49+G159</f>
        <v>-1713331.1600000001</v>
      </c>
      <c r="H190" s="182">
        <f t="shared" si="224"/>
        <v>-1713331.1600000001</v>
      </c>
      <c r="I190" s="133" t="str">
        <f t="shared" si="225"/>
        <v>-</v>
      </c>
      <c r="J190" s="182">
        <f>J49+J159</f>
        <v>-2057200.0399999998</v>
      </c>
      <c r="K190" s="182">
        <f>K49+K159</f>
        <v>-1892761.5599999998</v>
      </c>
      <c r="L190" s="182">
        <f>L49+L159</f>
        <v>-2697836.2800000003</v>
      </c>
      <c r="M190" s="182">
        <f>M49+M159</f>
        <v>-2906131.1399999997</v>
      </c>
      <c r="N190" s="182">
        <f t="shared" si="226"/>
        <v>-2906131.1399999997</v>
      </c>
      <c r="O190" s="133" t="str">
        <f t="shared" si="227"/>
        <v>-</v>
      </c>
      <c r="P190" s="182">
        <f>P49+P159</f>
        <v>-2190225.2400000002</v>
      </c>
      <c r="Q190" s="182">
        <f>Q49+Q159</f>
        <v>-2575839.4299999997</v>
      </c>
      <c r="R190" s="182">
        <f>R49+R159</f>
        <v>0</v>
      </c>
      <c r="S190" s="182">
        <f>S49+S159</f>
        <v>0</v>
      </c>
      <c r="T190" s="182">
        <f t="shared" si="228"/>
        <v>0</v>
      </c>
      <c r="U190" s="133" t="str">
        <f t="shared" si="229"/>
        <v>-</v>
      </c>
      <c r="V190" s="141">
        <f t="shared" si="230"/>
        <v>0</v>
      </c>
      <c r="W190" s="133" t="str">
        <f t="shared" si="231"/>
        <v>-</v>
      </c>
      <c r="X190" s="127"/>
    </row>
    <row r="191" spans="1:26" x14ac:dyDescent="0.25">
      <c r="A191" s="130" t="s">
        <v>349</v>
      </c>
      <c r="B191" s="131" t="s">
        <v>350</v>
      </c>
      <c r="C191" s="182">
        <v>0</v>
      </c>
      <c r="D191" s="182">
        <v>0</v>
      </c>
      <c r="E191" s="182">
        <v>0</v>
      </c>
      <c r="F191" s="182">
        <v>0</v>
      </c>
      <c r="G191" s="182">
        <v>0</v>
      </c>
      <c r="H191" s="182">
        <f t="shared" si="224"/>
        <v>0</v>
      </c>
      <c r="I191" s="133" t="str">
        <f t="shared" si="225"/>
        <v>-</v>
      </c>
      <c r="J191" s="182">
        <v>0</v>
      </c>
      <c r="K191" s="182">
        <v>0</v>
      </c>
      <c r="L191" s="182">
        <v>0</v>
      </c>
      <c r="M191" s="182">
        <v>0</v>
      </c>
      <c r="N191" s="182">
        <f t="shared" si="226"/>
        <v>0</v>
      </c>
      <c r="O191" s="133" t="str">
        <f t="shared" si="227"/>
        <v>-</v>
      </c>
      <c r="P191" s="182">
        <v>0</v>
      </c>
      <c r="Q191" s="182">
        <v>0</v>
      </c>
      <c r="R191" s="182">
        <v>0</v>
      </c>
      <c r="S191" s="182">
        <v>0</v>
      </c>
      <c r="T191" s="182">
        <f t="shared" si="228"/>
        <v>0</v>
      </c>
      <c r="U191" s="133" t="str">
        <f t="shared" si="229"/>
        <v>-</v>
      </c>
      <c r="V191" s="182">
        <f>H191+N191+T191</f>
        <v>0</v>
      </c>
      <c r="W191" s="133" t="str">
        <f t="shared" si="231"/>
        <v>-</v>
      </c>
      <c r="X191" s="127"/>
    </row>
    <row r="192" spans="1:26" x14ac:dyDescent="0.25">
      <c r="A192" s="192" t="s">
        <v>351</v>
      </c>
      <c r="B192" s="193" t="s">
        <v>352</v>
      </c>
      <c r="C192" s="132">
        <v>0</v>
      </c>
      <c r="D192" s="182">
        <v>0</v>
      </c>
      <c r="E192" s="182">
        <v>0</v>
      </c>
      <c r="F192" s="182">
        <v>0</v>
      </c>
      <c r="G192" s="182">
        <v>0</v>
      </c>
      <c r="H192" s="182">
        <f t="shared" si="224"/>
        <v>0</v>
      </c>
      <c r="I192" s="133" t="str">
        <f t="shared" si="225"/>
        <v>-</v>
      </c>
      <c r="J192" s="182">
        <v>0</v>
      </c>
      <c r="K192" s="182">
        <v>0</v>
      </c>
      <c r="L192" s="182">
        <v>0</v>
      </c>
      <c r="M192" s="182">
        <v>0</v>
      </c>
      <c r="N192" s="182">
        <f t="shared" si="226"/>
        <v>0</v>
      </c>
      <c r="O192" s="133"/>
      <c r="P192" s="182">
        <v>0</v>
      </c>
      <c r="Q192" s="182">
        <v>0</v>
      </c>
      <c r="R192" s="182">
        <v>0</v>
      </c>
      <c r="S192" s="182">
        <v>0</v>
      </c>
      <c r="T192" s="182">
        <f t="shared" si="228"/>
        <v>0</v>
      </c>
      <c r="U192" s="132" t="str">
        <f t="shared" si="229"/>
        <v>-</v>
      </c>
      <c r="V192" s="182">
        <f>H192+N192+T192</f>
        <v>0</v>
      </c>
      <c r="W192" s="133" t="str">
        <f t="shared" si="231"/>
        <v>-</v>
      </c>
      <c r="X192" s="127"/>
    </row>
    <row r="193" spans="1:25" x14ac:dyDescent="0.25">
      <c r="A193" s="123" t="s">
        <v>353</v>
      </c>
      <c r="B193" s="124" t="s">
        <v>354</v>
      </c>
      <c r="C193" s="139">
        <f>SUM(C194:C196)</f>
        <v>0</v>
      </c>
      <c r="D193" s="139">
        <f>SUM(D194:D196)</f>
        <v>0</v>
      </c>
      <c r="E193" s="139">
        <f>SUM(E194:E196)</f>
        <v>0</v>
      </c>
      <c r="F193" s="139">
        <f>SUM(F194:F196)</f>
        <v>0</v>
      </c>
      <c r="G193" s="139">
        <f>SUM(G194:G196)</f>
        <v>0</v>
      </c>
      <c r="H193" s="139">
        <f t="shared" si="224"/>
        <v>0</v>
      </c>
      <c r="I193" s="133" t="str">
        <f t="shared" si="225"/>
        <v>-</v>
      </c>
      <c r="J193" s="139">
        <f>SUM(J194:J196)</f>
        <v>0</v>
      </c>
      <c r="K193" s="139">
        <f>SUM(K194:K196)</f>
        <v>0</v>
      </c>
      <c r="L193" s="139">
        <f>SUM(L194:L196)</f>
        <v>0</v>
      </c>
      <c r="M193" s="139">
        <f>SUM(M194:M196)</f>
        <v>0</v>
      </c>
      <c r="N193" s="139">
        <f t="shared" si="226"/>
        <v>0</v>
      </c>
      <c r="O193" s="133" t="str">
        <f t="shared" si="227"/>
        <v>-</v>
      </c>
      <c r="P193" s="139">
        <f>SUM(P194:P196)</f>
        <v>0</v>
      </c>
      <c r="Q193" s="139">
        <f>SUM(Q194:Q196)</f>
        <v>0</v>
      </c>
      <c r="R193" s="139">
        <f>SUM(R194:R196)</f>
        <v>0</v>
      </c>
      <c r="S193" s="139">
        <f>SUM(S194:S196)</f>
        <v>0</v>
      </c>
      <c r="T193" s="139">
        <f t="shared" si="228"/>
        <v>0</v>
      </c>
      <c r="U193" s="133" t="str">
        <f t="shared" si="229"/>
        <v>-</v>
      </c>
      <c r="V193" s="139">
        <f t="shared" ref="V193" si="232">S193</f>
        <v>0</v>
      </c>
      <c r="W193" s="133" t="str">
        <f t="shared" si="231"/>
        <v>-</v>
      </c>
      <c r="X193" s="127"/>
    </row>
    <row r="194" spans="1:25" x14ac:dyDescent="0.25">
      <c r="A194" s="130" t="s">
        <v>355</v>
      </c>
      <c r="B194" s="131" t="s">
        <v>356</v>
      </c>
      <c r="C194" s="182">
        <v>0</v>
      </c>
      <c r="D194" s="182">
        <v>0</v>
      </c>
      <c r="E194" s="182">
        <v>0</v>
      </c>
      <c r="F194" s="182">
        <v>0</v>
      </c>
      <c r="G194" s="182">
        <v>0</v>
      </c>
      <c r="H194" s="182">
        <f t="shared" si="224"/>
        <v>0</v>
      </c>
      <c r="I194" s="133" t="str">
        <f t="shared" si="225"/>
        <v>-</v>
      </c>
      <c r="J194" s="182">
        <v>0</v>
      </c>
      <c r="K194" s="182">
        <v>0</v>
      </c>
      <c r="L194" s="182">
        <v>0</v>
      </c>
      <c r="M194" s="182">
        <v>0</v>
      </c>
      <c r="N194" s="182">
        <f t="shared" si="226"/>
        <v>0</v>
      </c>
      <c r="O194" s="133" t="str">
        <f t="shared" si="227"/>
        <v>-</v>
      </c>
      <c r="P194" s="182">
        <v>0</v>
      </c>
      <c r="Q194" s="182">
        <v>0</v>
      </c>
      <c r="R194" s="182">
        <v>0</v>
      </c>
      <c r="S194" s="182">
        <v>0</v>
      </c>
      <c r="T194" s="182">
        <f t="shared" si="228"/>
        <v>0</v>
      </c>
      <c r="U194" s="133" t="str">
        <f t="shared" si="229"/>
        <v>-</v>
      </c>
      <c r="V194" s="182">
        <f t="shared" ref="V194:V203" si="233">S194</f>
        <v>0</v>
      </c>
      <c r="W194" s="133" t="str">
        <f t="shared" si="231"/>
        <v>-</v>
      </c>
      <c r="X194" s="127"/>
    </row>
    <row r="195" spans="1:25" x14ac:dyDescent="0.25">
      <c r="A195" s="130" t="s">
        <v>357</v>
      </c>
      <c r="B195" s="131" t="s">
        <v>358</v>
      </c>
      <c r="C195" s="182">
        <v>0</v>
      </c>
      <c r="D195" s="182">
        <v>0</v>
      </c>
      <c r="E195" s="182">
        <v>0</v>
      </c>
      <c r="F195" s="182">
        <v>0</v>
      </c>
      <c r="G195" s="182">
        <v>0</v>
      </c>
      <c r="H195" s="182">
        <f t="shared" si="224"/>
        <v>0</v>
      </c>
      <c r="I195" s="133" t="str">
        <f t="shared" si="225"/>
        <v>-</v>
      </c>
      <c r="J195" s="182">
        <v>0</v>
      </c>
      <c r="K195" s="182">
        <v>0</v>
      </c>
      <c r="L195" s="182">
        <v>0</v>
      </c>
      <c r="M195" s="182">
        <v>0</v>
      </c>
      <c r="N195" s="182">
        <f t="shared" si="226"/>
        <v>0</v>
      </c>
      <c r="O195" s="133" t="str">
        <f t="shared" si="227"/>
        <v>-</v>
      </c>
      <c r="P195" s="182">
        <v>0</v>
      </c>
      <c r="Q195" s="182">
        <v>0</v>
      </c>
      <c r="R195" s="182">
        <v>0</v>
      </c>
      <c r="S195" s="182">
        <v>0</v>
      </c>
      <c r="T195" s="182">
        <f t="shared" si="228"/>
        <v>0</v>
      </c>
      <c r="U195" s="133" t="str">
        <f t="shared" si="229"/>
        <v>-</v>
      </c>
      <c r="V195" s="182">
        <f t="shared" si="233"/>
        <v>0</v>
      </c>
      <c r="W195" s="133" t="str">
        <f t="shared" si="231"/>
        <v>-</v>
      </c>
      <c r="X195" s="127"/>
    </row>
    <row r="196" spans="1:25" x14ac:dyDescent="0.25">
      <c r="A196" s="130" t="s">
        <v>359</v>
      </c>
      <c r="B196" s="131" t="s">
        <v>360</v>
      </c>
      <c r="C196" s="182">
        <v>0</v>
      </c>
      <c r="D196" s="182">
        <v>0</v>
      </c>
      <c r="E196" s="182">
        <v>0</v>
      </c>
      <c r="F196" s="182">
        <v>0</v>
      </c>
      <c r="G196" s="182">
        <v>0</v>
      </c>
      <c r="H196" s="182">
        <f t="shared" si="224"/>
        <v>0</v>
      </c>
      <c r="I196" s="133" t="str">
        <f t="shared" si="225"/>
        <v>-</v>
      </c>
      <c r="J196" s="182">
        <v>0</v>
      </c>
      <c r="K196" s="182">
        <v>0</v>
      </c>
      <c r="L196" s="182">
        <v>0</v>
      </c>
      <c r="M196" s="182">
        <v>0</v>
      </c>
      <c r="N196" s="182">
        <f t="shared" si="226"/>
        <v>0</v>
      </c>
      <c r="O196" s="133" t="str">
        <f t="shared" si="227"/>
        <v>-</v>
      </c>
      <c r="P196" s="182">
        <v>0</v>
      </c>
      <c r="Q196" s="182">
        <v>0</v>
      </c>
      <c r="R196" s="182">
        <v>0</v>
      </c>
      <c r="S196" s="182">
        <v>0</v>
      </c>
      <c r="T196" s="182">
        <f t="shared" si="228"/>
        <v>0</v>
      </c>
      <c r="U196" s="133" t="str">
        <f t="shared" si="229"/>
        <v>-</v>
      </c>
      <c r="V196" s="182">
        <f t="shared" si="233"/>
        <v>0</v>
      </c>
      <c r="W196" s="133" t="str">
        <f t="shared" si="231"/>
        <v>-</v>
      </c>
      <c r="X196" s="127"/>
    </row>
    <row r="197" spans="1:25" x14ac:dyDescent="0.25">
      <c r="A197" s="123" t="s">
        <v>361</v>
      </c>
      <c r="B197" s="124" t="s">
        <v>362</v>
      </c>
      <c r="C197" s="194">
        <f>SUM(C198:C203)</f>
        <v>0</v>
      </c>
      <c r="D197" s="194">
        <f>SUM(D198:D203)</f>
        <v>6359566.04</v>
      </c>
      <c r="E197" s="194">
        <f>SUM(E198:E203)</f>
        <v>6430441.580000001</v>
      </c>
      <c r="F197" s="194">
        <f>SUM(F198:F203)</f>
        <v>6927790.6599999992</v>
      </c>
      <c r="G197" s="194">
        <f t="shared" ref="G197" si="234">SUM(G198:G203)</f>
        <v>6905836.7699999996</v>
      </c>
      <c r="H197" s="194">
        <f t="shared" si="224"/>
        <v>6905836.7699999996</v>
      </c>
      <c r="I197" s="133" t="str">
        <f t="shared" si="225"/>
        <v>-</v>
      </c>
      <c r="J197" s="194">
        <f>SUM(J198:J203)</f>
        <v>6670497.2800000003</v>
      </c>
      <c r="K197" s="194">
        <f>SUM(K198:K203)</f>
        <v>8149481.2699999996</v>
      </c>
      <c r="L197" s="194">
        <f>SUM(L198:L203)</f>
        <v>8219199.0500000007</v>
      </c>
      <c r="M197" s="194">
        <f t="shared" ref="M197" si="235">SUM(M198:M203)</f>
        <v>7591158.669999999</v>
      </c>
      <c r="N197" s="194">
        <f t="shared" si="226"/>
        <v>7591158.669999999</v>
      </c>
      <c r="O197" s="133" t="str">
        <f t="shared" si="227"/>
        <v>-</v>
      </c>
      <c r="P197" s="194">
        <f>SUM(P198:P203)</f>
        <v>8407217.7699999996</v>
      </c>
      <c r="Q197" s="194">
        <f>SUM(Q198:Q203)</f>
        <v>7929627.830000001</v>
      </c>
      <c r="R197" s="194">
        <f>SUM(R198:R203)</f>
        <v>0</v>
      </c>
      <c r="S197" s="194">
        <f t="shared" ref="S197" si="236">SUM(S198:S203)</f>
        <v>0</v>
      </c>
      <c r="T197" s="194">
        <f t="shared" si="228"/>
        <v>0</v>
      </c>
      <c r="U197" s="133" t="str">
        <f t="shared" si="229"/>
        <v>-</v>
      </c>
      <c r="V197" s="194">
        <f t="shared" si="233"/>
        <v>0</v>
      </c>
      <c r="W197" s="133" t="str">
        <f t="shared" si="231"/>
        <v>-</v>
      </c>
      <c r="X197" s="127"/>
    </row>
    <row r="198" spans="1:25" x14ac:dyDescent="0.25">
      <c r="A198" s="130" t="s">
        <v>363</v>
      </c>
      <c r="B198" s="131" t="s">
        <v>364</v>
      </c>
      <c r="C198" s="182">
        <v>0</v>
      </c>
      <c r="D198" s="182">
        <f>Jan!K16+Jan!K22</f>
        <v>2737536.89</v>
      </c>
      <c r="E198" s="182">
        <f>Fev!K16+Fev!K27</f>
        <v>2118486.75</v>
      </c>
      <c r="F198" s="182">
        <f>Mar!K16+Mar!K27</f>
        <v>1735682.11</v>
      </c>
      <c r="G198" s="182">
        <f>Abr!K16+Abr!K27</f>
        <v>1286633.31</v>
      </c>
      <c r="H198" s="182">
        <f t="shared" si="224"/>
        <v>1286633.31</v>
      </c>
      <c r="I198" s="133" t="str">
        <f t="shared" si="225"/>
        <v>-</v>
      </c>
      <c r="J198" s="182">
        <f>Mai!K16+Mai!K26</f>
        <v>1752355.38</v>
      </c>
      <c r="K198" s="182">
        <f>Jun!K27</f>
        <v>1489560.53</v>
      </c>
      <c r="L198" s="182">
        <f>Jul!K16+Jul!K26</f>
        <v>1030194.25</v>
      </c>
      <c r="M198" s="182">
        <f>Ago!K16+Ago!K26</f>
        <v>308642.3</v>
      </c>
      <c r="N198" s="182">
        <f t="shared" si="226"/>
        <v>308642.3</v>
      </c>
      <c r="O198" s="133" t="str">
        <f t="shared" si="227"/>
        <v>-</v>
      </c>
      <c r="P198" s="182">
        <f>Set!K15+Set!K25</f>
        <v>887711.86</v>
      </c>
      <c r="Q198" s="182">
        <f>Out!K23</f>
        <v>1916183.9</v>
      </c>
      <c r="R198" s="182"/>
      <c r="S198" s="182"/>
      <c r="T198" s="182">
        <f t="shared" si="228"/>
        <v>0</v>
      </c>
      <c r="U198" s="133" t="str">
        <f t="shared" si="229"/>
        <v>-</v>
      </c>
      <c r="V198" s="182">
        <f t="shared" si="233"/>
        <v>0</v>
      </c>
      <c r="W198" s="133" t="str">
        <f t="shared" si="231"/>
        <v>-</v>
      </c>
      <c r="X198" s="127"/>
    </row>
    <row r="199" spans="1:25" x14ac:dyDescent="0.25">
      <c r="A199" s="130" t="s">
        <v>365</v>
      </c>
      <c r="B199" s="131" t="s">
        <v>366</v>
      </c>
      <c r="C199" s="182">
        <v>0</v>
      </c>
      <c r="D199" s="182">
        <f>Jan!K19+Jan!K24</f>
        <v>455200.86000000004</v>
      </c>
      <c r="E199" s="182">
        <f>Fev!K19+Fev!K29</f>
        <v>699058.79</v>
      </c>
      <c r="F199" s="182">
        <f>Mar!K19+Mar!K29</f>
        <v>910703.77</v>
      </c>
      <c r="G199" s="182">
        <f>Abr!K19+Abr!K29</f>
        <v>1249295.1800000002</v>
      </c>
      <c r="H199" s="182">
        <f t="shared" si="224"/>
        <v>1249295.1800000002</v>
      </c>
      <c r="I199" s="133" t="str">
        <f t="shared" si="225"/>
        <v>-</v>
      </c>
      <c r="J199" s="182">
        <f>Mai!K19+Mai!K28</f>
        <v>1502092.29</v>
      </c>
      <c r="K199" s="182">
        <f>Jun!K29+Jun!K19</f>
        <v>1834694.91</v>
      </c>
      <c r="L199" s="182">
        <f>Jul!K19+Jul!K28</f>
        <v>2409635.41</v>
      </c>
      <c r="M199" s="182">
        <f>Ago!K19+Ago!K28</f>
        <v>2776645.01</v>
      </c>
      <c r="N199" s="182">
        <f t="shared" si="226"/>
        <v>2776645.01</v>
      </c>
      <c r="O199" s="133" t="str">
        <f t="shared" si="227"/>
        <v>-</v>
      </c>
      <c r="P199" s="182">
        <f>Set!K27+Set!K18</f>
        <v>3065007.83</v>
      </c>
      <c r="Q199" s="182">
        <f>Out!K25</f>
        <v>3685933.26</v>
      </c>
      <c r="R199" s="182"/>
      <c r="S199" s="182"/>
      <c r="T199" s="182">
        <f t="shared" si="228"/>
        <v>0</v>
      </c>
      <c r="U199" s="133" t="str">
        <f t="shared" si="229"/>
        <v>-</v>
      </c>
      <c r="V199" s="182">
        <f t="shared" si="233"/>
        <v>0</v>
      </c>
      <c r="W199" s="133" t="str">
        <f t="shared" si="231"/>
        <v>-</v>
      </c>
      <c r="X199" s="127"/>
    </row>
    <row r="200" spans="1:25" x14ac:dyDescent="0.25">
      <c r="A200" s="130" t="s">
        <v>367</v>
      </c>
      <c r="B200" s="131" t="s">
        <v>368</v>
      </c>
      <c r="C200" s="182">
        <v>0</v>
      </c>
      <c r="D200" s="182">
        <f>Jan!K29</f>
        <v>1589555.59</v>
      </c>
      <c r="E200" s="182">
        <f>Fev!K21+Fev!K33</f>
        <v>1972113.94</v>
      </c>
      <c r="F200" s="182">
        <f>Mar!K21+Mar!K33</f>
        <v>2559442.4699999997</v>
      </c>
      <c r="G200" s="182">
        <f>Abr!K21+Abr!K33</f>
        <v>2574872.63</v>
      </c>
      <c r="H200" s="182">
        <f t="shared" si="224"/>
        <v>2574872.63</v>
      </c>
      <c r="I200" s="133" t="str">
        <f t="shared" si="225"/>
        <v>-</v>
      </c>
      <c r="J200" s="182">
        <f>Mai!K21+Mai!K32</f>
        <v>1574949.7399999998</v>
      </c>
      <c r="K200" s="182">
        <f>Jun!K33</f>
        <v>2866643.49</v>
      </c>
      <c r="L200" s="182">
        <f>Jul!K21+Jul!K32</f>
        <v>2703585.79</v>
      </c>
      <c r="M200" s="182">
        <f>-Ago!K21+Ago!K32</f>
        <v>2336905.67</v>
      </c>
      <c r="N200" s="182">
        <f t="shared" si="226"/>
        <v>2336905.67</v>
      </c>
      <c r="O200" s="133" t="str">
        <f t="shared" si="227"/>
        <v>-</v>
      </c>
      <c r="P200" s="182">
        <f>Set!K20+Set!K31</f>
        <v>2179808.7400000002</v>
      </c>
      <c r="Q200" s="182">
        <f>Out!K28</f>
        <v>156361.23000000001</v>
      </c>
      <c r="R200" s="182"/>
      <c r="S200" s="182"/>
      <c r="T200" s="182">
        <f t="shared" si="228"/>
        <v>0</v>
      </c>
      <c r="U200" s="133" t="str">
        <f t="shared" si="229"/>
        <v>-</v>
      </c>
      <c r="V200" s="182">
        <f t="shared" si="233"/>
        <v>0</v>
      </c>
      <c r="W200" s="133" t="str">
        <f t="shared" si="231"/>
        <v>-</v>
      </c>
      <c r="X200" s="127"/>
    </row>
    <row r="201" spans="1:25" x14ac:dyDescent="0.25">
      <c r="A201" s="130" t="s">
        <v>369</v>
      </c>
      <c r="B201" s="131" t="s">
        <v>370</v>
      </c>
      <c r="C201" s="182">
        <v>0</v>
      </c>
      <c r="D201" s="182">
        <f>Jan!K17+Jan!K26</f>
        <v>98194.28</v>
      </c>
      <c r="E201" s="182">
        <f>Fev!K17+Fev!K31</f>
        <v>151577.17000000001</v>
      </c>
      <c r="F201" s="182">
        <f>Mar!K17+Mar!K31</f>
        <v>205966.03</v>
      </c>
      <c r="G201" s="182">
        <f>Abr!K17+Abr!K31</f>
        <v>260338.47</v>
      </c>
      <c r="H201" s="182">
        <f t="shared" si="224"/>
        <v>260338.47</v>
      </c>
      <c r="I201" s="133" t="str">
        <f t="shared" si="225"/>
        <v>-</v>
      </c>
      <c r="J201" s="182">
        <f>Mai!K17+Mai!K30</f>
        <v>314114.49</v>
      </c>
      <c r="K201" s="182">
        <f>Jun!K31</f>
        <v>370019.17</v>
      </c>
      <c r="L201" s="182">
        <f>Jul!K17+Jul!K30</f>
        <v>426415.34</v>
      </c>
      <c r="M201" s="182">
        <f>-Ago!K17+Ago!K30</f>
        <v>483756.79999999999</v>
      </c>
      <c r="N201" s="182">
        <f t="shared" si="226"/>
        <v>483756.79999999999</v>
      </c>
      <c r="O201" s="133" t="str">
        <f t="shared" si="227"/>
        <v>-</v>
      </c>
      <c r="P201" s="182">
        <f>Set!K16+Set!K29</f>
        <v>564015.52</v>
      </c>
      <c r="Q201" s="182">
        <f>Out!K26</f>
        <v>645153.48</v>
      </c>
      <c r="R201" s="182"/>
      <c r="S201" s="182"/>
      <c r="T201" s="182">
        <f t="shared" si="228"/>
        <v>0</v>
      </c>
      <c r="U201" s="133" t="str">
        <f t="shared" si="229"/>
        <v>-</v>
      </c>
      <c r="V201" s="182">
        <f t="shared" si="233"/>
        <v>0</v>
      </c>
      <c r="W201" s="133" t="str">
        <f t="shared" si="231"/>
        <v>-</v>
      </c>
      <c r="X201" s="127"/>
    </row>
    <row r="202" spans="1:25" x14ac:dyDescent="0.25">
      <c r="A202" s="130" t="s">
        <v>371</v>
      </c>
      <c r="B202" s="131" t="s">
        <v>372</v>
      </c>
      <c r="C202" s="182">
        <v>0</v>
      </c>
      <c r="D202" s="182">
        <f>Jan!K18+Jan!K23</f>
        <v>1327811.25</v>
      </c>
      <c r="E202" s="182">
        <f>Fev!K18+Fev!K28</f>
        <v>1348335.57</v>
      </c>
      <c r="F202" s="182">
        <f>Mar!K18+Mar!K28</f>
        <v>1372406.93</v>
      </c>
      <c r="G202" s="182">
        <f>Abr!K18+Abr!K28</f>
        <v>1393355.72</v>
      </c>
      <c r="H202" s="182">
        <f t="shared" si="224"/>
        <v>1393355.72</v>
      </c>
      <c r="I202" s="133" t="str">
        <f t="shared" si="225"/>
        <v>-</v>
      </c>
      <c r="J202" s="182">
        <f>Mai!K18+Mai!K27</f>
        <v>1401046.51</v>
      </c>
      <c r="K202" s="182">
        <f>Jun!K28</f>
        <v>1424331.1</v>
      </c>
      <c r="L202" s="182">
        <f>Jul!K18+Jul!K27</f>
        <v>1447800.44</v>
      </c>
      <c r="M202" s="182">
        <f>-Ago!K18+Ago!K27</f>
        <v>1472509.27</v>
      </c>
      <c r="N202" s="182">
        <f t="shared" ref="N202" si="237">M202</f>
        <v>1472509.27</v>
      </c>
      <c r="O202" s="133" t="str">
        <f t="shared" si="227"/>
        <v>-</v>
      </c>
      <c r="P202" s="182">
        <f>Set!K17+Set!K26</f>
        <v>1498964.24</v>
      </c>
      <c r="Q202" s="182">
        <f>Out!K24</f>
        <v>1525995.96</v>
      </c>
      <c r="R202" s="182"/>
      <c r="S202" s="182"/>
      <c r="T202" s="182">
        <f t="shared" si="228"/>
        <v>0</v>
      </c>
      <c r="U202" s="133" t="str">
        <f t="shared" si="229"/>
        <v>-</v>
      </c>
      <c r="V202" s="182">
        <f t="shared" si="233"/>
        <v>0</v>
      </c>
      <c r="W202" s="133" t="str">
        <f t="shared" si="231"/>
        <v>-</v>
      </c>
      <c r="X202" s="127"/>
    </row>
    <row r="203" spans="1:25" x14ac:dyDescent="0.25">
      <c r="A203" s="130" t="s">
        <v>373</v>
      </c>
      <c r="B203" s="131" t="s">
        <v>374</v>
      </c>
      <c r="C203" s="182">
        <v>0</v>
      </c>
      <c r="D203" s="182">
        <f>Jan!K15+Jan!K25</f>
        <v>151267.17000000001</v>
      </c>
      <c r="E203" s="182">
        <f>Fev!K15+Fev!K30</f>
        <v>140869.35999999999</v>
      </c>
      <c r="F203" s="182">
        <f>Mar!K15+Mar!K30</f>
        <v>143589.35</v>
      </c>
      <c r="G203" s="182">
        <f>Abr!K15+Abr!K30</f>
        <v>141341.46</v>
      </c>
      <c r="H203" s="182">
        <f t="shared" si="224"/>
        <v>141341.46</v>
      </c>
      <c r="I203" s="133" t="str">
        <f t="shared" si="225"/>
        <v>-</v>
      </c>
      <c r="J203" s="182">
        <f>Mai!K15+Mai!K29</f>
        <v>125938.87</v>
      </c>
      <c r="K203" s="182">
        <f>Jun!K30</f>
        <v>164232.07</v>
      </c>
      <c r="L203" s="182">
        <f>Jul!K15+Jul!K29</f>
        <v>201567.82</v>
      </c>
      <c r="M203" s="182">
        <f>-Ago!K15+Ago!K29</f>
        <v>212699.62</v>
      </c>
      <c r="N203" s="182">
        <f>M203</f>
        <v>212699.62</v>
      </c>
      <c r="O203" s="133" t="str">
        <f t="shared" si="227"/>
        <v>-</v>
      </c>
      <c r="P203" s="182">
        <f>Set!K14+Set!K28</f>
        <v>211709.58</v>
      </c>
      <c r="Q203" s="182">
        <v>0</v>
      </c>
      <c r="R203" s="182"/>
      <c r="S203" s="182"/>
      <c r="T203" s="182">
        <f t="shared" si="228"/>
        <v>0</v>
      </c>
      <c r="U203" s="133" t="str">
        <f t="shared" si="229"/>
        <v>-</v>
      </c>
      <c r="V203" s="182">
        <f t="shared" si="233"/>
        <v>0</v>
      </c>
      <c r="W203" s="133" t="str">
        <f t="shared" si="231"/>
        <v>-</v>
      </c>
      <c r="X203" s="127"/>
    </row>
    <row r="205" spans="1:25" x14ac:dyDescent="0.25">
      <c r="D205" s="195">
        <f>D185-Jan!K191</f>
        <v>0</v>
      </c>
      <c r="E205" s="195">
        <f>E185-Fev!K192</f>
        <v>0</v>
      </c>
      <c r="F205" s="195">
        <f>F185-Mar!K196</f>
        <v>0</v>
      </c>
      <c r="G205" s="195">
        <f>G185-Abr!K191</f>
        <v>0</v>
      </c>
      <c r="H205" s="196"/>
      <c r="J205" s="195">
        <f>J185-Mai!K191</f>
        <v>0</v>
      </c>
      <c r="K205" s="195">
        <f>K185-Jun!K193</f>
        <v>0</v>
      </c>
      <c r="L205" s="195">
        <f>L185-Jul!K198</f>
        <v>0</v>
      </c>
      <c r="M205" s="195">
        <f>M185-Ago!K196</f>
        <v>0</v>
      </c>
      <c r="N205" s="196"/>
      <c r="P205" s="195">
        <f>P185-Set!K195</f>
        <v>0</v>
      </c>
      <c r="S205" s="196"/>
      <c r="T205" s="196"/>
      <c r="V205" s="196"/>
    </row>
    <row r="207" spans="1:25" x14ac:dyDescent="0.25">
      <c r="U207" s="195"/>
      <c r="W207" s="195"/>
      <c r="X207" s="195"/>
      <c r="Y207" s="195"/>
    </row>
    <row r="208" spans="1:25" x14ac:dyDescent="0.25">
      <c r="D208" s="198"/>
      <c r="E208" s="198"/>
      <c r="U208" s="195"/>
      <c r="W208" s="195"/>
      <c r="X208" s="195"/>
      <c r="Y208" s="195"/>
    </row>
    <row r="209" spans="20:25" x14ac:dyDescent="0.25">
      <c r="U209" s="195"/>
      <c r="W209" s="195"/>
      <c r="X209" s="195"/>
      <c r="Y209" s="195"/>
    </row>
    <row r="210" spans="20:25" x14ac:dyDescent="0.25">
      <c r="U210" s="195"/>
      <c r="W210" s="195"/>
      <c r="X210" s="195"/>
      <c r="Y210" s="195"/>
    </row>
    <row r="213" spans="20:25" x14ac:dyDescent="0.25">
      <c r="T213" s="199"/>
    </row>
  </sheetData>
  <phoneticPr fontId="34" type="noConversion"/>
  <printOptions horizontalCentered="1" verticalCentered="1"/>
  <pageMargins left="0" right="0" top="0.55118110236220474" bottom="0" header="0.31496062992125984" footer="0.31496062992125984"/>
  <pageSetup paperSize="9" scale="95" fitToHeight="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73"/>
  <sheetViews>
    <sheetView workbookViewId="0">
      <selection activeCell="L203" sqref="L203"/>
    </sheetView>
  </sheetViews>
  <sheetFormatPr defaultColWidth="9.109375" defaultRowHeight="14.4" x14ac:dyDescent="0.3"/>
  <cols>
    <col min="1" max="1" width="15.6640625" style="1" customWidth="1"/>
    <col min="2" max="6" width="1.88671875" style="1" customWidth="1"/>
    <col min="7" max="7" width="52" style="1" bestFit="1" customWidth="1"/>
    <col min="8" max="8" width="14.33203125" style="23" bestFit="1" customWidth="1"/>
    <col min="9" max="9" width="12.6640625" style="23" bestFit="1" customWidth="1"/>
    <col min="10" max="10" width="13.6640625" style="23" bestFit="1" customWidth="1"/>
    <col min="11" max="11" width="14.33203125" style="23" bestFit="1" customWidth="1"/>
    <col min="12" max="12" width="12.88671875" style="1" bestFit="1" customWidth="1"/>
    <col min="13" max="244" width="9.109375" style="1"/>
    <col min="245" max="245" width="11.33203125" style="1" customWidth="1"/>
    <col min="246" max="246" width="2.33203125" style="1" customWidth="1"/>
    <col min="247" max="250" width="1.33203125" style="1" customWidth="1"/>
    <col min="251" max="251" width="0.88671875" style="1" customWidth="1"/>
    <col min="252" max="252" width="15.44140625" style="1" customWidth="1"/>
    <col min="253" max="253" width="0.88671875" style="1" customWidth="1"/>
    <col min="254" max="254" width="12.5546875" style="1" customWidth="1"/>
    <col min="255" max="255" width="4.44140625" style="1" customWidth="1"/>
    <col min="256" max="256" width="2.109375" style="1" customWidth="1"/>
    <col min="257" max="257" width="0.33203125" style="1" customWidth="1"/>
    <col min="258" max="258" width="0.5546875" style="1" customWidth="1"/>
    <col min="259" max="259" width="6.44140625" style="1" customWidth="1"/>
    <col min="260" max="260" width="3.109375" style="1" customWidth="1"/>
    <col min="261" max="261" width="1.5546875" style="1" customWidth="1"/>
    <col min="262" max="262" width="3.33203125" style="1" customWidth="1"/>
    <col min="263" max="263" width="9.109375" style="1"/>
    <col min="264" max="264" width="6.88671875" style="1" customWidth="1"/>
    <col min="265" max="265" width="1.5546875" style="1" customWidth="1"/>
    <col min="266" max="266" width="4.44140625" style="1" customWidth="1"/>
    <col min="267" max="267" width="5" style="1" customWidth="1"/>
    <col min="268" max="268" width="7.33203125" style="1" customWidth="1"/>
    <col min="269" max="500" width="9.109375" style="1"/>
    <col min="501" max="501" width="11.33203125" style="1" customWidth="1"/>
    <col min="502" max="502" width="2.33203125" style="1" customWidth="1"/>
    <col min="503" max="506" width="1.33203125" style="1" customWidth="1"/>
    <col min="507" max="507" width="0.88671875" style="1" customWidth="1"/>
    <col min="508" max="508" width="15.44140625" style="1" customWidth="1"/>
    <col min="509" max="509" width="0.88671875" style="1" customWidth="1"/>
    <col min="510" max="510" width="12.5546875" style="1" customWidth="1"/>
    <col min="511" max="511" width="4.44140625" style="1" customWidth="1"/>
    <col min="512" max="512" width="2.109375" style="1" customWidth="1"/>
    <col min="513" max="513" width="0.33203125" style="1" customWidth="1"/>
    <col min="514" max="514" width="0.5546875" style="1" customWidth="1"/>
    <col min="515" max="515" width="6.44140625" style="1" customWidth="1"/>
    <col min="516" max="516" width="3.109375" style="1" customWidth="1"/>
    <col min="517" max="517" width="1.5546875" style="1" customWidth="1"/>
    <col min="518" max="518" width="3.33203125" style="1" customWidth="1"/>
    <col min="519" max="519" width="9.109375" style="1"/>
    <col min="520" max="520" width="6.88671875" style="1" customWidth="1"/>
    <col min="521" max="521" width="1.5546875" style="1" customWidth="1"/>
    <col min="522" max="522" width="4.44140625" style="1" customWidth="1"/>
    <col min="523" max="523" width="5" style="1" customWidth="1"/>
    <col min="524" max="524" width="7.33203125" style="1" customWidth="1"/>
    <col min="525" max="756" width="9.109375" style="1"/>
    <col min="757" max="757" width="11.33203125" style="1" customWidth="1"/>
    <col min="758" max="758" width="2.33203125" style="1" customWidth="1"/>
    <col min="759" max="762" width="1.33203125" style="1" customWidth="1"/>
    <col min="763" max="763" width="0.88671875" style="1" customWidth="1"/>
    <col min="764" max="764" width="15.44140625" style="1" customWidth="1"/>
    <col min="765" max="765" width="0.88671875" style="1" customWidth="1"/>
    <col min="766" max="766" width="12.5546875" style="1" customWidth="1"/>
    <col min="767" max="767" width="4.44140625" style="1" customWidth="1"/>
    <col min="768" max="768" width="2.109375" style="1" customWidth="1"/>
    <col min="769" max="769" width="0.33203125" style="1" customWidth="1"/>
    <col min="770" max="770" width="0.5546875" style="1" customWidth="1"/>
    <col min="771" max="771" width="6.44140625" style="1" customWidth="1"/>
    <col min="772" max="772" width="3.109375" style="1" customWidth="1"/>
    <col min="773" max="773" width="1.5546875" style="1" customWidth="1"/>
    <col min="774" max="774" width="3.33203125" style="1" customWidth="1"/>
    <col min="775" max="775" width="9.109375" style="1"/>
    <col min="776" max="776" width="6.88671875" style="1" customWidth="1"/>
    <col min="777" max="777" width="1.5546875" style="1" customWidth="1"/>
    <col min="778" max="778" width="4.44140625" style="1" customWidth="1"/>
    <col min="779" max="779" width="5" style="1" customWidth="1"/>
    <col min="780" max="780" width="7.33203125" style="1" customWidth="1"/>
    <col min="781" max="1012" width="9.109375" style="1"/>
    <col min="1013" max="1013" width="11.33203125" style="1" customWidth="1"/>
    <col min="1014" max="1014" width="2.33203125" style="1" customWidth="1"/>
    <col min="1015" max="1018" width="1.33203125" style="1" customWidth="1"/>
    <col min="1019" max="1019" width="0.88671875" style="1" customWidth="1"/>
    <col min="1020" max="1020" width="15.44140625" style="1" customWidth="1"/>
    <col min="1021" max="1021" width="0.88671875" style="1" customWidth="1"/>
    <col min="1022" max="1022" width="12.5546875" style="1" customWidth="1"/>
    <col min="1023" max="1023" width="4.44140625" style="1" customWidth="1"/>
    <col min="1024" max="1024" width="2.109375" style="1" customWidth="1"/>
    <col min="1025" max="1025" width="0.33203125" style="1" customWidth="1"/>
    <col min="1026" max="1026" width="0.5546875" style="1" customWidth="1"/>
    <col min="1027" max="1027" width="6.44140625" style="1" customWidth="1"/>
    <col min="1028" max="1028" width="3.109375" style="1" customWidth="1"/>
    <col min="1029" max="1029" width="1.5546875" style="1" customWidth="1"/>
    <col min="1030" max="1030" width="3.33203125" style="1" customWidth="1"/>
    <col min="1031" max="1031" width="9.109375" style="1"/>
    <col min="1032" max="1032" width="6.88671875" style="1" customWidth="1"/>
    <col min="1033" max="1033" width="1.5546875" style="1" customWidth="1"/>
    <col min="1034" max="1034" width="4.44140625" style="1" customWidth="1"/>
    <col min="1035" max="1035" width="5" style="1" customWidth="1"/>
    <col min="1036" max="1036" width="7.33203125" style="1" customWidth="1"/>
    <col min="1037" max="1268" width="9.109375" style="1"/>
    <col min="1269" max="1269" width="11.33203125" style="1" customWidth="1"/>
    <col min="1270" max="1270" width="2.33203125" style="1" customWidth="1"/>
    <col min="1271" max="1274" width="1.33203125" style="1" customWidth="1"/>
    <col min="1275" max="1275" width="0.88671875" style="1" customWidth="1"/>
    <col min="1276" max="1276" width="15.44140625" style="1" customWidth="1"/>
    <col min="1277" max="1277" width="0.88671875" style="1" customWidth="1"/>
    <col min="1278" max="1278" width="12.5546875" style="1" customWidth="1"/>
    <col min="1279" max="1279" width="4.44140625" style="1" customWidth="1"/>
    <col min="1280" max="1280" width="2.109375" style="1" customWidth="1"/>
    <col min="1281" max="1281" width="0.33203125" style="1" customWidth="1"/>
    <col min="1282" max="1282" width="0.5546875" style="1" customWidth="1"/>
    <col min="1283" max="1283" width="6.44140625" style="1" customWidth="1"/>
    <col min="1284" max="1284" width="3.109375" style="1" customWidth="1"/>
    <col min="1285" max="1285" width="1.5546875" style="1" customWidth="1"/>
    <col min="1286" max="1286" width="3.33203125" style="1" customWidth="1"/>
    <col min="1287" max="1287" width="9.109375" style="1"/>
    <col min="1288" max="1288" width="6.88671875" style="1" customWidth="1"/>
    <col min="1289" max="1289" width="1.5546875" style="1" customWidth="1"/>
    <col min="1290" max="1290" width="4.44140625" style="1" customWidth="1"/>
    <col min="1291" max="1291" width="5" style="1" customWidth="1"/>
    <col min="1292" max="1292" width="7.33203125" style="1" customWidth="1"/>
    <col min="1293" max="1524" width="9.109375" style="1"/>
    <col min="1525" max="1525" width="11.33203125" style="1" customWidth="1"/>
    <col min="1526" max="1526" width="2.33203125" style="1" customWidth="1"/>
    <col min="1527" max="1530" width="1.33203125" style="1" customWidth="1"/>
    <col min="1531" max="1531" width="0.88671875" style="1" customWidth="1"/>
    <col min="1532" max="1532" width="15.44140625" style="1" customWidth="1"/>
    <col min="1533" max="1533" width="0.88671875" style="1" customWidth="1"/>
    <col min="1534" max="1534" width="12.5546875" style="1" customWidth="1"/>
    <col min="1535" max="1535" width="4.44140625" style="1" customWidth="1"/>
    <col min="1536" max="1536" width="2.109375" style="1" customWidth="1"/>
    <col min="1537" max="1537" width="0.33203125" style="1" customWidth="1"/>
    <col min="1538" max="1538" width="0.5546875" style="1" customWidth="1"/>
    <col min="1539" max="1539" width="6.44140625" style="1" customWidth="1"/>
    <col min="1540" max="1540" width="3.109375" style="1" customWidth="1"/>
    <col min="1541" max="1541" width="1.5546875" style="1" customWidth="1"/>
    <col min="1542" max="1542" width="3.33203125" style="1" customWidth="1"/>
    <col min="1543" max="1543" width="9.109375" style="1"/>
    <col min="1544" max="1544" width="6.88671875" style="1" customWidth="1"/>
    <col min="1545" max="1545" width="1.5546875" style="1" customWidth="1"/>
    <col min="1546" max="1546" width="4.44140625" style="1" customWidth="1"/>
    <col min="1547" max="1547" width="5" style="1" customWidth="1"/>
    <col min="1548" max="1548" width="7.33203125" style="1" customWidth="1"/>
    <col min="1549" max="1780" width="9.109375" style="1"/>
    <col min="1781" max="1781" width="11.33203125" style="1" customWidth="1"/>
    <col min="1782" max="1782" width="2.33203125" style="1" customWidth="1"/>
    <col min="1783" max="1786" width="1.33203125" style="1" customWidth="1"/>
    <col min="1787" max="1787" width="0.88671875" style="1" customWidth="1"/>
    <col min="1788" max="1788" width="15.44140625" style="1" customWidth="1"/>
    <col min="1789" max="1789" width="0.88671875" style="1" customWidth="1"/>
    <col min="1790" max="1790" width="12.5546875" style="1" customWidth="1"/>
    <col min="1791" max="1791" width="4.44140625" style="1" customWidth="1"/>
    <col min="1792" max="1792" width="2.109375" style="1" customWidth="1"/>
    <col min="1793" max="1793" width="0.33203125" style="1" customWidth="1"/>
    <col min="1794" max="1794" width="0.5546875" style="1" customWidth="1"/>
    <col min="1795" max="1795" width="6.44140625" style="1" customWidth="1"/>
    <col min="1796" max="1796" width="3.109375" style="1" customWidth="1"/>
    <col min="1797" max="1797" width="1.5546875" style="1" customWidth="1"/>
    <col min="1798" max="1798" width="3.33203125" style="1" customWidth="1"/>
    <col min="1799" max="1799" width="9.109375" style="1"/>
    <col min="1800" max="1800" width="6.88671875" style="1" customWidth="1"/>
    <col min="1801" max="1801" width="1.5546875" style="1" customWidth="1"/>
    <col min="1802" max="1802" width="4.44140625" style="1" customWidth="1"/>
    <col min="1803" max="1803" width="5" style="1" customWidth="1"/>
    <col min="1804" max="1804" width="7.33203125" style="1" customWidth="1"/>
    <col min="1805" max="2036" width="9.109375" style="1"/>
    <col min="2037" max="2037" width="11.33203125" style="1" customWidth="1"/>
    <col min="2038" max="2038" width="2.33203125" style="1" customWidth="1"/>
    <col min="2039" max="2042" width="1.33203125" style="1" customWidth="1"/>
    <col min="2043" max="2043" width="0.88671875" style="1" customWidth="1"/>
    <col min="2044" max="2044" width="15.44140625" style="1" customWidth="1"/>
    <col min="2045" max="2045" width="0.88671875" style="1" customWidth="1"/>
    <col min="2046" max="2046" width="12.5546875" style="1" customWidth="1"/>
    <col min="2047" max="2047" width="4.44140625" style="1" customWidth="1"/>
    <col min="2048" max="2048" width="2.109375" style="1" customWidth="1"/>
    <col min="2049" max="2049" width="0.33203125" style="1" customWidth="1"/>
    <col min="2050" max="2050" width="0.5546875" style="1" customWidth="1"/>
    <col min="2051" max="2051" width="6.44140625" style="1" customWidth="1"/>
    <col min="2052" max="2052" width="3.109375" style="1" customWidth="1"/>
    <col min="2053" max="2053" width="1.5546875" style="1" customWidth="1"/>
    <col min="2054" max="2054" width="3.33203125" style="1" customWidth="1"/>
    <col min="2055" max="2055" width="9.109375" style="1"/>
    <col min="2056" max="2056" width="6.88671875" style="1" customWidth="1"/>
    <col min="2057" max="2057" width="1.5546875" style="1" customWidth="1"/>
    <col min="2058" max="2058" width="4.44140625" style="1" customWidth="1"/>
    <col min="2059" max="2059" width="5" style="1" customWidth="1"/>
    <col min="2060" max="2060" width="7.33203125" style="1" customWidth="1"/>
    <col min="2061" max="2292" width="9.109375" style="1"/>
    <col min="2293" max="2293" width="11.33203125" style="1" customWidth="1"/>
    <col min="2294" max="2294" width="2.33203125" style="1" customWidth="1"/>
    <col min="2295" max="2298" width="1.33203125" style="1" customWidth="1"/>
    <col min="2299" max="2299" width="0.88671875" style="1" customWidth="1"/>
    <col min="2300" max="2300" width="15.44140625" style="1" customWidth="1"/>
    <col min="2301" max="2301" width="0.88671875" style="1" customWidth="1"/>
    <col min="2302" max="2302" width="12.5546875" style="1" customWidth="1"/>
    <col min="2303" max="2303" width="4.44140625" style="1" customWidth="1"/>
    <col min="2304" max="2304" width="2.109375" style="1" customWidth="1"/>
    <col min="2305" max="2305" width="0.33203125" style="1" customWidth="1"/>
    <col min="2306" max="2306" width="0.5546875" style="1" customWidth="1"/>
    <col min="2307" max="2307" width="6.44140625" style="1" customWidth="1"/>
    <col min="2308" max="2308" width="3.109375" style="1" customWidth="1"/>
    <col min="2309" max="2309" width="1.5546875" style="1" customWidth="1"/>
    <col min="2310" max="2310" width="3.33203125" style="1" customWidth="1"/>
    <col min="2311" max="2311" width="9.109375" style="1"/>
    <col min="2312" max="2312" width="6.88671875" style="1" customWidth="1"/>
    <col min="2313" max="2313" width="1.5546875" style="1" customWidth="1"/>
    <col min="2314" max="2314" width="4.44140625" style="1" customWidth="1"/>
    <col min="2315" max="2315" width="5" style="1" customWidth="1"/>
    <col min="2316" max="2316" width="7.33203125" style="1" customWidth="1"/>
    <col min="2317" max="2548" width="9.109375" style="1"/>
    <col min="2549" max="2549" width="11.33203125" style="1" customWidth="1"/>
    <col min="2550" max="2550" width="2.33203125" style="1" customWidth="1"/>
    <col min="2551" max="2554" width="1.33203125" style="1" customWidth="1"/>
    <col min="2555" max="2555" width="0.88671875" style="1" customWidth="1"/>
    <col min="2556" max="2556" width="15.44140625" style="1" customWidth="1"/>
    <col min="2557" max="2557" width="0.88671875" style="1" customWidth="1"/>
    <col min="2558" max="2558" width="12.5546875" style="1" customWidth="1"/>
    <col min="2559" max="2559" width="4.44140625" style="1" customWidth="1"/>
    <col min="2560" max="2560" width="2.109375" style="1" customWidth="1"/>
    <col min="2561" max="2561" width="0.33203125" style="1" customWidth="1"/>
    <col min="2562" max="2562" width="0.5546875" style="1" customWidth="1"/>
    <col min="2563" max="2563" width="6.44140625" style="1" customWidth="1"/>
    <col min="2564" max="2564" width="3.109375" style="1" customWidth="1"/>
    <col min="2565" max="2565" width="1.5546875" style="1" customWidth="1"/>
    <col min="2566" max="2566" width="3.33203125" style="1" customWidth="1"/>
    <col min="2567" max="2567" width="9.109375" style="1"/>
    <col min="2568" max="2568" width="6.88671875" style="1" customWidth="1"/>
    <col min="2569" max="2569" width="1.5546875" style="1" customWidth="1"/>
    <col min="2570" max="2570" width="4.44140625" style="1" customWidth="1"/>
    <col min="2571" max="2571" width="5" style="1" customWidth="1"/>
    <col min="2572" max="2572" width="7.33203125" style="1" customWidth="1"/>
    <col min="2573" max="2804" width="9.109375" style="1"/>
    <col min="2805" max="2805" width="11.33203125" style="1" customWidth="1"/>
    <col min="2806" max="2806" width="2.33203125" style="1" customWidth="1"/>
    <col min="2807" max="2810" width="1.33203125" style="1" customWidth="1"/>
    <col min="2811" max="2811" width="0.88671875" style="1" customWidth="1"/>
    <col min="2812" max="2812" width="15.44140625" style="1" customWidth="1"/>
    <col min="2813" max="2813" width="0.88671875" style="1" customWidth="1"/>
    <col min="2814" max="2814" width="12.5546875" style="1" customWidth="1"/>
    <col min="2815" max="2815" width="4.44140625" style="1" customWidth="1"/>
    <col min="2816" max="2816" width="2.109375" style="1" customWidth="1"/>
    <col min="2817" max="2817" width="0.33203125" style="1" customWidth="1"/>
    <col min="2818" max="2818" width="0.5546875" style="1" customWidth="1"/>
    <col min="2819" max="2819" width="6.44140625" style="1" customWidth="1"/>
    <col min="2820" max="2820" width="3.109375" style="1" customWidth="1"/>
    <col min="2821" max="2821" width="1.5546875" style="1" customWidth="1"/>
    <col min="2822" max="2822" width="3.33203125" style="1" customWidth="1"/>
    <col min="2823" max="2823" width="9.109375" style="1"/>
    <col min="2824" max="2824" width="6.88671875" style="1" customWidth="1"/>
    <col min="2825" max="2825" width="1.5546875" style="1" customWidth="1"/>
    <col min="2826" max="2826" width="4.44140625" style="1" customWidth="1"/>
    <col min="2827" max="2827" width="5" style="1" customWidth="1"/>
    <col min="2828" max="2828" width="7.33203125" style="1" customWidth="1"/>
    <col min="2829" max="3060" width="9.109375" style="1"/>
    <col min="3061" max="3061" width="11.33203125" style="1" customWidth="1"/>
    <col min="3062" max="3062" width="2.33203125" style="1" customWidth="1"/>
    <col min="3063" max="3066" width="1.33203125" style="1" customWidth="1"/>
    <col min="3067" max="3067" width="0.88671875" style="1" customWidth="1"/>
    <col min="3068" max="3068" width="15.44140625" style="1" customWidth="1"/>
    <col min="3069" max="3069" width="0.88671875" style="1" customWidth="1"/>
    <col min="3070" max="3070" width="12.5546875" style="1" customWidth="1"/>
    <col min="3071" max="3071" width="4.44140625" style="1" customWidth="1"/>
    <col min="3072" max="3072" width="2.109375" style="1" customWidth="1"/>
    <col min="3073" max="3073" width="0.33203125" style="1" customWidth="1"/>
    <col min="3074" max="3074" width="0.5546875" style="1" customWidth="1"/>
    <col min="3075" max="3075" width="6.44140625" style="1" customWidth="1"/>
    <col min="3076" max="3076" width="3.109375" style="1" customWidth="1"/>
    <col min="3077" max="3077" width="1.5546875" style="1" customWidth="1"/>
    <col min="3078" max="3078" width="3.33203125" style="1" customWidth="1"/>
    <col min="3079" max="3079" width="9.109375" style="1"/>
    <col min="3080" max="3080" width="6.88671875" style="1" customWidth="1"/>
    <col min="3081" max="3081" width="1.5546875" style="1" customWidth="1"/>
    <col min="3082" max="3082" width="4.44140625" style="1" customWidth="1"/>
    <col min="3083" max="3083" width="5" style="1" customWidth="1"/>
    <col min="3084" max="3084" width="7.33203125" style="1" customWidth="1"/>
    <col min="3085" max="3316" width="9.109375" style="1"/>
    <col min="3317" max="3317" width="11.33203125" style="1" customWidth="1"/>
    <col min="3318" max="3318" width="2.33203125" style="1" customWidth="1"/>
    <col min="3319" max="3322" width="1.33203125" style="1" customWidth="1"/>
    <col min="3323" max="3323" width="0.88671875" style="1" customWidth="1"/>
    <col min="3324" max="3324" width="15.44140625" style="1" customWidth="1"/>
    <col min="3325" max="3325" width="0.88671875" style="1" customWidth="1"/>
    <col min="3326" max="3326" width="12.5546875" style="1" customWidth="1"/>
    <col min="3327" max="3327" width="4.44140625" style="1" customWidth="1"/>
    <col min="3328" max="3328" width="2.109375" style="1" customWidth="1"/>
    <col min="3329" max="3329" width="0.33203125" style="1" customWidth="1"/>
    <col min="3330" max="3330" width="0.5546875" style="1" customWidth="1"/>
    <col min="3331" max="3331" width="6.44140625" style="1" customWidth="1"/>
    <col min="3332" max="3332" width="3.109375" style="1" customWidth="1"/>
    <col min="3333" max="3333" width="1.5546875" style="1" customWidth="1"/>
    <col min="3334" max="3334" width="3.33203125" style="1" customWidth="1"/>
    <col min="3335" max="3335" width="9.109375" style="1"/>
    <col min="3336" max="3336" width="6.88671875" style="1" customWidth="1"/>
    <col min="3337" max="3337" width="1.5546875" style="1" customWidth="1"/>
    <col min="3338" max="3338" width="4.44140625" style="1" customWidth="1"/>
    <col min="3339" max="3339" width="5" style="1" customWidth="1"/>
    <col min="3340" max="3340" width="7.33203125" style="1" customWidth="1"/>
    <col min="3341" max="3572" width="9.109375" style="1"/>
    <col min="3573" max="3573" width="11.33203125" style="1" customWidth="1"/>
    <col min="3574" max="3574" width="2.33203125" style="1" customWidth="1"/>
    <col min="3575" max="3578" width="1.33203125" style="1" customWidth="1"/>
    <col min="3579" max="3579" width="0.88671875" style="1" customWidth="1"/>
    <col min="3580" max="3580" width="15.44140625" style="1" customWidth="1"/>
    <col min="3581" max="3581" width="0.88671875" style="1" customWidth="1"/>
    <col min="3582" max="3582" width="12.5546875" style="1" customWidth="1"/>
    <col min="3583" max="3583" width="4.44140625" style="1" customWidth="1"/>
    <col min="3584" max="3584" width="2.109375" style="1" customWidth="1"/>
    <col min="3585" max="3585" width="0.33203125" style="1" customWidth="1"/>
    <col min="3586" max="3586" width="0.5546875" style="1" customWidth="1"/>
    <col min="3587" max="3587" width="6.44140625" style="1" customWidth="1"/>
    <col min="3588" max="3588" width="3.109375" style="1" customWidth="1"/>
    <col min="3589" max="3589" width="1.5546875" style="1" customWidth="1"/>
    <col min="3590" max="3590" width="3.33203125" style="1" customWidth="1"/>
    <col min="3591" max="3591" width="9.109375" style="1"/>
    <col min="3592" max="3592" width="6.88671875" style="1" customWidth="1"/>
    <col min="3593" max="3593" width="1.5546875" style="1" customWidth="1"/>
    <col min="3594" max="3594" width="4.44140625" style="1" customWidth="1"/>
    <col min="3595" max="3595" width="5" style="1" customWidth="1"/>
    <col min="3596" max="3596" width="7.33203125" style="1" customWidth="1"/>
    <col min="3597" max="3828" width="9.109375" style="1"/>
    <col min="3829" max="3829" width="11.33203125" style="1" customWidth="1"/>
    <col min="3830" max="3830" width="2.33203125" style="1" customWidth="1"/>
    <col min="3831" max="3834" width="1.33203125" style="1" customWidth="1"/>
    <col min="3835" max="3835" width="0.88671875" style="1" customWidth="1"/>
    <col min="3836" max="3836" width="15.44140625" style="1" customWidth="1"/>
    <col min="3837" max="3837" width="0.88671875" style="1" customWidth="1"/>
    <col min="3838" max="3838" width="12.5546875" style="1" customWidth="1"/>
    <col min="3839" max="3839" width="4.44140625" style="1" customWidth="1"/>
    <col min="3840" max="3840" width="2.109375" style="1" customWidth="1"/>
    <col min="3841" max="3841" width="0.33203125" style="1" customWidth="1"/>
    <col min="3842" max="3842" width="0.5546875" style="1" customWidth="1"/>
    <col min="3843" max="3843" width="6.44140625" style="1" customWidth="1"/>
    <col min="3844" max="3844" width="3.109375" style="1" customWidth="1"/>
    <col min="3845" max="3845" width="1.5546875" style="1" customWidth="1"/>
    <col min="3846" max="3846" width="3.33203125" style="1" customWidth="1"/>
    <col min="3847" max="3847" width="9.109375" style="1"/>
    <col min="3848" max="3848" width="6.88671875" style="1" customWidth="1"/>
    <col min="3849" max="3849" width="1.5546875" style="1" customWidth="1"/>
    <col min="3850" max="3850" width="4.44140625" style="1" customWidth="1"/>
    <col min="3851" max="3851" width="5" style="1" customWidth="1"/>
    <col min="3852" max="3852" width="7.33203125" style="1" customWidth="1"/>
    <col min="3853" max="4084" width="9.109375" style="1"/>
    <col min="4085" max="4085" width="11.33203125" style="1" customWidth="1"/>
    <col min="4086" max="4086" width="2.33203125" style="1" customWidth="1"/>
    <col min="4087" max="4090" width="1.33203125" style="1" customWidth="1"/>
    <col min="4091" max="4091" width="0.88671875" style="1" customWidth="1"/>
    <col min="4092" max="4092" width="15.44140625" style="1" customWidth="1"/>
    <col min="4093" max="4093" width="0.88671875" style="1" customWidth="1"/>
    <col min="4094" max="4094" width="12.5546875" style="1" customWidth="1"/>
    <col min="4095" max="4095" width="4.44140625" style="1" customWidth="1"/>
    <col min="4096" max="4096" width="2.109375" style="1" customWidth="1"/>
    <col min="4097" max="4097" width="0.33203125" style="1" customWidth="1"/>
    <col min="4098" max="4098" width="0.5546875" style="1" customWidth="1"/>
    <col min="4099" max="4099" width="6.44140625" style="1" customWidth="1"/>
    <col min="4100" max="4100" width="3.109375" style="1" customWidth="1"/>
    <col min="4101" max="4101" width="1.5546875" style="1" customWidth="1"/>
    <col min="4102" max="4102" width="3.33203125" style="1" customWidth="1"/>
    <col min="4103" max="4103" width="9.109375" style="1"/>
    <col min="4104" max="4104" width="6.88671875" style="1" customWidth="1"/>
    <col min="4105" max="4105" width="1.5546875" style="1" customWidth="1"/>
    <col min="4106" max="4106" width="4.44140625" style="1" customWidth="1"/>
    <col min="4107" max="4107" width="5" style="1" customWidth="1"/>
    <col min="4108" max="4108" width="7.33203125" style="1" customWidth="1"/>
    <col min="4109" max="4340" width="9.109375" style="1"/>
    <col min="4341" max="4341" width="11.33203125" style="1" customWidth="1"/>
    <col min="4342" max="4342" width="2.33203125" style="1" customWidth="1"/>
    <col min="4343" max="4346" width="1.33203125" style="1" customWidth="1"/>
    <col min="4347" max="4347" width="0.88671875" style="1" customWidth="1"/>
    <col min="4348" max="4348" width="15.44140625" style="1" customWidth="1"/>
    <col min="4349" max="4349" width="0.88671875" style="1" customWidth="1"/>
    <col min="4350" max="4350" width="12.5546875" style="1" customWidth="1"/>
    <col min="4351" max="4351" width="4.44140625" style="1" customWidth="1"/>
    <col min="4352" max="4352" width="2.109375" style="1" customWidth="1"/>
    <col min="4353" max="4353" width="0.33203125" style="1" customWidth="1"/>
    <col min="4354" max="4354" width="0.5546875" style="1" customWidth="1"/>
    <col min="4355" max="4355" width="6.44140625" style="1" customWidth="1"/>
    <col min="4356" max="4356" width="3.109375" style="1" customWidth="1"/>
    <col min="4357" max="4357" width="1.5546875" style="1" customWidth="1"/>
    <col min="4358" max="4358" width="3.33203125" style="1" customWidth="1"/>
    <col min="4359" max="4359" width="9.109375" style="1"/>
    <col min="4360" max="4360" width="6.88671875" style="1" customWidth="1"/>
    <col min="4361" max="4361" width="1.5546875" style="1" customWidth="1"/>
    <col min="4362" max="4362" width="4.44140625" style="1" customWidth="1"/>
    <col min="4363" max="4363" width="5" style="1" customWidth="1"/>
    <col min="4364" max="4364" width="7.33203125" style="1" customWidth="1"/>
    <col min="4365" max="4596" width="9.109375" style="1"/>
    <col min="4597" max="4597" width="11.33203125" style="1" customWidth="1"/>
    <col min="4598" max="4598" width="2.33203125" style="1" customWidth="1"/>
    <col min="4599" max="4602" width="1.33203125" style="1" customWidth="1"/>
    <col min="4603" max="4603" width="0.88671875" style="1" customWidth="1"/>
    <col min="4604" max="4604" width="15.44140625" style="1" customWidth="1"/>
    <col min="4605" max="4605" width="0.88671875" style="1" customWidth="1"/>
    <col min="4606" max="4606" width="12.5546875" style="1" customWidth="1"/>
    <col min="4607" max="4607" width="4.44140625" style="1" customWidth="1"/>
    <col min="4608" max="4608" width="2.109375" style="1" customWidth="1"/>
    <col min="4609" max="4609" width="0.33203125" style="1" customWidth="1"/>
    <col min="4610" max="4610" width="0.5546875" style="1" customWidth="1"/>
    <col min="4611" max="4611" width="6.44140625" style="1" customWidth="1"/>
    <col min="4612" max="4612" width="3.109375" style="1" customWidth="1"/>
    <col min="4613" max="4613" width="1.5546875" style="1" customWidth="1"/>
    <col min="4614" max="4614" width="3.33203125" style="1" customWidth="1"/>
    <col min="4615" max="4615" width="9.109375" style="1"/>
    <col min="4616" max="4616" width="6.88671875" style="1" customWidth="1"/>
    <col min="4617" max="4617" width="1.5546875" style="1" customWidth="1"/>
    <col min="4618" max="4618" width="4.44140625" style="1" customWidth="1"/>
    <col min="4619" max="4619" width="5" style="1" customWidth="1"/>
    <col min="4620" max="4620" width="7.33203125" style="1" customWidth="1"/>
    <col min="4621" max="4852" width="9.109375" style="1"/>
    <col min="4853" max="4853" width="11.33203125" style="1" customWidth="1"/>
    <col min="4854" max="4854" width="2.33203125" style="1" customWidth="1"/>
    <col min="4855" max="4858" width="1.33203125" style="1" customWidth="1"/>
    <col min="4859" max="4859" width="0.88671875" style="1" customWidth="1"/>
    <col min="4860" max="4860" width="15.44140625" style="1" customWidth="1"/>
    <col min="4861" max="4861" width="0.88671875" style="1" customWidth="1"/>
    <col min="4862" max="4862" width="12.5546875" style="1" customWidth="1"/>
    <col min="4863" max="4863" width="4.44140625" style="1" customWidth="1"/>
    <col min="4864" max="4864" width="2.109375" style="1" customWidth="1"/>
    <col min="4865" max="4865" width="0.33203125" style="1" customWidth="1"/>
    <col min="4866" max="4866" width="0.5546875" style="1" customWidth="1"/>
    <col min="4867" max="4867" width="6.44140625" style="1" customWidth="1"/>
    <col min="4868" max="4868" width="3.109375" style="1" customWidth="1"/>
    <col min="4869" max="4869" width="1.5546875" style="1" customWidth="1"/>
    <col min="4870" max="4870" width="3.33203125" style="1" customWidth="1"/>
    <col min="4871" max="4871" width="9.109375" style="1"/>
    <col min="4872" max="4872" width="6.88671875" style="1" customWidth="1"/>
    <col min="4873" max="4873" width="1.5546875" style="1" customWidth="1"/>
    <col min="4874" max="4874" width="4.44140625" style="1" customWidth="1"/>
    <col min="4875" max="4875" width="5" style="1" customWidth="1"/>
    <col min="4876" max="4876" width="7.33203125" style="1" customWidth="1"/>
    <col min="4877" max="5108" width="9.109375" style="1"/>
    <col min="5109" max="5109" width="11.33203125" style="1" customWidth="1"/>
    <col min="5110" max="5110" width="2.33203125" style="1" customWidth="1"/>
    <col min="5111" max="5114" width="1.33203125" style="1" customWidth="1"/>
    <col min="5115" max="5115" width="0.88671875" style="1" customWidth="1"/>
    <col min="5116" max="5116" width="15.44140625" style="1" customWidth="1"/>
    <col min="5117" max="5117" width="0.88671875" style="1" customWidth="1"/>
    <col min="5118" max="5118" width="12.5546875" style="1" customWidth="1"/>
    <col min="5119" max="5119" width="4.44140625" style="1" customWidth="1"/>
    <col min="5120" max="5120" width="2.109375" style="1" customWidth="1"/>
    <col min="5121" max="5121" width="0.33203125" style="1" customWidth="1"/>
    <col min="5122" max="5122" width="0.5546875" style="1" customWidth="1"/>
    <col min="5123" max="5123" width="6.44140625" style="1" customWidth="1"/>
    <col min="5124" max="5124" width="3.109375" style="1" customWidth="1"/>
    <col min="5125" max="5125" width="1.5546875" style="1" customWidth="1"/>
    <col min="5126" max="5126" width="3.33203125" style="1" customWidth="1"/>
    <col min="5127" max="5127" width="9.109375" style="1"/>
    <col min="5128" max="5128" width="6.88671875" style="1" customWidth="1"/>
    <col min="5129" max="5129" width="1.5546875" style="1" customWidth="1"/>
    <col min="5130" max="5130" width="4.44140625" style="1" customWidth="1"/>
    <col min="5131" max="5131" width="5" style="1" customWidth="1"/>
    <col min="5132" max="5132" width="7.33203125" style="1" customWidth="1"/>
    <col min="5133" max="5364" width="9.109375" style="1"/>
    <col min="5365" max="5365" width="11.33203125" style="1" customWidth="1"/>
    <col min="5366" max="5366" width="2.33203125" style="1" customWidth="1"/>
    <col min="5367" max="5370" width="1.33203125" style="1" customWidth="1"/>
    <col min="5371" max="5371" width="0.88671875" style="1" customWidth="1"/>
    <col min="5372" max="5372" width="15.44140625" style="1" customWidth="1"/>
    <col min="5373" max="5373" width="0.88671875" style="1" customWidth="1"/>
    <col min="5374" max="5374" width="12.5546875" style="1" customWidth="1"/>
    <col min="5375" max="5375" width="4.44140625" style="1" customWidth="1"/>
    <col min="5376" max="5376" width="2.109375" style="1" customWidth="1"/>
    <col min="5377" max="5377" width="0.33203125" style="1" customWidth="1"/>
    <col min="5378" max="5378" width="0.5546875" style="1" customWidth="1"/>
    <col min="5379" max="5379" width="6.44140625" style="1" customWidth="1"/>
    <col min="5380" max="5380" width="3.109375" style="1" customWidth="1"/>
    <col min="5381" max="5381" width="1.5546875" style="1" customWidth="1"/>
    <col min="5382" max="5382" width="3.33203125" style="1" customWidth="1"/>
    <col min="5383" max="5383" width="9.109375" style="1"/>
    <col min="5384" max="5384" width="6.88671875" style="1" customWidth="1"/>
    <col min="5385" max="5385" width="1.5546875" style="1" customWidth="1"/>
    <col min="5386" max="5386" width="4.44140625" style="1" customWidth="1"/>
    <col min="5387" max="5387" width="5" style="1" customWidth="1"/>
    <col min="5388" max="5388" width="7.33203125" style="1" customWidth="1"/>
    <col min="5389" max="5620" width="9.109375" style="1"/>
    <col min="5621" max="5621" width="11.33203125" style="1" customWidth="1"/>
    <col min="5622" max="5622" width="2.33203125" style="1" customWidth="1"/>
    <col min="5623" max="5626" width="1.33203125" style="1" customWidth="1"/>
    <col min="5627" max="5627" width="0.88671875" style="1" customWidth="1"/>
    <col min="5628" max="5628" width="15.44140625" style="1" customWidth="1"/>
    <col min="5629" max="5629" width="0.88671875" style="1" customWidth="1"/>
    <col min="5630" max="5630" width="12.5546875" style="1" customWidth="1"/>
    <col min="5631" max="5631" width="4.44140625" style="1" customWidth="1"/>
    <col min="5632" max="5632" width="2.109375" style="1" customWidth="1"/>
    <col min="5633" max="5633" width="0.33203125" style="1" customWidth="1"/>
    <col min="5634" max="5634" width="0.5546875" style="1" customWidth="1"/>
    <col min="5635" max="5635" width="6.44140625" style="1" customWidth="1"/>
    <col min="5636" max="5636" width="3.109375" style="1" customWidth="1"/>
    <col min="5637" max="5637" width="1.5546875" style="1" customWidth="1"/>
    <col min="5638" max="5638" width="3.33203125" style="1" customWidth="1"/>
    <col min="5639" max="5639" width="9.109375" style="1"/>
    <col min="5640" max="5640" width="6.88671875" style="1" customWidth="1"/>
    <col min="5641" max="5641" width="1.5546875" style="1" customWidth="1"/>
    <col min="5642" max="5642" width="4.44140625" style="1" customWidth="1"/>
    <col min="5643" max="5643" width="5" style="1" customWidth="1"/>
    <col min="5644" max="5644" width="7.33203125" style="1" customWidth="1"/>
    <col min="5645" max="5876" width="9.109375" style="1"/>
    <col min="5877" max="5877" width="11.33203125" style="1" customWidth="1"/>
    <col min="5878" max="5878" width="2.33203125" style="1" customWidth="1"/>
    <col min="5879" max="5882" width="1.33203125" style="1" customWidth="1"/>
    <col min="5883" max="5883" width="0.88671875" style="1" customWidth="1"/>
    <col min="5884" max="5884" width="15.44140625" style="1" customWidth="1"/>
    <col min="5885" max="5885" width="0.88671875" style="1" customWidth="1"/>
    <col min="5886" max="5886" width="12.5546875" style="1" customWidth="1"/>
    <col min="5887" max="5887" width="4.44140625" style="1" customWidth="1"/>
    <col min="5888" max="5888" width="2.109375" style="1" customWidth="1"/>
    <col min="5889" max="5889" width="0.33203125" style="1" customWidth="1"/>
    <col min="5890" max="5890" width="0.5546875" style="1" customWidth="1"/>
    <col min="5891" max="5891" width="6.44140625" style="1" customWidth="1"/>
    <col min="5892" max="5892" width="3.109375" style="1" customWidth="1"/>
    <col min="5893" max="5893" width="1.5546875" style="1" customWidth="1"/>
    <col min="5894" max="5894" width="3.33203125" style="1" customWidth="1"/>
    <col min="5895" max="5895" width="9.109375" style="1"/>
    <col min="5896" max="5896" width="6.88671875" style="1" customWidth="1"/>
    <col min="5897" max="5897" width="1.5546875" style="1" customWidth="1"/>
    <col min="5898" max="5898" width="4.44140625" style="1" customWidth="1"/>
    <col min="5899" max="5899" width="5" style="1" customWidth="1"/>
    <col min="5900" max="5900" width="7.33203125" style="1" customWidth="1"/>
    <col min="5901" max="6132" width="9.109375" style="1"/>
    <col min="6133" max="6133" width="11.33203125" style="1" customWidth="1"/>
    <col min="6134" max="6134" width="2.33203125" style="1" customWidth="1"/>
    <col min="6135" max="6138" width="1.33203125" style="1" customWidth="1"/>
    <col min="6139" max="6139" width="0.88671875" style="1" customWidth="1"/>
    <col min="6140" max="6140" width="15.44140625" style="1" customWidth="1"/>
    <col min="6141" max="6141" width="0.88671875" style="1" customWidth="1"/>
    <col min="6142" max="6142" width="12.5546875" style="1" customWidth="1"/>
    <col min="6143" max="6143" width="4.44140625" style="1" customWidth="1"/>
    <col min="6144" max="6144" width="2.109375" style="1" customWidth="1"/>
    <col min="6145" max="6145" width="0.33203125" style="1" customWidth="1"/>
    <col min="6146" max="6146" width="0.5546875" style="1" customWidth="1"/>
    <col min="6147" max="6147" width="6.44140625" style="1" customWidth="1"/>
    <col min="6148" max="6148" width="3.109375" style="1" customWidth="1"/>
    <col min="6149" max="6149" width="1.5546875" style="1" customWidth="1"/>
    <col min="6150" max="6150" width="3.33203125" style="1" customWidth="1"/>
    <col min="6151" max="6151" width="9.109375" style="1"/>
    <col min="6152" max="6152" width="6.88671875" style="1" customWidth="1"/>
    <col min="6153" max="6153" width="1.5546875" style="1" customWidth="1"/>
    <col min="6154" max="6154" width="4.44140625" style="1" customWidth="1"/>
    <col min="6155" max="6155" width="5" style="1" customWidth="1"/>
    <col min="6156" max="6156" width="7.33203125" style="1" customWidth="1"/>
    <col min="6157" max="6388" width="9.109375" style="1"/>
    <col min="6389" max="6389" width="11.33203125" style="1" customWidth="1"/>
    <col min="6390" max="6390" width="2.33203125" style="1" customWidth="1"/>
    <col min="6391" max="6394" width="1.33203125" style="1" customWidth="1"/>
    <col min="6395" max="6395" width="0.88671875" style="1" customWidth="1"/>
    <col min="6396" max="6396" width="15.44140625" style="1" customWidth="1"/>
    <col min="6397" max="6397" width="0.88671875" style="1" customWidth="1"/>
    <col min="6398" max="6398" width="12.5546875" style="1" customWidth="1"/>
    <col min="6399" max="6399" width="4.44140625" style="1" customWidth="1"/>
    <col min="6400" max="6400" width="2.109375" style="1" customWidth="1"/>
    <col min="6401" max="6401" width="0.33203125" style="1" customWidth="1"/>
    <col min="6402" max="6402" width="0.5546875" style="1" customWidth="1"/>
    <col min="6403" max="6403" width="6.44140625" style="1" customWidth="1"/>
    <col min="6404" max="6404" width="3.109375" style="1" customWidth="1"/>
    <col min="6405" max="6405" width="1.5546875" style="1" customWidth="1"/>
    <col min="6406" max="6406" width="3.33203125" style="1" customWidth="1"/>
    <col min="6407" max="6407" width="9.109375" style="1"/>
    <col min="6408" max="6408" width="6.88671875" style="1" customWidth="1"/>
    <col min="6409" max="6409" width="1.5546875" style="1" customWidth="1"/>
    <col min="6410" max="6410" width="4.44140625" style="1" customWidth="1"/>
    <col min="6411" max="6411" width="5" style="1" customWidth="1"/>
    <col min="6412" max="6412" width="7.33203125" style="1" customWidth="1"/>
    <col min="6413" max="6644" width="9.109375" style="1"/>
    <col min="6645" max="6645" width="11.33203125" style="1" customWidth="1"/>
    <col min="6646" max="6646" width="2.33203125" style="1" customWidth="1"/>
    <col min="6647" max="6650" width="1.33203125" style="1" customWidth="1"/>
    <col min="6651" max="6651" width="0.88671875" style="1" customWidth="1"/>
    <col min="6652" max="6652" width="15.44140625" style="1" customWidth="1"/>
    <col min="6653" max="6653" width="0.88671875" style="1" customWidth="1"/>
    <col min="6654" max="6654" width="12.5546875" style="1" customWidth="1"/>
    <col min="6655" max="6655" width="4.44140625" style="1" customWidth="1"/>
    <col min="6656" max="6656" width="2.109375" style="1" customWidth="1"/>
    <col min="6657" max="6657" width="0.33203125" style="1" customWidth="1"/>
    <col min="6658" max="6658" width="0.5546875" style="1" customWidth="1"/>
    <col min="6659" max="6659" width="6.44140625" style="1" customWidth="1"/>
    <col min="6660" max="6660" width="3.109375" style="1" customWidth="1"/>
    <col min="6661" max="6661" width="1.5546875" style="1" customWidth="1"/>
    <col min="6662" max="6662" width="3.33203125" style="1" customWidth="1"/>
    <col min="6663" max="6663" width="9.109375" style="1"/>
    <col min="6664" max="6664" width="6.88671875" style="1" customWidth="1"/>
    <col min="6665" max="6665" width="1.5546875" style="1" customWidth="1"/>
    <col min="6666" max="6666" width="4.44140625" style="1" customWidth="1"/>
    <col min="6667" max="6667" width="5" style="1" customWidth="1"/>
    <col min="6668" max="6668" width="7.33203125" style="1" customWidth="1"/>
    <col min="6669" max="6900" width="9.109375" style="1"/>
    <col min="6901" max="6901" width="11.33203125" style="1" customWidth="1"/>
    <col min="6902" max="6902" width="2.33203125" style="1" customWidth="1"/>
    <col min="6903" max="6906" width="1.33203125" style="1" customWidth="1"/>
    <col min="6907" max="6907" width="0.88671875" style="1" customWidth="1"/>
    <col min="6908" max="6908" width="15.44140625" style="1" customWidth="1"/>
    <col min="6909" max="6909" width="0.88671875" style="1" customWidth="1"/>
    <col min="6910" max="6910" width="12.5546875" style="1" customWidth="1"/>
    <col min="6911" max="6911" width="4.44140625" style="1" customWidth="1"/>
    <col min="6912" max="6912" width="2.109375" style="1" customWidth="1"/>
    <col min="6913" max="6913" width="0.33203125" style="1" customWidth="1"/>
    <col min="6914" max="6914" width="0.5546875" style="1" customWidth="1"/>
    <col min="6915" max="6915" width="6.44140625" style="1" customWidth="1"/>
    <col min="6916" max="6916" width="3.109375" style="1" customWidth="1"/>
    <col min="6917" max="6917" width="1.5546875" style="1" customWidth="1"/>
    <col min="6918" max="6918" width="3.33203125" style="1" customWidth="1"/>
    <col min="6919" max="6919" width="9.109375" style="1"/>
    <col min="6920" max="6920" width="6.88671875" style="1" customWidth="1"/>
    <col min="6921" max="6921" width="1.5546875" style="1" customWidth="1"/>
    <col min="6922" max="6922" width="4.44140625" style="1" customWidth="1"/>
    <col min="6923" max="6923" width="5" style="1" customWidth="1"/>
    <col min="6924" max="6924" width="7.33203125" style="1" customWidth="1"/>
    <col min="6925" max="7156" width="9.109375" style="1"/>
    <col min="7157" max="7157" width="11.33203125" style="1" customWidth="1"/>
    <col min="7158" max="7158" width="2.33203125" style="1" customWidth="1"/>
    <col min="7159" max="7162" width="1.33203125" style="1" customWidth="1"/>
    <col min="7163" max="7163" width="0.88671875" style="1" customWidth="1"/>
    <col min="7164" max="7164" width="15.44140625" style="1" customWidth="1"/>
    <col min="7165" max="7165" width="0.88671875" style="1" customWidth="1"/>
    <col min="7166" max="7166" width="12.5546875" style="1" customWidth="1"/>
    <col min="7167" max="7167" width="4.44140625" style="1" customWidth="1"/>
    <col min="7168" max="7168" width="2.109375" style="1" customWidth="1"/>
    <col min="7169" max="7169" width="0.33203125" style="1" customWidth="1"/>
    <col min="7170" max="7170" width="0.5546875" style="1" customWidth="1"/>
    <col min="7171" max="7171" width="6.44140625" style="1" customWidth="1"/>
    <col min="7172" max="7172" width="3.109375" style="1" customWidth="1"/>
    <col min="7173" max="7173" width="1.5546875" style="1" customWidth="1"/>
    <col min="7174" max="7174" width="3.33203125" style="1" customWidth="1"/>
    <col min="7175" max="7175" width="9.109375" style="1"/>
    <col min="7176" max="7176" width="6.88671875" style="1" customWidth="1"/>
    <col min="7177" max="7177" width="1.5546875" style="1" customWidth="1"/>
    <col min="7178" max="7178" width="4.44140625" style="1" customWidth="1"/>
    <col min="7179" max="7179" width="5" style="1" customWidth="1"/>
    <col min="7180" max="7180" width="7.33203125" style="1" customWidth="1"/>
    <col min="7181" max="7412" width="9.109375" style="1"/>
    <col min="7413" max="7413" width="11.33203125" style="1" customWidth="1"/>
    <col min="7414" max="7414" width="2.33203125" style="1" customWidth="1"/>
    <col min="7415" max="7418" width="1.33203125" style="1" customWidth="1"/>
    <col min="7419" max="7419" width="0.88671875" style="1" customWidth="1"/>
    <col min="7420" max="7420" width="15.44140625" style="1" customWidth="1"/>
    <col min="7421" max="7421" width="0.88671875" style="1" customWidth="1"/>
    <col min="7422" max="7422" width="12.5546875" style="1" customWidth="1"/>
    <col min="7423" max="7423" width="4.44140625" style="1" customWidth="1"/>
    <col min="7424" max="7424" width="2.109375" style="1" customWidth="1"/>
    <col min="7425" max="7425" width="0.33203125" style="1" customWidth="1"/>
    <col min="7426" max="7426" width="0.5546875" style="1" customWidth="1"/>
    <col min="7427" max="7427" width="6.44140625" style="1" customWidth="1"/>
    <col min="7428" max="7428" width="3.109375" style="1" customWidth="1"/>
    <col min="7429" max="7429" width="1.5546875" style="1" customWidth="1"/>
    <col min="7430" max="7430" width="3.33203125" style="1" customWidth="1"/>
    <col min="7431" max="7431" width="9.109375" style="1"/>
    <col min="7432" max="7432" width="6.88671875" style="1" customWidth="1"/>
    <col min="7433" max="7433" width="1.5546875" style="1" customWidth="1"/>
    <col min="7434" max="7434" width="4.44140625" style="1" customWidth="1"/>
    <col min="7435" max="7435" width="5" style="1" customWidth="1"/>
    <col min="7436" max="7436" width="7.33203125" style="1" customWidth="1"/>
    <col min="7437" max="7668" width="9.109375" style="1"/>
    <col min="7669" max="7669" width="11.33203125" style="1" customWidth="1"/>
    <col min="7670" max="7670" width="2.33203125" style="1" customWidth="1"/>
    <col min="7671" max="7674" width="1.33203125" style="1" customWidth="1"/>
    <col min="7675" max="7675" width="0.88671875" style="1" customWidth="1"/>
    <col min="7676" max="7676" width="15.44140625" style="1" customWidth="1"/>
    <col min="7677" max="7677" width="0.88671875" style="1" customWidth="1"/>
    <col min="7678" max="7678" width="12.5546875" style="1" customWidth="1"/>
    <col min="7679" max="7679" width="4.44140625" style="1" customWidth="1"/>
    <col min="7680" max="7680" width="2.109375" style="1" customWidth="1"/>
    <col min="7681" max="7681" width="0.33203125" style="1" customWidth="1"/>
    <col min="7682" max="7682" width="0.5546875" style="1" customWidth="1"/>
    <col min="7683" max="7683" width="6.44140625" style="1" customWidth="1"/>
    <col min="7684" max="7684" width="3.109375" style="1" customWidth="1"/>
    <col min="7685" max="7685" width="1.5546875" style="1" customWidth="1"/>
    <col min="7686" max="7686" width="3.33203125" style="1" customWidth="1"/>
    <col min="7687" max="7687" width="9.109375" style="1"/>
    <col min="7688" max="7688" width="6.88671875" style="1" customWidth="1"/>
    <col min="7689" max="7689" width="1.5546875" style="1" customWidth="1"/>
    <col min="7690" max="7690" width="4.44140625" style="1" customWidth="1"/>
    <col min="7691" max="7691" width="5" style="1" customWidth="1"/>
    <col min="7692" max="7692" width="7.33203125" style="1" customWidth="1"/>
    <col min="7693" max="7924" width="9.109375" style="1"/>
    <col min="7925" max="7925" width="11.33203125" style="1" customWidth="1"/>
    <col min="7926" max="7926" width="2.33203125" style="1" customWidth="1"/>
    <col min="7927" max="7930" width="1.33203125" style="1" customWidth="1"/>
    <col min="7931" max="7931" width="0.88671875" style="1" customWidth="1"/>
    <col min="7932" max="7932" width="15.44140625" style="1" customWidth="1"/>
    <col min="7933" max="7933" width="0.88671875" style="1" customWidth="1"/>
    <col min="7934" max="7934" width="12.5546875" style="1" customWidth="1"/>
    <col min="7935" max="7935" width="4.44140625" style="1" customWidth="1"/>
    <col min="7936" max="7936" width="2.109375" style="1" customWidth="1"/>
    <col min="7937" max="7937" width="0.33203125" style="1" customWidth="1"/>
    <col min="7938" max="7938" width="0.5546875" style="1" customWidth="1"/>
    <col min="7939" max="7939" width="6.44140625" style="1" customWidth="1"/>
    <col min="7940" max="7940" width="3.109375" style="1" customWidth="1"/>
    <col min="7941" max="7941" width="1.5546875" style="1" customWidth="1"/>
    <col min="7942" max="7942" width="3.33203125" style="1" customWidth="1"/>
    <col min="7943" max="7943" width="9.109375" style="1"/>
    <col min="7944" max="7944" width="6.88671875" style="1" customWidth="1"/>
    <col min="7945" max="7945" width="1.5546875" style="1" customWidth="1"/>
    <col min="7946" max="7946" width="4.44140625" style="1" customWidth="1"/>
    <col min="7947" max="7947" width="5" style="1" customWidth="1"/>
    <col min="7948" max="7948" width="7.33203125" style="1" customWidth="1"/>
    <col min="7949" max="8180" width="9.109375" style="1"/>
    <col min="8181" max="8181" width="11.33203125" style="1" customWidth="1"/>
    <col min="8182" max="8182" width="2.33203125" style="1" customWidth="1"/>
    <col min="8183" max="8186" width="1.33203125" style="1" customWidth="1"/>
    <col min="8187" max="8187" width="0.88671875" style="1" customWidth="1"/>
    <col min="8188" max="8188" width="15.44140625" style="1" customWidth="1"/>
    <col min="8189" max="8189" width="0.88671875" style="1" customWidth="1"/>
    <col min="8190" max="8190" width="12.5546875" style="1" customWidth="1"/>
    <col min="8191" max="8191" width="4.44140625" style="1" customWidth="1"/>
    <col min="8192" max="8192" width="2.109375" style="1" customWidth="1"/>
    <col min="8193" max="8193" width="0.33203125" style="1" customWidth="1"/>
    <col min="8194" max="8194" width="0.5546875" style="1" customWidth="1"/>
    <col min="8195" max="8195" width="6.44140625" style="1" customWidth="1"/>
    <col min="8196" max="8196" width="3.109375" style="1" customWidth="1"/>
    <col min="8197" max="8197" width="1.5546875" style="1" customWidth="1"/>
    <col min="8198" max="8198" width="3.33203125" style="1" customWidth="1"/>
    <col min="8199" max="8199" width="9.109375" style="1"/>
    <col min="8200" max="8200" width="6.88671875" style="1" customWidth="1"/>
    <col min="8201" max="8201" width="1.5546875" style="1" customWidth="1"/>
    <col min="8202" max="8202" width="4.44140625" style="1" customWidth="1"/>
    <col min="8203" max="8203" width="5" style="1" customWidth="1"/>
    <col min="8204" max="8204" width="7.33203125" style="1" customWidth="1"/>
    <col min="8205" max="8436" width="9.109375" style="1"/>
    <col min="8437" max="8437" width="11.33203125" style="1" customWidth="1"/>
    <col min="8438" max="8438" width="2.33203125" style="1" customWidth="1"/>
    <col min="8439" max="8442" width="1.33203125" style="1" customWidth="1"/>
    <col min="8443" max="8443" width="0.88671875" style="1" customWidth="1"/>
    <col min="8444" max="8444" width="15.44140625" style="1" customWidth="1"/>
    <col min="8445" max="8445" width="0.88671875" style="1" customWidth="1"/>
    <col min="8446" max="8446" width="12.5546875" style="1" customWidth="1"/>
    <col min="8447" max="8447" width="4.44140625" style="1" customWidth="1"/>
    <col min="8448" max="8448" width="2.109375" style="1" customWidth="1"/>
    <col min="8449" max="8449" width="0.33203125" style="1" customWidth="1"/>
    <col min="8450" max="8450" width="0.5546875" style="1" customWidth="1"/>
    <col min="8451" max="8451" width="6.44140625" style="1" customWidth="1"/>
    <col min="8452" max="8452" width="3.109375" style="1" customWidth="1"/>
    <col min="8453" max="8453" width="1.5546875" style="1" customWidth="1"/>
    <col min="8454" max="8454" width="3.33203125" style="1" customWidth="1"/>
    <col min="8455" max="8455" width="9.109375" style="1"/>
    <col min="8456" max="8456" width="6.88671875" style="1" customWidth="1"/>
    <col min="8457" max="8457" width="1.5546875" style="1" customWidth="1"/>
    <col min="8458" max="8458" width="4.44140625" style="1" customWidth="1"/>
    <col min="8459" max="8459" width="5" style="1" customWidth="1"/>
    <col min="8460" max="8460" width="7.33203125" style="1" customWidth="1"/>
    <col min="8461" max="8692" width="9.109375" style="1"/>
    <col min="8693" max="8693" width="11.33203125" style="1" customWidth="1"/>
    <col min="8694" max="8694" width="2.33203125" style="1" customWidth="1"/>
    <col min="8695" max="8698" width="1.33203125" style="1" customWidth="1"/>
    <col min="8699" max="8699" width="0.88671875" style="1" customWidth="1"/>
    <col min="8700" max="8700" width="15.44140625" style="1" customWidth="1"/>
    <col min="8701" max="8701" width="0.88671875" style="1" customWidth="1"/>
    <col min="8702" max="8702" width="12.5546875" style="1" customWidth="1"/>
    <col min="8703" max="8703" width="4.44140625" style="1" customWidth="1"/>
    <col min="8704" max="8704" width="2.109375" style="1" customWidth="1"/>
    <col min="8705" max="8705" width="0.33203125" style="1" customWidth="1"/>
    <col min="8706" max="8706" width="0.5546875" style="1" customWidth="1"/>
    <col min="8707" max="8707" width="6.44140625" style="1" customWidth="1"/>
    <col min="8708" max="8708" width="3.109375" style="1" customWidth="1"/>
    <col min="8709" max="8709" width="1.5546875" style="1" customWidth="1"/>
    <col min="8710" max="8710" width="3.33203125" style="1" customWidth="1"/>
    <col min="8711" max="8711" width="9.109375" style="1"/>
    <col min="8712" max="8712" width="6.88671875" style="1" customWidth="1"/>
    <col min="8713" max="8713" width="1.5546875" style="1" customWidth="1"/>
    <col min="8714" max="8714" width="4.44140625" style="1" customWidth="1"/>
    <col min="8715" max="8715" width="5" style="1" customWidth="1"/>
    <col min="8716" max="8716" width="7.33203125" style="1" customWidth="1"/>
    <col min="8717" max="8948" width="9.109375" style="1"/>
    <col min="8949" max="8949" width="11.33203125" style="1" customWidth="1"/>
    <col min="8950" max="8950" width="2.33203125" style="1" customWidth="1"/>
    <col min="8951" max="8954" width="1.33203125" style="1" customWidth="1"/>
    <col min="8955" max="8955" width="0.88671875" style="1" customWidth="1"/>
    <col min="8956" max="8956" width="15.44140625" style="1" customWidth="1"/>
    <col min="8957" max="8957" width="0.88671875" style="1" customWidth="1"/>
    <col min="8958" max="8958" width="12.5546875" style="1" customWidth="1"/>
    <col min="8959" max="8959" width="4.44140625" style="1" customWidth="1"/>
    <col min="8960" max="8960" width="2.109375" style="1" customWidth="1"/>
    <col min="8961" max="8961" width="0.33203125" style="1" customWidth="1"/>
    <col min="8962" max="8962" width="0.5546875" style="1" customWidth="1"/>
    <col min="8963" max="8963" width="6.44140625" style="1" customWidth="1"/>
    <col min="8964" max="8964" width="3.109375" style="1" customWidth="1"/>
    <col min="8965" max="8965" width="1.5546875" style="1" customWidth="1"/>
    <col min="8966" max="8966" width="3.33203125" style="1" customWidth="1"/>
    <col min="8967" max="8967" width="9.109375" style="1"/>
    <col min="8968" max="8968" width="6.88671875" style="1" customWidth="1"/>
    <col min="8969" max="8969" width="1.5546875" style="1" customWidth="1"/>
    <col min="8970" max="8970" width="4.44140625" style="1" customWidth="1"/>
    <col min="8971" max="8971" width="5" style="1" customWidth="1"/>
    <col min="8972" max="8972" width="7.33203125" style="1" customWidth="1"/>
    <col min="8973" max="9204" width="9.109375" style="1"/>
    <col min="9205" max="9205" width="11.33203125" style="1" customWidth="1"/>
    <col min="9206" max="9206" width="2.33203125" style="1" customWidth="1"/>
    <col min="9207" max="9210" width="1.33203125" style="1" customWidth="1"/>
    <col min="9211" max="9211" width="0.88671875" style="1" customWidth="1"/>
    <col min="9212" max="9212" width="15.44140625" style="1" customWidth="1"/>
    <col min="9213" max="9213" width="0.88671875" style="1" customWidth="1"/>
    <col min="9214" max="9214" width="12.5546875" style="1" customWidth="1"/>
    <col min="9215" max="9215" width="4.44140625" style="1" customWidth="1"/>
    <col min="9216" max="9216" width="2.109375" style="1" customWidth="1"/>
    <col min="9217" max="9217" width="0.33203125" style="1" customWidth="1"/>
    <col min="9218" max="9218" width="0.5546875" style="1" customWidth="1"/>
    <col min="9219" max="9219" width="6.44140625" style="1" customWidth="1"/>
    <col min="9220" max="9220" width="3.109375" style="1" customWidth="1"/>
    <col min="9221" max="9221" width="1.5546875" style="1" customWidth="1"/>
    <col min="9222" max="9222" width="3.33203125" style="1" customWidth="1"/>
    <col min="9223" max="9223" width="9.109375" style="1"/>
    <col min="9224" max="9224" width="6.88671875" style="1" customWidth="1"/>
    <col min="9225" max="9225" width="1.5546875" style="1" customWidth="1"/>
    <col min="9226" max="9226" width="4.44140625" style="1" customWidth="1"/>
    <col min="9227" max="9227" width="5" style="1" customWidth="1"/>
    <col min="9228" max="9228" width="7.33203125" style="1" customWidth="1"/>
    <col min="9229" max="9460" width="9.109375" style="1"/>
    <col min="9461" max="9461" width="11.33203125" style="1" customWidth="1"/>
    <col min="9462" max="9462" width="2.33203125" style="1" customWidth="1"/>
    <col min="9463" max="9466" width="1.33203125" style="1" customWidth="1"/>
    <col min="9467" max="9467" width="0.88671875" style="1" customWidth="1"/>
    <col min="9468" max="9468" width="15.44140625" style="1" customWidth="1"/>
    <col min="9469" max="9469" width="0.88671875" style="1" customWidth="1"/>
    <col min="9470" max="9470" width="12.5546875" style="1" customWidth="1"/>
    <col min="9471" max="9471" width="4.44140625" style="1" customWidth="1"/>
    <col min="9472" max="9472" width="2.109375" style="1" customWidth="1"/>
    <col min="9473" max="9473" width="0.33203125" style="1" customWidth="1"/>
    <col min="9474" max="9474" width="0.5546875" style="1" customWidth="1"/>
    <col min="9475" max="9475" width="6.44140625" style="1" customWidth="1"/>
    <col min="9476" max="9476" width="3.109375" style="1" customWidth="1"/>
    <col min="9477" max="9477" width="1.5546875" style="1" customWidth="1"/>
    <col min="9478" max="9478" width="3.33203125" style="1" customWidth="1"/>
    <col min="9479" max="9479" width="9.109375" style="1"/>
    <col min="9480" max="9480" width="6.88671875" style="1" customWidth="1"/>
    <col min="9481" max="9481" width="1.5546875" style="1" customWidth="1"/>
    <col min="9482" max="9482" width="4.44140625" style="1" customWidth="1"/>
    <col min="9483" max="9483" width="5" style="1" customWidth="1"/>
    <col min="9484" max="9484" width="7.33203125" style="1" customWidth="1"/>
    <col min="9485" max="9716" width="9.109375" style="1"/>
    <col min="9717" max="9717" width="11.33203125" style="1" customWidth="1"/>
    <col min="9718" max="9718" width="2.33203125" style="1" customWidth="1"/>
    <col min="9719" max="9722" width="1.33203125" style="1" customWidth="1"/>
    <col min="9723" max="9723" width="0.88671875" style="1" customWidth="1"/>
    <col min="9724" max="9724" width="15.44140625" style="1" customWidth="1"/>
    <col min="9725" max="9725" width="0.88671875" style="1" customWidth="1"/>
    <col min="9726" max="9726" width="12.5546875" style="1" customWidth="1"/>
    <col min="9727" max="9727" width="4.44140625" style="1" customWidth="1"/>
    <col min="9728" max="9728" width="2.109375" style="1" customWidth="1"/>
    <col min="9729" max="9729" width="0.33203125" style="1" customWidth="1"/>
    <col min="9730" max="9730" width="0.5546875" style="1" customWidth="1"/>
    <col min="9731" max="9731" width="6.44140625" style="1" customWidth="1"/>
    <col min="9732" max="9732" width="3.109375" style="1" customWidth="1"/>
    <col min="9733" max="9733" width="1.5546875" style="1" customWidth="1"/>
    <col min="9734" max="9734" width="3.33203125" style="1" customWidth="1"/>
    <col min="9735" max="9735" width="9.109375" style="1"/>
    <col min="9736" max="9736" width="6.88671875" style="1" customWidth="1"/>
    <col min="9737" max="9737" width="1.5546875" style="1" customWidth="1"/>
    <col min="9738" max="9738" width="4.44140625" style="1" customWidth="1"/>
    <col min="9739" max="9739" width="5" style="1" customWidth="1"/>
    <col min="9740" max="9740" width="7.33203125" style="1" customWidth="1"/>
    <col min="9741" max="9972" width="9.109375" style="1"/>
    <col min="9973" max="9973" width="11.33203125" style="1" customWidth="1"/>
    <col min="9974" max="9974" width="2.33203125" style="1" customWidth="1"/>
    <col min="9975" max="9978" width="1.33203125" style="1" customWidth="1"/>
    <col min="9979" max="9979" width="0.88671875" style="1" customWidth="1"/>
    <col min="9980" max="9980" width="15.44140625" style="1" customWidth="1"/>
    <col min="9981" max="9981" width="0.88671875" style="1" customWidth="1"/>
    <col min="9982" max="9982" width="12.5546875" style="1" customWidth="1"/>
    <col min="9983" max="9983" width="4.44140625" style="1" customWidth="1"/>
    <col min="9984" max="9984" width="2.109375" style="1" customWidth="1"/>
    <col min="9985" max="9985" width="0.33203125" style="1" customWidth="1"/>
    <col min="9986" max="9986" width="0.5546875" style="1" customWidth="1"/>
    <col min="9987" max="9987" width="6.44140625" style="1" customWidth="1"/>
    <col min="9988" max="9988" width="3.109375" style="1" customWidth="1"/>
    <col min="9989" max="9989" width="1.5546875" style="1" customWidth="1"/>
    <col min="9990" max="9990" width="3.33203125" style="1" customWidth="1"/>
    <col min="9991" max="9991" width="9.109375" style="1"/>
    <col min="9992" max="9992" width="6.88671875" style="1" customWidth="1"/>
    <col min="9993" max="9993" width="1.5546875" style="1" customWidth="1"/>
    <col min="9994" max="9994" width="4.44140625" style="1" customWidth="1"/>
    <col min="9995" max="9995" width="5" style="1" customWidth="1"/>
    <col min="9996" max="9996" width="7.33203125" style="1" customWidth="1"/>
    <col min="9997" max="10228" width="9.109375" style="1"/>
    <col min="10229" max="10229" width="11.33203125" style="1" customWidth="1"/>
    <col min="10230" max="10230" width="2.33203125" style="1" customWidth="1"/>
    <col min="10231" max="10234" width="1.33203125" style="1" customWidth="1"/>
    <col min="10235" max="10235" width="0.88671875" style="1" customWidth="1"/>
    <col min="10236" max="10236" width="15.44140625" style="1" customWidth="1"/>
    <col min="10237" max="10237" width="0.88671875" style="1" customWidth="1"/>
    <col min="10238" max="10238" width="12.5546875" style="1" customWidth="1"/>
    <col min="10239" max="10239" width="4.44140625" style="1" customWidth="1"/>
    <col min="10240" max="10240" width="2.109375" style="1" customWidth="1"/>
    <col min="10241" max="10241" width="0.33203125" style="1" customWidth="1"/>
    <col min="10242" max="10242" width="0.5546875" style="1" customWidth="1"/>
    <col min="10243" max="10243" width="6.44140625" style="1" customWidth="1"/>
    <col min="10244" max="10244" width="3.109375" style="1" customWidth="1"/>
    <col min="10245" max="10245" width="1.5546875" style="1" customWidth="1"/>
    <col min="10246" max="10246" width="3.33203125" style="1" customWidth="1"/>
    <col min="10247" max="10247" width="9.109375" style="1"/>
    <col min="10248" max="10248" width="6.88671875" style="1" customWidth="1"/>
    <col min="10249" max="10249" width="1.5546875" style="1" customWidth="1"/>
    <col min="10250" max="10250" width="4.44140625" style="1" customWidth="1"/>
    <col min="10251" max="10251" width="5" style="1" customWidth="1"/>
    <col min="10252" max="10252" width="7.33203125" style="1" customWidth="1"/>
    <col min="10253" max="10484" width="9.109375" style="1"/>
    <col min="10485" max="10485" width="11.33203125" style="1" customWidth="1"/>
    <col min="10486" max="10486" width="2.33203125" style="1" customWidth="1"/>
    <col min="10487" max="10490" width="1.33203125" style="1" customWidth="1"/>
    <col min="10491" max="10491" width="0.88671875" style="1" customWidth="1"/>
    <col min="10492" max="10492" width="15.44140625" style="1" customWidth="1"/>
    <col min="10493" max="10493" width="0.88671875" style="1" customWidth="1"/>
    <col min="10494" max="10494" width="12.5546875" style="1" customWidth="1"/>
    <col min="10495" max="10495" width="4.44140625" style="1" customWidth="1"/>
    <col min="10496" max="10496" width="2.109375" style="1" customWidth="1"/>
    <col min="10497" max="10497" width="0.33203125" style="1" customWidth="1"/>
    <col min="10498" max="10498" width="0.5546875" style="1" customWidth="1"/>
    <col min="10499" max="10499" width="6.44140625" style="1" customWidth="1"/>
    <col min="10500" max="10500" width="3.109375" style="1" customWidth="1"/>
    <col min="10501" max="10501" width="1.5546875" style="1" customWidth="1"/>
    <col min="10502" max="10502" width="3.33203125" style="1" customWidth="1"/>
    <col min="10503" max="10503" width="9.109375" style="1"/>
    <col min="10504" max="10504" width="6.88671875" style="1" customWidth="1"/>
    <col min="10505" max="10505" width="1.5546875" style="1" customWidth="1"/>
    <col min="10506" max="10506" width="4.44140625" style="1" customWidth="1"/>
    <col min="10507" max="10507" width="5" style="1" customWidth="1"/>
    <col min="10508" max="10508" width="7.33203125" style="1" customWidth="1"/>
    <col min="10509" max="10740" width="9.109375" style="1"/>
    <col min="10741" max="10741" width="11.33203125" style="1" customWidth="1"/>
    <col min="10742" max="10742" width="2.33203125" style="1" customWidth="1"/>
    <col min="10743" max="10746" width="1.33203125" style="1" customWidth="1"/>
    <col min="10747" max="10747" width="0.88671875" style="1" customWidth="1"/>
    <col min="10748" max="10748" width="15.44140625" style="1" customWidth="1"/>
    <col min="10749" max="10749" width="0.88671875" style="1" customWidth="1"/>
    <col min="10750" max="10750" width="12.5546875" style="1" customWidth="1"/>
    <col min="10751" max="10751" width="4.44140625" style="1" customWidth="1"/>
    <col min="10752" max="10752" width="2.109375" style="1" customWidth="1"/>
    <col min="10753" max="10753" width="0.33203125" style="1" customWidth="1"/>
    <col min="10754" max="10754" width="0.5546875" style="1" customWidth="1"/>
    <col min="10755" max="10755" width="6.44140625" style="1" customWidth="1"/>
    <col min="10756" max="10756" width="3.109375" style="1" customWidth="1"/>
    <col min="10757" max="10757" width="1.5546875" style="1" customWidth="1"/>
    <col min="10758" max="10758" width="3.33203125" style="1" customWidth="1"/>
    <col min="10759" max="10759" width="9.109375" style="1"/>
    <col min="10760" max="10760" width="6.88671875" style="1" customWidth="1"/>
    <col min="10761" max="10761" width="1.5546875" style="1" customWidth="1"/>
    <col min="10762" max="10762" width="4.44140625" style="1" customWidth="1"/>
    <col min="10763" max="10763" width="5" style="1" customWidth="1"/>
    <col min="10764" max="10764" width="7.33203125" style="1" customWidth="1"/>
    <col min="10765" max="10996" width="9.109375" style="1"/>
    <col min="10997" max="10997" width="11.33203125" style="1" customWidth="1"/>
    <col min="10998" max="10998" width="2.33203125" style="1" customWidth="1"/>
    <col min="10999" max="11002" width="1.33203125" style="1" customWidth="1"/>
    <col min="11003" max="11003" width="0.88671875" style="1" customWidth="1"/>
    <col min="11004" max="11004" width="15.44140625" style="1" customWidth="1"/>
    <col min="11005" max="11005" width="0.88671875" style="1" customWidth="1"/>
    <col min="11006" max="11006" width="12.5546875" style="1" customWidth="1"/>
    <col min="11007" max="11007" width="4.44140625" style="1" customWidth="1"/>
    <col min="11008" max="11008" width="2.109375" style="1" customWidth="1"/>
    <col min="11009" max="11009" width="0.33203125" style="1" customWidth="1"/>
    <col min="11010" max="11010" width="0.5546875" style="1" customWidth="1"/>
    <col min="11011" max="11011" width="6.44140625" style="1" customWidth="1"/>
    <col min="11012" max="11012" width="3.109375" style="1" customWidth="1"/>
    <col min="11013" max="11013" width="1.5546875" style="1" customWidth="1"/>
    <col min="11014" max="11014" width="3.33203125" style="1" customWidth="1"/>
    <col min="11015" max="11015" width="9.109375" style="1"/>
    <col min="11016" max="11016" width="6.88671875" style="1" customWidth="1"/>
    <col min="11017" max="11017" width="1.5546875" style="1" customWidth="1"/>
    <col min="11018" max="11018" width="4.44140625" style="1" customWidth="1"/>
    <col min="11019" max="11019" width="5" style="1" customWidth="1"/>
    <col min="11020" max="11020" width="7.33203125" style="1" customWidth="1"/>
    <col min="11021" max="11252" width="9.109375" style="1"/>
    <col min="11253" max="11253" width="11.33203125" style="1" customWidth="1"/>
    <col min="11254" max="11254" width="2.33203125" style="1" customWidth="1"/>
    <col min="11255" max="11258" width="1.33203125" style="1" customWidth="1"/>
    <col min="11259" max="11259" width="0.88671875" style="1" customWidth="1"/>
    <col min="11260" max="11260" width="15.44140625" style="1" customWidth="1"/>
    <col min="11261" max="11261" width="0.88671875" style="1" customWidth="1"/>
    <col min="11262" max="11262" width="12.5546875" style="1" customWidth="1"/>
    <col min="11263" max="11263" width="4.44140625" style="1" customWidth="1"/>
    <col min="11264" max="11264" width="2.109375" style="1" customWidth="1"/>
    <col min="11265" max="11265" width="0.33203125" style="1" customWidth="1"/>
    <col min="11266" max="11266" width="0.5546875" style="1" customWidth="1"/>
    <col min="11267" max="11267" width="6.44140625" style="1" customWidth="1"/>
    <col min="11268" max="11268" width="3.109375" style="1" customWidth="1"/>
    <col min="11269" max="11269" width="1.5546875" style="1" customWidth="1"/>
    <col min="11270" max="11270" width="3.33203125" style="1" customWidth="1"/>
    <col min="11271" max="11271" width="9.109375" style="1"/>
    <col min="11272" max="11272" width="6.88671875" style="1" customWidth="1"/>
    <col min="11273" max="11273" width="1.5546875" style="1" customWidth="1"/>
    <col min="11274" max="11274" width="4.44140625" style="1" customWidth="1"/>
    <col min="11275" max="11275" width="5" style="1" customWidth="1"/>
    <col min="11276" max="11276" width="7.33203125" style="1" customWidth="1"/>
    <col min="11277" max="11508" width="9.109375" style="1"/>
    <col min="11509" max="11509" width="11.33203125" style="1" customWidth="1"/>
    <col min="11510" max="11510" width="2.33203125" style="1" customWidth="1"/>
    <col min="11511" max="11514" width="1.33203125" style="1" customWidth="1"/>
    <col min="11515" max="11515" width="0.88671875" style="1" customWidth="1"/>
    <col min="11516" max="11516" width="15.44140625" style="1" customWidth="1"/>
    <col min="11517" max="11517" width="0.88671875" style="1" customWidth="1"/>
    <col min="11518" max="11518" width="12.5546875" style="1" customWidth="1"/>
    <col min="11519" max="11519" width="4.44140625" style="1" customWidth="1"/>
    <col min="11520" max="11520" width="2.109375" style="1" customWidth="1"/>
    <col min="11521" max="11521" width="0.33203125" style="1" customWidth="1"/>
    <col min="11522" max="11522" width="0.5546875" style="1" customWidth="1"/>
    <col min="11523" max="11523" width="6.44140625" style="1" customWidth="1"/>
    <col min="11524" max="11524" width="3.109375" style="1" customWidth="1"/>
    <col min="11525" max="11525" width="1.5546875" style="1" customWidth="1"/>
    <col min="11526" max="11526" width="3.33203125" style="1" customWidth="1"/>
    <col min="11527" max="11527" width="9.109375" style="1"/>
    <col min="11528" max="11528" width="6.88671875" style="1" customWidth="1"/>
    <col min="11529" max="11529" width="1.5546875" style="1" customWidth="1"/>
    <col min="11530" max="11530" width="4.44140625" style="1" customWidth="1"/>
    <col min="11531" max="11531" width="5" style="1" customWidth="1"/>
    <col min="11532" max="11532" width="7.33203125" style="1" customWidth="1"/>
    <col min="11533" max="11764" width="9.109375" style="1"/>
    <col min="11765" max="11765" width="11.33203125" style="1" customWidth="1"/>
    <col min="11766" max="11766" width="2.33203125" style="1" customWidth="1"/>
    <col min="11767" max="11770" width="1.33203125" style="1" customWidth="1"/>
    <col min="11771" max="11771" width="0.88671875" style="1" customWidth="1"/>
    <col min="11772" max="11772" width="15.44140625" style="1" customWidth="1"/>
    <col min="11773" max="11773" width="0.88671875" style="1" customWidth="1"/>
    <col min="11774" max="11774" width="12.5546875" style="1" customWidth="1"/>
    <col min="11775" max="11775" width="4.44140625" style="1" customWidth="1"/>
    <col min="11776" max="11776" width="2.109375" style="1" customWidth="1"/>
    <col min="11777" max="11777" width="0.33203125" style="1" customWidth="1"/>
    <col min="11778" max="11778" width="0.5546875" style="1" customWidth="1"/>
    <col min="11779" max="11779" width="6.44140625" style="1" customWidth="1"/>
    <col min="11780" max="11780" width="3.109375" style="1" customWidth="1"/>
    <col min="11781" max="11781" width="1.5546875" style="1" customWidth="1"/>
    <col min="11782" max="11782" width="3.33203125" style="1" customWidth="1"/>
    <col min="11783" max="11783" width="9.109375" style="1"/>
    <col min="11784" max="11784" width="6.88671875" style="1" customWidth="1"/>
    <col min="11785" max="11785" width="1.5546875" style="1" customWidth="1"/>
    <col min="11786" max="11786" width="4.44140625" style="1" customWidth="1"/>
    <col min="11787" max="11787" width="5" style="1" customWidth="1"/>
    <col min="11788" max="11788" width="7.33203125" style="1" customWidth="1"/>
    <col min="11789" max="12020" width="9.109375" style="1"/>
    <col min="12021" max="12021" width="11.33203125" style="1" customWidth="1"/>
    <col min="12022" max="12022" width="2.33203125" style="1" customWidth="1"/>
    <col min="12023" max="12026" width="1.33203125" style="1" customWidth="1"/>
    <col min="12027" max="12027" width="0.88671875" style="1" customWidth="1"/>
    <col min="12028" max="12028" width="15.44140625" style="1" customWidth="1"/>
    <col min="12029" max="12029" width="0.88671875" style="1" customWidth="1"/>
    <col min="12030" max="12030" width="12.5546875" style="1" customWidth="1"/>
    <col min="12031" max="12031" width="4.44140625" style="1" customWidth="1"/>
    <col min="12032" max="12032" width="2.109375" style="1" customWidth="1"/>
    <col min="12033" max="12033" width="0.33203125" style="1" customWidth="1"/>
    <col min="12034" max="12034" width="0.5546875" style="1" customWidth="1"/>
    <col min="12035" max="12035" width="6.44140625" style="1" customWidth="1"/>
    <col min="12036" max="12036" width="3.109375" style="1" customWidth="1"/>
    <col min="12037" max="12037" width="1.5546875" style="1" customWidth="1"/>
    <col min="12038" max="12038" width="3.33203125" style="1" customWidth="1"/>
    <col min="12039" max="12039" width="9.109375" style="1"/>
    <col min="12040" max="12040" width="6.88671875" style="1" customWidth="1"/>
    <col min="12041" max="12041" width="1.5546875" style="1" customWidth="1"/>
    <col min="12042" max="12042" width="4.44140625" style="1" customWidth="1"/>
    <col min="12043" max="12043" width="5" style="1" customWidth="1"/>
    <col min="12044" max="12044" width="7.33203125" style="1" customWidth="1"/>
    <col min="12045" max="12276" width="9.109375" style="1"/>
    <col min="12277" max="12277" width="11.33203125" style="1" customWidth="1"/>
    <col min="12278" max="12278" width="2.33203125" style="1" customWidth="1"/>
    <col min="12279" max="12282" width="1.33203125" style="1" customWidth="1"/>
    <col min="12283" max="12283" width="0.88671875" style="1" customWidth="1"/>
    <col min="12284" max="12284" width="15.44140625" style="1" customWidth="1"/>
    <col min="12285" max="12285" width="0.88671875" style="1" customWidth="1"/>
    <col min="12286" max="12286" width="12.5546875" style="1" customWidth="1"/>
    <col min="12287" max="12287" width="4.44140625" style="1" customWidth="1"/>
    <col min="12288" max="12288" width="2.109375" style="1" customWidth="1"/>
    <col min="12289" max="12289" width="0.33203125" style="1" customWidth="1"/>
    <col min="12290" max="12290" width="0.5546875" style="1" customWidth="1"/>
    <col min="12291" max="12291" width="6.44140625" style="1" customWidth="1"/>
    <col min="12292" max="12292" width="3.109375" style="1" customWidth="1"/>
    <col min="12293" max="12293" width="1.5546875" style="1" customWidth="1"/>
    <col min="12294" max="12294" width="3.33203125" style="1" customWidth="1"/>
    <col min="12295" max="12295" width="9.109375" style="1"/>
    <col min="12296" max="12296" width="6.88671875" style="1" customWidth="1"/>
    <col min="12297" max="12297" width="1.5546875" style="1" customWidth="1"/>
    <col min="12298" max="12298" width="4.44140625" style="1" customWidth="1"/>
    <col min="12299" max="12299" width="5" style="1" customWidth="1"/>
    <col min="12300" max="12300" width="7.33203125" style="1" customWidth="1"/>
    <col min="12301" max="12532" width="9.109375" style="1"/>
    <col min="12533" max="12533" width="11.33203125" style="1" customWidth="1"/>
    <col min="12534" max="12534" width="2.33203125" style="1" customWidth="1"/>
    <col min="12535" max="12538" width="1.33203125" style="1" customWidth="1"/>
    <col min="12539" max="12539" width="0.88671875" style="1" customWidth="1"/>
    <col min="12540" max="12540" width="15.44140625" style="1" customWidth="1"/>
    <col min="12541" max="12541" width="0.88671875" style="1" customWidth="1"/>
    <col min="12542" max="12542" width="12.5546875" style="1" customWidth="1"/>
    <col min="12543" max="12543" width="4.44140625" style="1" customWidth="1"/>
    <col min="12544" max="12544" width="2.109375" style="1" customWidth="1"/>
    <col min="12545" max="12545" width="0.33203125" style="1" customWidth="1"/>
    <col min="12546" max="12546" width="0.5546875" style="1" customWidth="1"/>
    <col min="12547" max="12547" width="6.44140625" style="1" customWidth="1"/>
    <col min="12548" max="12548" width="3.109375" style="1" customWidth="1"/>
    <col min="12549" max="12549" width="1.5546875" style="1" customWidth="1"/>
    <col min="12550" max="12550" width="3.33203125" style="1" customWidth="1"/>
    <col min="12551" max="12551" width="9.109375" style="1"/>
    <col min="12552" max="12552" width="6.88671875" style="1" customWidth="1"/>
    <col min="12553" max="12553" width="1.5546875" style="1" customWidth="1"/>
    <col min="12554" max="12554" width="4.44140625" style="1" customWidth="1"/>
    <col min="12555" max="12555" width="5" style="1" customWidth="1"/>
    <col min="12556" max="12556" width="7.33203125" style="1" customWidth="1"/>
    <col min="12557" max="12788" width="9.109375" style="1"/>
    <col min="12789" max="12789" width="11.33203125" style="1" customWidth="1"/>
    <col min="12790" max="12790" width="2.33203125" style="1" customWidth="1"/>
    <col min="12791" max="12794" width="1.33203125" style="1" customWidth="1"/>
    <col min="12795" max="12795" width="0.88671875" style="1" customWidth="1"/>
    <col min="12796" max="12796" width="15.44140625" style="1" customWidth="1"/>
    <col min="12797" max="12797" width="0.88671875" style="1" customWidth="1"/>
    <col min="12798" max="12798" width="12.5546875" style="1" customWidth="1"/>
    <col min="12799" max="12799" width="4.44140625" style="1" customWidth="1"/>
    <col min="12800" max="12800" width="2.109375" style="1" customWidth="1"/>
    <col min="12801" max="12801" width="0.33203125" style="1" customWidth="1"/>
    <col min="12802" max="12802" width="0.5546875" style="1" customWidth="1"/>
    <col min="12803" max="12803" width="6.44140625" style="1" customWidth="1"/>
    <col min="12804" max="12804" width="3.109375" style="1" customWidth="1"/>
    <col min="12805" max="12805" width="1.5546875" style="1" customWidth="1"/>
    <col min="12806" max="12806" width="3.33203125" style="1" customWidth="1"/>
    <col min="12807" max="12807" width="9.109375" style="1"/>
    <col min="12808" max="12808" width="6.88671875" style="1" customWidth="1"/>
    <col min="12809" max="12809" width="1.5546875" style="1" customWidth="1"/>
    <col min="12810" max="12810" width="4.44140625" style="1" customWidth="1"/>
    <col min="12811" max="12811" width="5" style="1" customWidth="1"/>
    <col min="12812" max="12812" width="7.33203125" style="1" customWidth="1"/>
    <col min="12813" max="13044" width="9.109375" style="1"/>
    <col min="13045" max="13045" width="11.33203125" style="1" customWidth="1"/>
    <col min="13046" max="13046" width="2.33203125" style="1" customWidth="1"/>
    <col min="13047" max="13050" width="1.33203125" style="1" customWidth="1"/>
    <col min="13051" max="13051" width="0.88671875" style="1" customWidth="1"/>
    <col min="13052" max="13052" width="15.44140625" style="1" customWidth="1"/>
    <col min="13053" max="13053" width="0.88671875" style="1" customWidth="1"/>
    <col min="13054" max="13054" width="12.5546875" style="1" customWidth="1"/>
    <col min="13055" max="13055" width="4.44140625" style="1" customWidth="1"/>
    <col min="13056" max="13056" width="2.109375" style="1" customWidth="1"/>
    <col min="13057" max="13057" width="0.33203125" style="1" customWidth="1"/>
    <col min="13058" max="13058" width="0.5546875" style="1" customWidth="1"/>
    <col min="13059" max="13059" width="6.44140625" style="1" customWidth="1"/>
    <col min="13060" max="13060" width="3.109375" style="1" customWidth="1"/>
    <col min="13061" max="13061" width="1.5546875" style="1" customWidth="1"/>
    <col min="13062" max="13062" width="3.33203125" style="1" customWidth="1"/>
    <col min="13063" max="13063" width="9.109375" style="1"/>
    <col min="13064" max="13064" width="6.88671875" style="1" customWidth="1"/>
    <col min="13065" max="13065" width="1.5546875" style="1" customWidth="1"/>
    <col min="13066" max="13066" width="4.44140625" style="1" customWidth="1"/>
    <col min="13067" max="13067" width="5" style="1" customWidth="1"/>
    <col min="13068" max="13068" width="7.33203125" style="1" customWidth="1"/>
    <col min="13069" max="13300" width="9.109375" style="1"/>
    <col min="13301" max="13301" width="11.33203125" style="1" customWidth="1"/>
    <col min="13302" max="13302" width="2.33203125" style="1" customWidth="1"/>
    <col min="13303" max="13306" width="1.33203125" style="1" customWidth="1"/>
    <col min="13307" max="13307" width="0.88671875" style="1" customWidth="1"/>
    <col min="13308" max="13308" width="15.44140625" style="1" customWidth="1"/>
    <col min="13309" max="13309" width="0.88671875" style="1" customWidth="1"/>
    <col min="13310" max="13310" width="12.5546875" style="1" customWidth="1"/>
    <col min="13311" max="13311" width="4.44140625" style="1" customWidth="1"/>
    <col min="13312" max="13312" width="2.109375" style="1" customWidth="1"/>
    <col min="13313" max="13313" width="0.33203125" style="1" customWidth="1"/>
    <col min="13314" max="13314" width="0.5546875" style="1" customWidth="1"/>
    <col min="13315" max="13315" width="6.44140625" style="1" customWidth="1"/>
    <col min="13316" max="13316" width="3.109375" style="1" customWidth="1"/>
    <col min="13317" max="13317" width="1.5546875" style="1" customWidth="1"/>
    <col min="13318" max="13318" width="3.33203125" style="1" customWidth="1"/>
    <col min="13319" max="13319" width="9.109375" style="1"/>
    <col min="13320" max="13320" width="6.88671875" style="1" customWidth="1"/>
    <col min="13321" max="13321" width="1.5546875" style="1" customWidth="1"/>
    <col min="13322" max="13322" width="4.44140625" style="1" customWidth="1"/>
    <col min="13323" max="13323" width="5" style="1" customWidth="1"/>
    <col min="13324" max="13324" width="7.33203125" style="1" customWidth="1"/>
    <col min="13325" max="13556" width="9.109375" style="1"/>
    <col min="13557" max="13557" width="11.33203125" style="1" customWidth="1"/>
    <col min="13558" max="13558" width="2.33203125" style="1" customWidth="1"/>
    <col min="13559" max="13562" width="1.33203125" style="1" customWidth="1"/>
    <col min="13563" max="13563" width="0.88671875" style="1" customWidth="1"/>
    <col min="13564" max="13564" width="15.44140625" style="1" customWidth="1"/>
    <col min="13565" max="13565" width="0.88671875" style="1" customWidth="1"/>
    <col min="13566" max="13566" width="12.5546875" style="1" customWidth="1"/>
    <col min="13567" max="13567" width="4.44140625" style="1" customWidth="1"/>
    <col min="13568" max="13568" width="2.109375" style="1" customWidth="1"/>
    <col min="13569" max="13569" width="0.33203125" style="1" customWidth="1"/>
    <col min="13570" max="13570" width="0.5546875" style="1" customWidth="1"/>
    <col min="13571" max="13571" width="6.44140625" style="1" customWidth="1"/>
    <col min="13572" max="13572" width="3.109375" style="1" customWidth="1"/>
    <col min="13573" max="13573" width="1.5546875" style="1" customWidth="1"/>
    <col min="13574" max="13574" width="3.33203125" style="1" customWidth="1"/>
    <col min="13575" max="13575" width="9.109375" style="1"/>
    <col min="13576" max="13576" width="6.88671875" style="1" customWidth="1"/>
    <col min="13577" max="13577" width="1.5546875" style="1" customWidth="1"/>
    <col min="13578" max="13578" width="4.44140625" style="1" customWidth="1"/>
    <col min="13579" max="13579" width="5" style="1" customWidth="1"/>
    <col min="13580" max="13580" width="7.33203125" style="1" customWidth="1"/>
    <col min="13581" max="13812" width="9.109375" style="1"/>
    <col min="13813" max="13813" width="11.33203125" style="1" customWidth="1"/>
    <col min="13814" max="13814" width="2.33203125" style="1" customWidth="1"/>
    <col min="13815" max="13818" width="1.33203125" style="1" customWidth="1"/>
    <col min="13819" max="13819" width="0.88671875" style="1" customWidth="1"/>
    <col min="13820" max="13820" width="15.44140625" style="1" customWidth="1"/>
    <col min="13821" max="13821" width="0.88671875" style="1" customWidth="1"/>
    <col min="13822" max="13822" width="12.5546875" style="1" customWidth="1"/>
    <col min="13823" max="13823" width="4.44140625" style="1" customWidth="1"/>
    <col min="13824" max="13824" width="2.109375" style="1" customWidth="1"/>
    <col min="13825" max="13825" width="0.33203125" style="1" customWidth="1"/>
    <col min="13826" max="13826" width="0.5546875" style="1" customWidth="1"/>
    <col min="13827" max="13827" width="6.44140625" style="1" customWidth="1"/>
    <col min="13828" max="13828" width="3.109375" style="1" customWidth="1"/>
    <col min="13829" max="13829" width="1.5546875" style="1" customWidth="1"/>
    <col min="13830" max="13830" width="3.33203125" style="1" customWidth="1"/>
    <col min="13831" max="13831" width="9.109375" style="1"/>
    <col min="13832" max="13832" width="6.88671875" style="1" customWidth="1"/>
    <col min="13833" max="13833" width="1.5546875" style="1" customWidth="1"/>
    <col min="13834" max="13834" width="4.44140625" style="1" customWidth="1"/>
    <col min="13835" max="13835" width="5" style="1" customWidth="1"/>
    <col min="13836" max="13836" width="7.33203125" style="1" customWidth="1"/>
    <col min="13837" max="14068" width="9.109375" style="1"/>
    <col min="14069" max="14069" width="11.33203125" style="1" customWidth="1"/>
    <col min="14070" max="14070" width="2.33203125" style="1" customWidth="1"/>
    <col min="14071" max="14074" width="1.33203125" style="1" customWidth="1"/>
    <col min="14075" max="14075" width="0.88671875" style="1" customWidth="1"/>
    <col min="14076" max="14076" width="15.44140625" style="1" customWidth="1"/>
    <col min="14077" max="14077" width="0.88671875" style="1" customWidth="1"/>
    <col min="14078" max="14078" width="12.5546875" style="1" customWidth="1"/>
    <col min="14079" max="14079" width="4.44140625" style="1" customWidth="1"/>
    <col min="14080" max="14080" width="2.109375" style="1" customWidth="1"/>
    <col min="14081" max="14081" width="0.33203125" style="1" customWidth="1"/>
    <col min="14082" max="14082" width="0.5546875" style="1" customWidth="1"/>
    <col min="14083" max="14083" width="6.44140625" style="1" customWidth="1"/>
    <col min="14084" max="14084" width="3.109375" style="1" customWidth="1"/>
    <col min="14085" max="14085" width="1.5546875" style="1" customWidth="1"/>
    <col min="14086" max="14086" width="3.33203125" style="1" customWidth="1"/>
    <col min="14087" max="14087" width="9.109375" style="1"/>
    <col min="14088" max="14088" width="6.88671875" style="1" customWidth="1"/>
    <col min="14089" max="14089" width="1.5546875" style="1" customWidth="1"/>
    <col min="14090" max="14090" width="4.44140625" style="1" customWidth="1"/>
    <col min="14091" max="14091" width="5" style="1" customWidth="1"/>
    <col min="14092" max="14092" width="7.33203125" style="1" customWidth="1"/>
    <col min="14093" max="14324" width="9.109375" style="1"/>
    <col min="14325" max="14325" width="11.33203125" style="1" customWidth="1"/>
    <col min="14326" max="14326" width="2.33203125" style="1" customWidth="1"/>
    <col min="14327" max="14330" width="1.33203125" style="1" customWidth="1"/>
    <col min="14331" max="14331" width="0.88671875" style="1" customWidth="1"/>
    <col min="14332" max="14332" width="15.44140625" style="1" customWidth="1"/>
    <col min="14333" max="14333" width="0.88671875" style="1" customWidth="1"/>
    <col min="14334" max="14334" width="12.5546875" style="1" customWidth="1"/>
    <col min="14335" max="14335" width="4.44140625" style="1" customWidth="1"/>
    <col min="14336" max="14336" width="2.109375" style="1" customWidth="1"/>
    <col min="14337" max="14337" width="0.33203125" style="1" customWidth="1"/>
    <col min="14338" max="14338" width="0.5546875" style="1" customWidth="1"/>
    <col min="14339" max="14339" width="6.44140625" style="1" customWidth="1"/>
    <col min="14340" max="14340" width="3.109375" style="1" customWidth="1"/>
    <col min="14341" max="14341" width="1.5546875" style="1" customWidth="1"/>
    <col min="14342" max="14342" width="3.33203125" style="1" customWidth="1"/>
    <col min="14343" max="14343" width="9.109375" style="1"/>
    <col min="14344" max="14344" width="6.88671875" style="1" customWidth="1"/>
    <col min="14345" max="14345" width="1.5546875" style="1" customWidth="1"/>
    <col min="14346" max="14346" width="4.44140625" style="1" customWidth="1"/>
    <col min="14347" max="14347" width="5" style="1" customWidth="1"/>
    <col min="14348" max="14348" width="7.33203125" style="1" customWidth="1"/>
    <col min="14349" max="14580" width="9.109375" style="1"/>
    <col min="14581" max="14581" width="11.33203125" style="1" customWidth="1"/>
    <col min="14582" max="14582" width="2.33203125" style="1" customWidth="1"/>
    <col min="14583" max="14586" width="1.33203125" style="1" customWidth="1"/>
    <col min="14587" max="14587" width="0.88671875" style="1" customWidth="1"/>
    <col min="14588" max="14588" width="15.44140625" style="1" customWidth="1"/>
    <col min="14589" max="14589" width="0.88671875" style="1" customWidth="1"/>
    <col min="14590" max="14590" width="12.5546875" style="1" customWidth="1"/>
    <col min="14591" max="14591" width="4.44140625" style="1" customWidth="1"/>
    <col min="14592" max="14592" width="2.109375" style="1" customWidth="1"/>
    <col min="14593" max="14593" width="0.33203125" style="1" customWidth="1"/>
    <col min="14594" max="14594" width="0.5546875" style="1" customWidth="1"/>
    <col min="14595" max="14595" width="6.44140625" style="1" customWidth="1"/>
    <col min="14596" max="14596" width="3.109375" style="1" customWidth="1"/>
    <col min="14597" max="14597" width="1.5546875" style="1" customWidth="1"/>
    <col min="14598" max="14598" width="3.33203125" style="1" customWidth="1"/>
    <col min="14599" max="14599" width="9.109375" style="1"/>
    <col min="14600" max="14600" width="6.88671875" style="1" customWidth="1"/>
    <col min="14601" max="14601" width="1.5546875" style="1" customWidth="1"/>
    <col min="14602" max="14602" width="4.44140625" style="1" customWidth="1"/>
    <col min="14603" max="14603" width="5" style="1" customWidth="1"/>
    <col min="14604" max="14604" width="7.33203125" style="1" customWidth="1"/>
    <col min="14605" max="14836" width="9.109375" style="1"/>
    <col min="14837" max="14837" width="11.33203125" style="1" customWidth="1"/>
    <col min="14838" max="14838" width="2.33203125" style="1" customWidth="1"/>
    <col min="14839" max="14842" width="1.33203125" style="1" customWidth="1"/>
    <col min="14843" max="14843" width="0.88671875" style="1" customWidth="1"/>
    <col min="14844" max="14844" width="15.44140625" style="1" customWidth="1"/>
    <col min="14845" max="14845" width="0.88671875" style="1" customWidth="1"/>
    <col min="14846" max="14846" width="12.5546875" style="1" customWidth="1"/>
    <col min="14847" max="14847" width="4.44140625" style="1" customWidth="1"/>
    <col min="14848" max="14848" width="2.109375" style="1" customWidth="1"/>
    <col min="14849" max="14849" width="0.33203125" style="1" customWidth="1"/>
    <col min="14850" max="14850" width="0.5546875" style="1" customWidth="1"/>
    <col min="14851" max="14851" width="6.44140625" style="1" customWidth="1"/>
    <col min="14852" max="14852" width="3.109375" style="1" customWidth="1"/>
    <col min="14853" max="14853" width="1.5546875" style="1" customWidth="1"/>
    <col min="14854" max="14854" width="3.33203125" style="1" customWidth="1"/>
    <col min="14855" max="14855" width="9.109375" style="1"/>
    <col min="14856" max="14856" width="6.88671875" style="1" customWidth="1"/>
    <col min="14857" max="14857" width="1.5546875" style="1" customWidth="1"/>
    <col min="14858" max="14858" width="4.44140625" style="1" customWidth="1"/>
    <col min="14859" max="14859" width="5" style="1" customWidth="1"/>
    <col min="14860" max="14860" width="7.33203125" style="1" customWidth="1"/>
    <col min="14861" max="15092" width="9.109375" style="1"/>
    <col min="15093" max="15093" width="11.33203125" style="1" customWidth="1"/>
    <col min="15094" max="15094" width="2.33203125" style="1" customWidth="1"/>
    <col min="15095" max="15098" width="1.33203125" style="1" customWidth="1"/>
    <col min="15099" max="15099" width="0.88671875" style="1" customWidth="1"/>
    <col min="15100" max="15100" width="15.44140625" style="1" customWidth="1"/>
    <col min="15101" max="15101" width="0.88671875" style="1" customWidth="1"/>
    <col min="15102" max="15102" width="12.5546875" style="1" customWidth="1"/>
    <col min="15103" max="15103" width="4.44140625" style="1" customWidth="1"/>
    <col min="15104" max="15104" width="2.109375" style="1" customWidth="1"/>
    <col min="15105" max="15105" width="0.33203125" style="1" customWidth="1"/>
    <col min="15106" max="15106" width="0.5546875" style="1" customWidth="1"/>
    <col min="15107" max="15107" width="6.44140625" style="1" customWidth="1"/>
    <col min="15108" max="15108" width="3.109375" style="1" customWidth="1"/>
    <col min="15109" max="15109" width="1.5546875" style="1" customWidth="1"/>
    <col min="15110" max="15110" width="3.33203125" style="1" customWidth="1"/>
    <col min="15111" max="15111" width="9.109375" style="1"/>
    <col min="15112" max="15112" width="6.88671875" style="1" customWidth="1"/>
    <col min="15113" max="15113" width="1.5546875" style="1" customWidth="1"/>
    <col min="15114" max="15114" width="4.44140625" style="1" customWidth="1"/>
    <col min="15115" max="15115" width="5" style="1" customWidth="1"/>
    <col min="15116" max="15116" width="7.33203125" style="1" customWidth="1"/>
    <col min="15117" max="15348" width="9.109375" style="1"/>
    <col min="15349" max="15349" width="11.33203125" style="1" customWidth="1"/>
    <col min="15350" max="15350" width="2.33203125" style="1" customWidth="1"/>
    <col min="15351" max="15354" width="1.33203125" style="1" customWidth="1"/>
    <col min="15355" max="15355" width="0.88671875" style="1" customWidth="1"/>
    <col min="15356" max="15356" width="15.44140625" style="1" customWidth="1"/>
    <col min="15357" max="15357" width="0.88671875" style="1" customWidth="1"/>
    <col min="15358" max="15358" width="12.5546875" style="1" customWidth="1"/>
    <col min="15359" max="15359" width="4.44140625" style="1" customWidth="1"/>
    <col min="15360" max="15360" width="2.109375" style="1" customWidth="1"/>
    <col min="15361" max="15361" width="0.33203125" style="1" customWidth="1"/>
    <col min="15362" max="15362" width="0.5546875" style="1" customWidth="1"/>
    <col min="15363" max="15363" width="6.44140625" style="1" customWidth="1"/>
    <col min="15364" max="15364" width="3.109375" style="1" customWidth="1"/>
    <col min="15365" max="15365" width="1.5546875" style="1" customWidth="1"/>
    <col min="15366" max="15366" width="3.33203125" style="1" customWidth="1"/>
    <col min="15367" max="15367" width="9.109375" style="1"/>
    <col min="15368" max="15368" width="6.88671875" style="1" customWidth="1"/>
    <col min="15369" max="15369" width="1.5546875" style="1" customWidth="1"/>
    <col min="15370" max="15370" width="4.44140625" style="1" customWidth="1"/>
    <col min="15371" max="15371" width="5" style="1" customWidth="1"/>
    <col min="15372" max="15372" width="7.33203125" style="1" customWidth="1"/>
    <col min="15373" max="15604" width="9.109375" style="1"/>
    <col min="15605" max="15605" width="11.33203125" style="1" customWidth="1"/>
    <col min="15606" max="15606" width="2.33203125" style="1" customWidth="1"/>
    <col min="15607" max="15610" width="1.33203125" style="1" customWidth="1"/>
    <col min="15611" max="15611" width="0.88671875" style="1" customWidth="1"/>
    <col min="15612" max="15612" width="15.44140625" style="1" customWidth="1"/>
    <col min="15613" max="15613" width="0.88671875" style="1" customWidth="1"/>
    <col min="15614" max="15614" width="12.5546875" style="1" customWidth="1"/>
    <col min="15615" max="15615" width="4.44140625" style="1" customWidth="1"/>
    <col min="15616" max="15616" width="2.109375" style="1" customWidth="1"/>
    <col min="15617" max="15617" width="0.33203125" style="1" customWidth="1"/>
    <col min="15618" max="15618" width="0.5546875" style="1" customWidth="1"/>
    <col min="15619" max="15619" width="6.44140625" style="1" customWidth="1"/>
    <col min="15620" max="15620" width="3.109375" style="1" customWidth="1"/>
    <col min="15621" max="15621" width="1.5546875" style="1" customWidth="1"/>
    <col min="15622" max="15622" width="3.33203125" style="1" customWidth="1"/>
    <col min="15623" max="15623" width="9.109375" style="1"/>
    <col min="15624" max="15624" width="6.88671875" style="1" customWidth="1"/>
    <col min="15625" max="15625" width="1.5546875" style="1" customWidth="1"/>
    <col min="15626" max="15626" width="4.44140625" style="1" customWidth="1"/>
    <col min="15627" max="15627" width="5" style="1" customWidth="1"/>
    <col min="15628" max="15628" width="7.33203125" style="1" customWidth="1"/>
    <col min="15629" max="15860" width="9.109375" style="1"/>
    <col min="15861" max="15861" width="11.33203125" style="1" customWidth="1"/>
    <col min="15862" max="15862" width="2.33203125" style="1" customWidth="1"/>
    <col min="15863" max="15866" width="1.33203125" style="1" customWidth="1"/>
    <col min="15867" max="15867" width="0.88671875" style="1" customWidth="1"/>
    <col min="15868" max="15868" width="15.44140625" style="1" customWidth="1"/>
    <col min="15869" max="15869" width="0.88671875" style="1" customWidth="1"/>
    <col min="15870" max="15870" width="12.5546875" style="1" customWidth="1"/>
    <col min="15871" max="15871" width="4.44140625" style="1" customWidth="1"/>
    <col min="15872" max="15872" width="2.109375" style="1" customWidth="1"/>
    <col min="15873" max="15873" width="0.33203125" style="1" customWidth="1"/>
    <col min="15874" max="15874" width="0.5546875" style="1" customWidth="1"/>
    <col min="15875" max="15875" width="6.44140625" style="1" customWidth="1"/>
    <col min="15876" max="15876" width="3.109375" style="1" customWidth="1"/>
    <col min="15877" max="15877" width="1.5546875" style="1" customWidth="1"/>
    <col min="15878" max="15878" width="3.33203125" style="1" customWidth="1"/>
    <col min="15879" max="15879" width="9.109375" style="1"/>
    <col min="15880" max="15880" width="6.88671875" style="1" customWidth="1"/>
    <col min="15881" max="15881" width="1.5546875" style="1" customWidth="1"/>
    <col min="15882" max="15882" width="4.44140625" style="1" customWidth="1"/>
    <col min="15883" max="15883" width="5" style="1" customWidth="1"/>
    <col min="15884" max="15884" width="7.33203125" style="1" customWidth="1"/>
    <col min="15885" max="16116" width="9.109375" style="1"/>
    <col min="16117" max="16117" width="11.33203125" style="1" customWidth="1"/>
    <col min="16118" max="16118" width="2.33203125" style="1" customWidth="1"/>
    <col min="16119" max="16122" width="1.33203125" style="1" customWidth="1"/>
    <col min="16123" max="16123" width="0.88671875" style="1" customWidth="1"/>
    <col min="16124" max="16124" width="15.44140625" style="1" customWidth="1"/>
    <col min="16125" max="16125" width="0.88671875" style="1" customWidth="1"/>
    <col min="16126" max="16126" width="12.5546875" style="1" customWidth="1"/>
    <col min="16127" max="16127" width="4.44140625" style="1" customWidth="1"/>
    <col min="16128" max="16128" width="2.109375" style="1" customWidth="1"/>
    <col min="16129" max="16129" width="0.33203125" style="1" customWidth="1"/>
    <col min="16130" max="16130" width="0.5546875" style="1" customWidth="1"/>
    <col min="16131" max="16131" width="6.44140625" style="1" customWidth="1"/>
    <col min="16132" max="16132" width="3.109375" style="1" customWidth="1"/>
    <col min="16133" max="16133" width="1.5546875" style="1" customWidth="1"/>
    <col min="16134" max="16134" width="3.33203125" style="1" customWidth="1"/>
    <col min="16135" max="16135" width="9.109375" style="1"/>
    <col min="16136" max="16136" width="6.88671875" style="1" customWidth="1"/>
    <col min="16137" max="16137" width="1.5546875" style="1" customWidth="1"/>
    <col min="16138" max="16138" width="4.44140625" style="1" customWidth="1"/>
    <col min="16139" max="16139" width="5" style="1" customWidth="1"/>
    <col min="16140" max="16140" width="7.33203125" style="1" customWidth="1"/>
    <col min="16141" max="16384" width="9.109375" style="1"/>
  </cols>
  <sheetData>
    <row r="1" spans="1:12" x14ac:dyDescent="0.3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  <c r="L1" s="8"/>
    </row>
    <row r="3" spans="1:12" x14ac:dyDescent="0.3">
      <c r="A3" s="9" t="s">
        <v>381</v>
      </c>
      <c r="B3" s="10"/>
      <c r="C3" s="10"/>
      <c r="D3" s="10"/>
      <c r="E3" s="10"/>
      <c r="F3" s="10"/>
      <c r="G3" s="10"/>
      <c r="H3" s="24"/>
      <c r="I3" s="24"/>
      <c r="J3" s="24"/>
      <c r="K3" s="24"/>
      <c r="L3" s="10"/>
    </row>
    <row r="4" spans="1:12" x14ac:dyDescent="0.3">
      <c r="A4" s="11" t="s">
        <v>382</v>
      </c>
      <c r="B4" s="12" t="s">
        <v>383</v>
      </c>
      <c r="C4" s="13"/>
      <c r="D4" s="13"/>
      <c r="E4" s="13"/>
      <c r="F4" s="13"/>
      <c r="G4" s="13"/>
      <c r="H4" s="2">
        <v>29112629.68</v>
      </c>
      <c r="I4" s="2">
        <v>9812149.5700000003</v>
      </c>
      <c r="J4" s="2">
        <v>10053980.119999999</v>
      </c>
      <c r="K4" s="2">
        <v>28870799.129999999</v>
      </c>
      <c r="L4" s="14"/>
    </row>
    <row r="5" spans="1:12" x14ac:dyDescent="0.3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">
        <v>6957064.7199999997</v>
      </c>
      <c r="I5" s="2">
        <v>9772944.4199999999</v>
      </c>
      <c r="J5" s="2">
        <v>9760956.2400000002</v>
      </c>
      <c r="K5" s="2">
        <v>6969052.9000000004</v>
      </c>
      <c r="L5" s="14"/>
    </row>
    <row r="6" spans="1:12" x14ac:dyDescent="0.3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">
        <v>6369066.04</v>
      </c>
      <c r="I6" s="2">
        <v>9295251.5</v>
      </c>
      <c r="J6" s="2">
        <v>9224325.9600000009</v>
      </c>
      <c r="K6" s="2">
        <v>6439991.5800000001</v>
      </c>
      <c r="L6" s="14"/>
    </row>
    <row r="7" spans="1:12" x14ac:dyDescent="0.3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">
        <v>6369066.04</v>
      </c>
      <c r="I7" s="2">
        <v>9295251.5</v>
      </c>
      <c r="J7" s="2">
        <v>9224325.9600000009</v>
      </c>
      <c r="K7" s="2">
        <v>6439991.5800000001</v>
      </c>
      <c r="L7" s="14"/>
    </row>
    <row r="8" spans="1:12" x14ac:dyDescent="0.3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">
        <v>9500</v>
      </c>
      <c r="I8" s="2">
        <v>10368.91</v>
      </c>
      <c r="J8" s="2">
        <v>10318.91</v>
      </c>
      <c r="K8" s="2">
        <v>9550</v>
      </c>
      <c r="L8" s="14"/>
    </row>
    <row r="9" spans="1:12" x14ac:dyDescent="0.3">
      <c r="A9" s="16" t="s">
        <v>392</v>
      </c>
      <c r="B9" s="3" t="s">
        <v>385</v>
      </c>
      <c r="C9" s="4"/>
      <c r="D9" s="4"/>
      <c r="E9" s="4"/>
      <c r="F9" s="4"/>
      <c r="G9" s="17" t="s">
        <v>393</v>
      </c>
      <c r="H9" s="25">
        <v>500</v>
      </c>
      <c r="I9" s="25">
        <v>0</v>
      </c>
      <c r="J9" s="25">
        <v>0</v>
      </c>
      <c r="K9" s="25">
        <v>500</v>
      </c>
      <c r="L9" s="18"/>
    </row>
    <row r="10" spans="1:12" x14ac:dyDescent="0.3">
      <c r="A10" s="16" t="s">
        <v>394</v>
      </c>
      <c r="B10" s="3" t="s">
        <v>385</v>
      </c>
      <c r="C10" s="4"/>
      <c r="D10" s="4"/>
      <c r="E10" s="4"/>
      <c r="F10" s="4"/>
      <c r="G10" s="17" t="s">
        <v>395</v>
      </c>
      <c r="H10" s="25">
        <v>3000</v>
      </c>
      <c r="I10" s="25">
        <v>207.33</v>
      </c>
      <c r="J10" s="25">
        <v>207.33</v>
      </c>
      <c r="K10" s="25">
        <v>3000</v>
      </c>
      <c r="L10" s="18"/>
    </row>
    <row r="11" spans="1:12" x14ac:dyDescent="0.3">
      <c r="A11" s="16" t="s">
        <v>396</v>
      </c>
      <c r="B11" s="3" t="s">
        <v>385</v>
      </c>
      <c r="C11" s="4"/>
      <c r="D11" s="4"/>
      <c r="E11" s="4"/>
      <c r="F11" s="4"/>
      <c r="G11" s="17" t="s">
        <v>397</v>
      </c>
      <c r="H11" s="25">
        <v>5000</v>
      </c>
      <c r="I11" s="25">
        <v>10161.58</v>
      </c>
      <c r="J11" s="25">
        <v>10111.58</v>
      </c>
      <c r="K11" s="25">
        <v>5050</v>
      </c>
      <c r="L11" s="18"/>
    </row>
    <row r="12" spans="1:12" x14ac:dyDescent="0.3">
      <c r="A12" s="16" t="s">
        <v>398</v>
      </c>
      <c r="B12" s="3" t="s">
        <v>385</v>
      </c>
      <c r="C12" s="4"/>
      <c r="D12" s="4"/>
      <c r="E12" s="4"/>
      <c r="F12" s="4"/>
      <c r="G12" s="17" t="s">
        <v>399</v>
      </c>
      <c r="H12" s="25">
        <v>1000</v>
      </c>
      <c r="I12" s="25">
        <v>0</v>
      </c>
      <c r="J12" s="25">
        <v>0</v>
      </c>
      <c r="K12" s="25">
        <v>1000</v>
      </c>
      <c r="L12" s="18"/>
    </row>
    <row r="13" spans="1:12" x14ac:dyDescent="0.3">
      <c r="A13" s="19" t="s">
        <v>385</v>
      </c>
      <c r="B13" s="3" t="s">
        <v>385</v>
      </c>
      <c r="C13" s="4"/>
      <c r="D13" s="4"/>
      <c r="E13" s="4"/>
      <c r="F13" s="4"/>
      <c r="G13" s="20" t="s">
        <v>385</v>
      </c>
      <c r="H13" s="26"/>
      <c r="I13" s="26"/>
      <c r="J13" s="26"/>
      <c r="K13" s="26"/>
      <c r="L13" s="21"/>
    </row>
    <row r="14" spans="1:12" x14ac:dyDescent="0.3">
      <c r="A14" s="11" t="s">
        <v>400</v>
      </c>
      <c r="B14" s="3" t="s">
        <v>385</v>
      </c>
      <c r="C14" s="4"/>
      <c r="D14" s="4"/>
      <c r="E14" s="4"/>
      <c r="F14" s="12" t="s">
        <v>401</v>
      </c>
      <c r="G14" s="13"/>
      <c r="H14" s="2">
        <v>74.59</v>
      </c>
      <c r="I14" s="2">
        <v>2950626.87</v>
      </c>
      <c r="J14" s="2">
        <v>2934799.68</v>
      </c>
      <c r="K14" s="2">
        <v>15901.78</v>
      </c>
      <c r="L14" s="14"/>
    </row>
    <row r="15" spans="1:12" x14ac:dyDescent="0.3">
      <c r="A15" s="16" t="s">
        <v>402</v>
      </c>
      <c r="B15" s="3" t="s">
        <v>385</v>
      </c>
      <c r="C15" s="4"/>
      <c r="D15" s="4"/>
      <c r="E15" s="4"/>
      <c r="F15" s="4"/>
      <c r="G15" s="17" t="s">
        <v>403</v>
      </c>
      <c r="H15" s="25">
        <v>0</v>
      </c>
      <c r="I15" s="25">
        <v>83438.19</v>
      </c>
      <c r="J15" s="25">
        <v>83438.19</v>
      </c>
      <c r="K15" s="25">
        <v>0</v>
      </c>
      <c r="L15" s="18"/>
    </row>
    <row r="16" spans="1:12" x14ac:dyDescent="0.3">
      <c r="A16" s="16" t="s">
        <v>404</v>
      </c>
      <c r="B16" s="3" t="s">
        <v>385</v>
      </c>
      <c r="C16" s="4"/>
      <c r="D16" s="4"/>
      <c r="E16" s="4"/>
      <c r="F16" s="4"/>
      <c r="G16" s="17" t="s">
        <v>405</v>
      </c>
      <c r="H16" s="25">
        <v>0</v>
      </c>
      <c r="I16" s="25">
        <v>2552365.71</v>
      </c>
      <c r="J16" s="25">
        <v>2552365.71</v>
      </c>
      <c r="K16" s="25">
        <v>0</v>
      </c>
      <c r="L16" s="18"/>
    </row>
    <row r="17" spans="1:12" x14ac:dyDescent="0.3">
      <c r="A17" s="16" t="s">
        <v>406</v>
      </c>
      <c r="B17" s="3" t="s">
        <v>385</v>
      </c>
      <c r="C17" s="4"/>
      <c r="D17" s="4"/>
      <c r="E17" s="4"/>
      <c r="F17" s="4"/>
      <c r="G17" s="17" t="s">
        <v>407</v>
      </c>
      <c r="H17" s="25">
        <v>0</v>
      </c>
      <c r="I17" s="25">
        <v>52569</v>
      </c>
      <c r="J17" s="25">
        <v>52569</v>
      </c>
      <c r="K17" s="25">
        <v>0</v>
      </c>
      <c r="L17" s="18"/>
    </row>
    <row r="18" spans="1:12" x14ac:dyDescent="0.3">
      <c r="A18" s="16" t="s">
        <v>408</v>
      </c>
      <c r="B18" s="3" t="s">
        <v>385</v>
      </c>
      <c r="C18" s="4"/>
      <c r="D18" s="4"/>
      <c r="E18" s="4"/>
      <c r="F18" s="4"/>
      <c r="G18" s="17" t="s">
        <v>409</v>
      </c>
      <c r="H18" s="25">
        <v>0</v>
      </c>
      <c r="I18" s="25">
        <v>8819</v>
      </c>
      <c r="J18" s="25">
        <v>8819</v>
      </c>
      <c r="K18" s="25">
        <v>0</v>
      </c>
      <c r="L18" s="18"/>
    </row>
    <row r="19" spans="1:12" x14ac:dyDescent="0.3">
      <c r="A19" s="16" t="s">
        <v>410</v>
      </c>
      <c r="B19" s="3" t="s">
        <v>385</v>
      </c>
      <c r="C19" s="4"/>
      <c r="D19" s="4"/>
      <c r="E19" s="4"/>
      <c r="F19" s="4"/>
      <c r="G19" s="17" t="s">
        <v>411</v>
      </c>
      <c r="H19" s="25">
        <v>74.59</v>
      </c>
      <c r="I19" s="25">
        <v>253434.97</v>
      </c>
      <c r="J19" s="25">
        <v>237607.78</v>
      </c>
      <c r="K19" s="25">
        <v>15901.78</v>
      </c>
      <c r="L19" s="18"/>
    </row>
    <row r="20" spans="1:12" x14ac:dyDescent="0.3">
      <c r="A20" s="19" t="s">
        <v>385</v>
      </c>
      <c r="B20" s="3" t="s">
        <v>385</v>
      </c>
      <c r="C20" s="4"/>
      <c r="D20" s="4"/>
      <c r="E20" s="4"/>
      <c r="F20" s="4"/>
      <c r="G20" s="20" t="s">
        <v>385</v>
      </c>
      <c r="H20" s="26"/>
      <c r="I20" s="26"/>
      <c r="J20" s="26"/>
      <c r="K20" s="26"/>
      <c r="L20" s="21"/>
    </row>
    <row r="21" spans="1:12" x14ac:dyDescent="0.3">
      <c r="A21" s="11" t="s">
        <v>412</v>
      </c>
      <c r="B21" s="3" t="s">
        <v>385</v>
      </c>
      <c r="C21" s="4"/>
      <c r="D21" s="4"/>
      <c r="E21" s="4"/>
      <c r="F21" s="12" t="s">
        <v>413</v>
      </c>
      <c r="G21" s="13"/>
      <c r="H21" s="2">
        <v>0</v>
      </c>
      <c r="I21" s="2">
        <v>3567325.02</v>
      </c>
      <c r="J21" s="2">
        <v>3190422.16</v>
      </c>
      <c r="K21" s="2">
        <v>376902.86</v>
      </c>
      <c r="L21" s="14"/>
    </row>
    <row r="22" spans="1:12" x14ac:dyDescent="0.3">
      <c r="A22" s="16" t="s">
        <v>1200</v>
      </c>
      <c r="B22" s="3" t="s">
        <v>385</v>
      </c>
      <c r="C22" s="4"/>
      <c r="D22" s="4"/>
      <c r="E22" s="4"/>
      <c r="F22" s="4"/>
      <c r="G22" s="17" t="s">
        <v>1201</v>
      </c>
      <c r="H22" s="25">
        <v>0</v>
      </c>
      <c r="I22" s="25">
        <v>376902.86</v>
      </c>
      <c r="J22" s="25">
        <v>0</v>
      </c>
      <c r="K22" s="25">
        <v>376902.86</v>
      </c>
      <c r="L22" s="18"/>
    </row>
    <row r="23" spans="1:12" x14ac:dyDescent="0.3">
      <c r="A23" s="16" t="s">
        <v>414</v>
      </c>
      <c r="B23" s="3" t="s">
        <v>385</v>
      </c>
      <c r="C23" s="4"/>
      <c r="D23" s="4"/>
      <c r="E23" s="4"/>
      <c r="F23" s="4"/>
      <c r="G23" s="17" t="s">
        <v>415</v>
      </c>
      <c r="H23" s="25">
        <v>0</v>
      </c>
      <c r="I23" s="25">
        <v>1595211.08</v>
      </c>
      <c r="J23" s="25">
        <v>1595211.08</v>
      </c>
      <c r="K23" s="25">
        <v>0</v>
      </c>
      <c r="L23" s="18"/>
    </row>
    <row r="24" spans="1:12" x14ac:dyDescent="0.3">
      <c r="A24" s="16" t="s">
        <v>416</v>
      </c>
      <c r="B24" s="3" t="s">
        <v>385</v>
      </c>
      <c r="C24" s="4"/>
      <c r="D24" s="4"/>
      <c r="E24" s="4"/>
      <c r="F24" s="4"/>
      <c r="G24" s="17" t="s">
        <v>417</v>
      </c>
      <c r="H24" s="25">
        <v>0</v>
      </c>
      <c r="I24" s="25">
        <v>1595211.08</v>
      </c>
      <c r="J24" s="25">
        <v>1595211.08</v>
      </c>
      <c r="K24" s="25">
        <v>0</v>
      </c>
      <c r="L24" s="18"/>
    </row>
    <row r="25" spans="1:12" x14ac:dyDescent="0.3">
      <c r="A25" s="19" t="s">
        <v>385</v>
      </c>
      <c r="B25" s="3" t="s">
        <v>385</v>
      </c>
      <c r="C25" s="4"/>
      <c r="D25" s="4"/>
      <c r="E25" s="4"/>
      <c r="F25" s="4"/>
      <c r="G25" s="20" t="s">
        <v>385</v>
      </c>
      <c r="H25" s="26"/>
      <c r="I25" s="26"/>
      <c r="J25" s="26"/>
      <c r="K25" s="26"/>
      <c r="L25" s="21"/>
    </row>
    <row r="26" spans="1:12" x14ac:dyDescent="0.3">
      <c r="A26" s="11" t="s">
        <v>418</v>
      </c>
      <c r="B26" s="3" t="s">
        <v>385</v>
      </c>
      <c r="C26" s="4"/>
      <c r="D26" s="4"/>
      <c r="E26" s="4"/>
      <c r="F26" s="12" t="s">
        <v>419</v>
      </c>
      <c r="G26" s="13"/>
      <c r="H26" s="2">
        <v>4769935.8600000003</v>
      </c>
      <c r="I26" s="2">
        <v>1160133.1000000001</v>
      </c>
      <c r="J26" s="2">
        <v>1487643.1</v>
      </c>
      <c r="K26" s="2">
        <v>4442425.8600000003</v>
      </c>
      <c r="L26" s="14"/>
    </row>
    <row r="27" spans="1:12" x14ac:dyDescent="0.3">
      <c r="A27" s="16" t="s">
        <v>420</v>
      </c>
      <c r="B27" s="3" t="s">
        <v>385</v>
      </c>
      <c r="C27" s="4"/>
      <c r="D27" s="4"/>
      <c r="E27" s="4"/>
      <c r="F27" s="4"/>
      <c r="G27" s="17" t="s">
        <v>421</v>
      </c>
      <c r="H27" s="25">
        <v>2737536.89</v>
      </c>
      <c r="I27" s="25">
        <v>828597.47</v>
      </c>
      <c r="J27" s="25">
        <v>1447647.61</v>
      </c>
      <c r="K27" s="25">
        <v>2118486.75</v>
      </c>
      <c r="L27" s="18"/>
    </row>
    <row r="28" spans="1:12" x14ac:dyDescent="0.3">
      <c r="A28" s="16" t="s">
        <v>422</v>
      </c>
      <c r="B28" s="3" t="s">
        <v>385</v>
      </c>
      <c r="C28" s="4"/>
      <c r="D28" s="4"/>
      <c r="E28" s="4"/>
      <c r="F28" s="4"/>
      <c r="G28" s="17" t="s">
        <v>423</v>
      </c>
      <c r="H28" s="25">
        <v>1327811.25</v>
      </c>
      <c r="I28" s="25">
        <v>20593.689999999999</v>
      </c>
      <c r="J28" s="25">
        <v>69.37</v>
      </c>
      <c r="K28" s="25">
        <v>1348335.57</v>
      </c>
      <c r="L28" s="18"/>
    </row>
    <row r="29" spans="1:12" x14ac:dyDescent="0.3">
      <c r="A29" s="16" t="s">
        <v>424</v>
      </c>
      <c r="B29" s="3" t="s">
        <v>385</v>
      </c>
      <c r="C29" s="4"/>
      <c r="D29" s="4"/>
      <c r="E29" s="4"/>
      <c r="F29" s="4"/>
      <c r="G29" s="17" t="s">
        <v>425</v>
      </c>
      <c r="H29" s="25">
        <v>455126.27</v>
      </c>
      <c r="I29" s="25">
        <v>228100.11</v>
      </c>
      <c r="J29" s="25">
        <v>69.37</v>
      </c>
      <c r="K29" s="25">
        <v>683157.01</v>
      </c>
      <c r="L29" s="18"/>
    </row>
    <row r="30" spans="1:12" x14ac:dyDescent="0.3">
      <c r="A30" s="16" t="s">
        <v>426</v>
      </c>
      <c r="B30" s="3" t="s">
        <v>385</v>
      </c>
      <c r="C30" s="4"/>
      <c r="D30" s="4"/>
      <c r="E30" s="4"/>
      <c r="F30" s="4"/>
      <c r="G30" s="17" t="s">
        <v>427</v>
      </c>
      <c r="H30" s="25">
        <v>151267.17000000001</v>
      </c>
      <c r="I30" s="25">
        <v>29389.67</v>
      </c>
      <c r="J30" s="25">
        <v>39787.480000000003</v>
      </c>
      <c r="K30" s="25">
        <v>140869.35999999999</v>
      </c>
      <c r="L30" s="18"/>
    </row>
    <row r="31" spans="1:12" x14ac:dyDescent="0.3">
      <c r="A31" s="16" t="s">
        <v>428</v>
      </c>
      <c r="B31" s="3" t="s">
        <v>385</v>
      </c>
      <c r="C31" s="4"/>
      <c r="D31" s="4"/>
      <c r="E31" s="4"/>
      <c r="F31" s="4"/>
      <c r="G31" s="17" t="s">
        <v>429</v>
      </c>
      <c r="H31" s="25">
        <v>98194.28</v>
      </c>
      <c r="I31" s="25">
        <v>53452.160000000003</v>
      </c>
      <c r="J31" s="25">
        <v>69.27</v>
      </c>
      <c r="K31" s="25">
        <v>151577.17000000001</v>
      </c>
      <c r="L31" s="18"/>
    </row>
    <row r="32" spans="1:12" x14ac:dyDescent="0.3">
      <c r="A32" s="19" t="s">
        <v>385</v>
      </c>
      <c r="B32" s="3" t="s">
        <v>385</v>
      </c>
      <c r="C32" s="4"/>
      <c r="D32" s="4"/>
      <c r="E32" s="4"/>
      <c r="F32" s="4"/>
      <c r="G32" s="20" t="s">
        <v>385</v>
      </c>
      <c r="H32" s="26"/>
      <c r="I32" s="26"/>
      <c r="J32" s="26"/>
      <c r="K32" s="26"/>
      <c r="L32" s="21"/>
    </row>
    <row r="33" spans="1:12" x14ac:dyDescent="0.3">
      <c r="A33" s="11" t="s">
        <v>430</v>
      </c>
      <c r="B33" s="3" t="s">
        <v>385</v>
      </c>
      <c r="C33" s="4"/>
      <c r="D33" s="4"/>
      <c r="E33" s="4"/>
      <c r="F33" s="12" t="s">
        <v>431</v>
      </c>
      <c r="G33" s="13"/>
      <c r="H33" s="2">
        <v>1589555.59</v>
      </c>
      <c r="I33" s="2">
        <v>1606797.6</v>
      </c>
      <c r="J33" s="2">
        <v>1601142.11</v>
      </c>
      <c r="K33" s="2">
        <v>1595211.08</v>
      </c>
      <c r="L33" s="14"/>
    </row>
    <row r="34" spans="1:12" x14ac:dyDescent="0.3">
      <c r="A34" s="16" t="s">
        <v>432</v>
      </c>
      <c r="B34" s="3" t="s">
        <v>385</v>
      </c>
      <c r="C34" s="4"/>
      <c r="D34" s="4"/>
      <c r="E34" s="4"/>
      <c r="F34" s="4"/>
      <c r="G34" s="17" t="s">
        <v>433</v>
      </c>
      <c r="H34" s="25">
        <v>1589555.59</v>
      </c>
      <c r="I34" s="25">
        <v>11586.52</v>
      </c>
      <c r="J34" s="25">
        <v>1601142.11</v>
      </c>
      <c r="K34" s="25">
        <v>0</v>
      </c>
      <c r="L34" s="18"/>
    </row>
    <row r="35" spans="1:12" x14ac:dyDescent="0.3">
      <c r="A35" s="16" t="s">
        <v>434</v>
      </c>
      <c r="B35" s="3" t="s">
        <v>385</v>
      </c>
      <c r="C35" s="4"/>
      <c r="D35" s="4"/>
      <c r="E35" s="4"/>
      <c r="F35" s="4"/>
      <c r="G35" s="17" t="s">
        <v>435</v>
      </c>
      <c r="H35" s="25">
        <v>0</v>
      </c>
      <c r="I35" s="25">
        <v>1595211.08</v>
      </c>
      <c r="J35" s="25">
        <v>0</v>
      </c>
      <c r="K35" s="25">
        <v>1595211.08</v>
      </c>
      <c r="L35" s="18"/>
    </row>
    <row r="36" spans="1:12" x14ac:dyDescent="0.3">
      <c r="A36" s="19" t="s">
        <v>385</v>
      </c>
      <c r="B36" s="3" t="s">
        <v>385</v>
      </c>
      <c r="C36" s="4"/>
      <c r="D36" s="4"/>
      <c r="E36" s="4"/>
      <c r="F36" s="4"/>
      <c r="G36" s="20" t="s">
        <v>385</v>
      </c>
      <c r="H36" s="26"/>
      <c r="I36" s="26"/>
      <c r="J36" s="26"/>
      <c r="K36" s="26"/>
      <c r="L36" s="21"/>
    </row>
    <row r="37" spans="1:12" x14ac:dyDescent="0.3">
      <c r="A37" s="11" t="s">
        <v>440</v>
      </c>
      <c r="B37" s="3" t="s">
        <v>385</v>
      </c>
      <c r="C37" s="4"/>
      <c r="D37" s="12" t="s">
        <v>441</v>
      </c>
      <c r="E37" s="13"/>
      <c r="F37" s="13"/>
      <c r="G37" s="13"/>
      <c r="H37" s="2">
        <v>587998.68000000005</v>
      </c>
      <c r="I37" s="2">
        <v>477692.92</v>
      </c>
      <c r="J37" s="2">
        <v>536630.28</v>
      </c>
      <c r="K37" s="2">
        <v>529061.31999999995</v>
      </c>
      <c r="L37" s="14"/>
    </row>
    <row r="38" spans="1:12" x14ac:dyDescent="0.3">
      <c r="A38" s="11" t="s">
        <v>442</v>
      </c>
      <c r="B38" s="3" t="s">
        <v>385</v>
      </c>
      <c r="C38" s="4"/>
      <c r="D38" s="4"/>
      <c r="E38" s="12" t="s">
        <v>443</v>
      </c>
      <c r="F38" s="13"/>
      <c r="G38" s="13"/>
      <c r="H38" s="2">
        <v>159911.79</v>
      </c>
      <c r="I38" s="2">
        <v>217179.31</v>
      </c>
      <c r="J38" s="2">
        <v>297403.67</v>
      </c>
      <c r="K38" s="2">
        <v>79687.429999999993</v>
      </c>
      <c r="L38" s="14"/>
    </row>
    <row r="39" spans="1:12" x14ac:dyDescent="0.3">
      <c r="A39" s="11" t="s">
        <v>444</v>
      </c>
      <c r="B39" s="3" t="s">
        <v>385</v>
      </c>
      <c r="C39" s="4"/>
      <c r="D39" s="4"/>
      <c r="E39" s="4"/>
      <c r="F39" s="12" t="s">
        <v>445</v>
      </c>
      <c r="G39" s="13"/>
      <c r="H39" s="2">
        <v>159911.79</v>
      </c>
      <c r="I39" s="2">
        <v>217179.31</v>
      </c>
      <c r="J39" s="2">
        <v>297403.67</v>
      </c>
      <c r="K39" s="2">
        <v>79687.429999999993</v>
      </c>
      <c r="L39" s="14"/>
    </row>
    <row r="40" spans="1:12" x14ac:dyDescent="0.3">
      <c r="A40" s="16" t="s">
        <v>446</v>
      </c>
      <c r="B40" s="3" t="s">
        <v>385</v>
      </c>
      <c r="C40" s="4"/>
      <c r="D40" s="4"/>
      <c r="E40" s="4"/>
      <c r="F40" s="4"/>
      <c r="G40" s="17" t="s">
        <v>445</v>
      </c>
      <c r="H40" s="25">
        <v>38581.379999999997</v>
      </c>
      <c r="I40" s="25">
        <v>33767.199999999997</v>
      </c>
      <c r="J40" s="25">
        <v>44038.6</v>
      </c>
      <c r="K40" s="25">
        <v>28309.98</v>
      </c>
      <c r="L40" s="18"/>
    </row>
    <row r="41" spans="1:12" x14ac:dyDescent="0.3">
      <c r="A41" s="16" t="s">
        <v>447</v>
      </c>
      <c r="B41" s="3" t="s">
        <v>385</v>
      </c>
      <c r="C41" s="4"/>
      <c r="D41" s="4"/>
      <c r="E41" s="4"/>
      <c r="F41" s="4"/>
      <c r="G41" s="17" t="s">
        <v>448</v>
      </c>
      <c r="H41" s="25">
        <v>74955.91</v>
      </c>
      <c r="I41" s="25">
        <v>143467.5</v>
      </c>
      <c r="J41" s="25">
        <v>182890.57</v>
      </c>
      <c r="K41" s="25">
        <v>35532.839999999997</v>
      </c>
      <c r="L41" s="18"/>
    </row>
    <row r="42" spans="1:12" x14ac:dyDescent="0.3">
      <c r="A42" s="16" t="s">
        <v>449</v>
      </c>
      <c r="B42" s="3" t="s">
        <v>385</v>
      </c>
      <c r="C42" s="4"/>
      <c r="D42" s="4"/>
      <c r="E42" s="4"/>
      <c r="F42" s="4"/>
      <c r="G42" s="17" t="s">
        <v>450</v>
      </c>
      <c r="H42" s="25">
        <v>24867</v>
      </c>
      <c r="I42" s="25">
        <v>7313.6</v>
      </c>
      <c r="J42" s="25">
        <v>24867</v>
      </c>
      <c r="K42" s="25">
        <v>7313.6</v>
      </c>
      <c r="L42" s="18"/>
    </row>
    <row r="43" spans="1:12" x14ac:dyDescent="0.3">
      <c r="A43" s="16" t="s">
        <v>451</v>
      </c>
      <c r="B43" s="3" t="s">
        <v>385</v>
      </c>
      <c r="C43" s="4"/>
      <c r="D43" s="4"/>
      <c r="E43" s="4"/>
      <c r="F43" s="4"/>
      <c r="G43" s="17" t="s">
        <v>452</v>
      </c>
      <c r="H43" s="25">
        <v>21507.5</v>
      </c>
      <c r="I43" s="25">
        <v>32631.01</v>
      </c>
      <c r="J43" s="25">
        <v>45607.5</v>
      </c>
      <c r="K43" s="25">
        <v>8531.01</v>
      </c>
      <c r="L43" s="18"/>
    </row>
    <row r="44" spans="1:12" x14ac:dyDescent="0.3">
      <c r="A44" s="19" t="s">
        <v>385</v>
      </c>
      <c r="B44" s="3" t="s">
        <v>385</v>
      </c>
      <c r="C44" s="4"/>
      <c r="D44" s="4"/>
      <c r="E44" s="4"/>
      <c r="F44" s="4"/>
      <c r="G44" s="20" t="s">
        <v>385</v>
      </c>
      <c r="H44" s="26"/>
      <c r="I44" s="26"/>
      <c r="J44" s="26"/>
      <c r="K44" s="26"/>
      <c r="L44" s="21"/>
    </row>
    <row r="45" spans="1:12" x14ac:dyDescent="0.3">
      <c r="A45" s="11" t="s">
        <v>455</v>
      </c>
      <c r="B45" s="3" t="s">
        <v>385</v>
      </c>
      <c r="C45" s="4"/>
      <c r="D45" s="4"/>
      <c r="E45" s="12" t="s">
        <v>456</v>
      </c>
      <c r="F45" s="13"/>
      <c r="G45" s="13"/>
      <c r="H45" s="2">
        <v>30386.95</v>
      </c>
      <c r="I45" s="2">
        <v>54256.34</v>
      </c>
      <c r="J45" s="2">
        <v>51397.77</v>
      </c>
      <c r="K45" s="2">
        <v>33245.519999999997</v>
      </c>
      <c r="L45" s="14"/>
    </row>
    <row r="46" spans="1:12" x14ac:dyDescent="0.3">
      <c r="A46" s="11" t="s">
        <v>457</v>
      </c>
      <c r="B46" s="3" t="s">
        <v>385</v>
      </c>
      <c r="C46" s="4"/>
      <c r="D46" s="4"/>
      <c r="E46" s="4"/>
      <c r="F46" s="12" t="s">
        <v>456</v>
      </c>
      <c r="G46" s="13"/>
      <c r="H46" s="2">
        <v>30386.95</v>
      </c>
      <c r="I46" s="2">
        <v>54256.34</v>
      </c>
      <c r="J46" s="2">
        <v>51397.77</v>
      </c>
      <c r="K46" s="2">
        <v>33245.519999999997</v>
      </c>
      <c r="L46" s="14"/>
    </row>
    <row r="47" spans="1:12" x14ac:dyDescent="0.3">
      <c r="A47" s="16" t="s">
        <v>458</v>
      </c>
      <c r="B47" s="3" t="s">
        <v>385</v>
      </c>
      <c r="C47" s="4"/>
      <c r="D47" s="4"/>
      <c r="E47" s="4"/>
      <c r="F47" s="4"/>
      <c r="G47" s="17" t="s">
        <v>459</v>
      </c>
      <c r="H47" s="25">
        <v>1312.7</v>
      </c>
      <c r="I47" s="25">
        <v>102.87</v>
      </c>
      <c r="J47" s="25">
        <v>0</v>
      </c>
      <c r="K47" s="25">
        <v>1415.57</v>
      </c>
      <c r="L47" s="18"/>
    </row>
    <row r="48" spans="1:12" x14ac:dyDescent="0.3">
      <c r="A48" s="16" t="s">
        <v>460</v>
      </c>
      <c r="B48" s="3" t="s">
        <v>385</v>
      </c>
      <c r="C48" s="4"/>
      <c r="D48" s="4"/>
      <c r="E48" s="4"/>
      <c r="F48" s="4"/>
      <c r="G48" s="17" t="s">
        <v>461</v>
      </c>
      <c r="H48" s="25">
        <v>28981.03</v>
      </c>
      <c r="I48" s="25">
        <v>37103.040000000001</v>
      </c>
      <c r="J48" s="25">
        <v>34347.49</v>
      </c>
      <c r="K48" s="25">
        <v>31736.58</v>
      </c>
      <c r="L48" s="18"/>
    </row>
    <row r="49" spans="1:12" x14ac:dyDescent="0.3">
      <c r="A49" s="16" t="s">
        <v>464</v>
      </c>
      <c r="B49" s="3" t="s">
        <v>385</v>
      </c>
      <c r="C49" s="4"/>
      <c r="D49" s="4"/>
      <c r="E49" s="4"/>
      <c r="F49" s="4"/>
      <c r="G49" s="17" t="s">
        <v>465</v>
      </c>
      <c r="H49" s="25">
        <v>0</v>
      </c>
      <c r="I49" s="25">
        <v>17049.23</v>
      </c>
      <c r="J49" s="25">
        <v>17049.23</v>
      </c>
      <c r="K49" s="25">
        <v>0</v>
      </c>
      <c r="L49" s="18"/>
    </row>
    <row r="50" spans="1:12" x14ac:dyDescent="0.3">
      <c r="A50" s="16" t="s">
        <v>466</v>
      </c>
      <c r="B50" s="3" t="s">
        <v>385</v>
      </c>
      <c r="C50" s="4"/>
      <c r="D50" s="4"/>
      <c r="E50" s="4"/>
      <c r="F50" s="4"/>
      <c r="G50" s="17" t="s">
        <v>467</v>
      </c>
      <c r="H50" s="25">
        <v>0.9</v>
      </c>
      <c r="I50" s="25">
        <v>1.05</v>
      </c>
      <c r="J50" s="25">
        <v>0.9</v>
      </c>
      <c r="K50" s="25">
        <v>1.05</v>
      </c>
      <c r="L50" s="18"/>
    </row>
    <row r="51" spans="1:12" x14ac:dyDescent="0.3">
      <c r="A51" s="16" t="s">
        <v>468</v>
      </c>
      <c r="B51" s="3" t="s">
        <v>385</v>
      </c>
      <c r="C51" s="4"/>
      <c r="D51" s="4"/>
      <c r="E51" s="4"/>
      <c r="F51" s="4"/>
      <c r="G51" s="17" t="s">
        <v>469</v>
      </c>
      <c r="H51" s="25">
        <v>0</v>
      </c>
      <c r="I51" s="25">
        <v>0.15</v>
      </c>
      <c r="J51" s="25">
        <v>0.15</v>
      </c>
      <c r="K51" s="25">
        <v>0</v>
      </c>
      <c r="L51" s="18"/>
    </row>
    <row r="52" spans="1:12" x14ac:dyDescent="0.3">
      <c r="A52" s="16" t="s">
        <v>1204</v>
      </c>
      <c r="B52" s="3" t="s">
        <v>385</v>
      </c>
      <c r="C52" s="4"/>
      <c r="D52" s="4"/>
      <c r="E52" s="4"/>
      <c r="F52" s="4"/>
      <c r="G52" s="17" t="s">
        <v>1205</v>
      </c>
      <c r="H52" s="25">
        <v>92.32</v>
      </c>
      <c r="I52" s="25">
        <v>0</v>
      </c>
      <c r="J52" s="25">
        <v>0</v>
      </c>
      <c r="K52" s="25">
        <v>92.32</v>
      </c>
      <c r="L52" s="18"/>
    </row>
    <row r="53" spans="1:12" x14ac:dyDescent="0.3">
      <c r="A53" s="19" t="s">
        <v>385</v>
      </c>
      <c r="B53" s="3" t="s">
        <v>385</v>
      </c>
      <c r="C53" s="4"/>
      <c r="D53" s="4"/>
      <c r="E53" s="4"/>
      <c r="F53" s="4"/>
      <c r="G53" s="20" t="s">
        <v>385</v>
      </c>
      <c r="H53" s="26"/>
      <c r="I53" s="26"/>
      <c r="J53" s="26"/>
      <c r="K53" s="26"/>
      <c r="L53" s="21"/>
    </row>
    <row r="54" spans="1:12" x14ac:dyDescent="0.3">
      <c r="A54" s="11" t="s">
        <v>476</v>
      </c>
      <c r="B54" s="3" t="s">
        <v>385</v>
      </c>
      <c r="C54" s="4"/>
      <c r="D54" s="4"/>
      <c r="E54" s="12" t="s">
        <v>477</v>
      </c>
      <c r="F54" s="13"/>
      <c r="G54" s="13"/>
      <c r="H54" s="2">
        <v>153954.35999999999</v>
      </c>
      <c r="I54" s="2">
        <v>22319.5</v>
      </c>
      <c r="J54" s="2">
        <v>16490.259999999998</v>
      </c>
      <c r="K54" s="2">
        <v>159783.6</v>
      </c>
      <c r="L54" s="14"/>
    </row>
    <row r="55" spans="1:12" x14ac:dyDescent="0.3">
      <c r="A55" s="11" t="s">
        <v>478</v>
      </c>
      <c r="B55" s="3" t="s">
        <v>385</v>
      </c>
      <c r="C55" s="4"/>
      <c r="D55" s="4"/>
      <c r="E55" s="4"/>
      <c r="F55" s="12" t="s">
        <v>477</v>
      </c>
      <c r="G55" s="13"/>
      <c r="H55" s="2">
        <v>153954.35999999999</v>
      </c>
      <c r="I55" s="2">
        <v>22319.5</v>
      </c>
      <c r="J55" s="2">
        <v>16490.259999999998</v>
      </c>
      <c r="K55" s="2">
        <v>159783.6</v>
      </c>
      <c r="L55" s="14"/>
    </row>
    <row r="56" spans="1:12" x14ac:dyDescent="0.3">
      <c r="A56" s="16" t="s">
        <v>479</v>
      </c>
      <c r="B56" s="3" t="s">
        <v>385</v>
      </c>
      <c r="C56" s="4"/>
      <c r="D56" s="4"/>
      <c r="E56" s="4"/>
      <c r="F56" s="4"/>
      <c r="G56" s="17" t="s">
        <v>480</v>
      </c>
      <c r="H56" s="25">
        <v>153954.35999999999</v>
      </c>
      <c r="I56" s="25">
        <v>22319.5</v>
      </c>
      <c r="J56" s="25">
        <v>16490.259999999998</v>
      </c>
      <c r="K56" s="25">
        <v>159783.6</v>
      </c>
      <c r="L56" s="18"/>
    </row>
    <row r="57" spans="1:12" x14ac:dyDescent="0.3">
      <c r="A57" s="19" t="s">
        <v>385</v>
      </c>
      <c r="B57" s="3" t="s">
        <v>385</v>
      </c>
      <c r="C57" s="4"/>
      <c r="D57" s="4"/>
      <c r="E57" s="4"/>
      <c r="F57" s="4"/>
      <c r="G57" s="20" t="s">
        <v>385</v>
      </c>
      <c r="H57" s="26"/>
      <c r="I57" s="26"/>
      <c r="J57" s="26"/>
      <c r="K57" s="26"/>
      <c r="L57" s="21"/>
    </row>
    <row r="58" spans="1:12" x14ac:dyDescent="0.3">
      <c r="A58" s="11" t="s">
        <v>481</v>
      </c>
      <c r="B58" s="3" t="s">
        <v>385</v>
      </c>
      <c r="C58" s="4"/>
      <c r="D58" s="4"/>
      <c r="E58" s="12" t="s">
        <v>482</v>
      </c>
      <c r="F58" s="13"/>
      <c r="G58" s="13"/>
      <c r="H58" s="2">
        <v>243745.58</v>
      </c>
      <c r="I58" s="2">
        <v>183937.77</v>
      </c>
      <c r="J58" s="2">
        <v>171338.58</v>
      </c>
      <c r="K58" s="2">
        <v>256344.77</v>
      </c>
      <c r="L58" s="14"/>
    </row>
    <row r="59" spans="1:12" x14ac:dyDescent="0.3">
      <c r="A59" s="11" t="s">
        <v>483</v>
      </c>
      <c r="B59" s="3" t="s">
        <v>385</v>
      </c>
      <c r="C59" s="4"/>
      <c r="D59" s="4"/>
      <c r="E59" s="4"/>
      <c r="F59" s="12" t="s">
        <v>482</v>
      </c>
      <c r="G59" s="13"/>
      <c r="H59" s="2">
        <v>243745.58</v>
      </c>
      <c r="I59" s="2">
        <v>183937.77</v>
      </c>
      <c r="J59" s="2">
        <v>171338.58</v>
      </c>
      <c r="K59" s="2">
        <v>256344.77</v>
      </c>
      <c r="L59" s="14"/>
    </row>
    <row r="60" spans="1:12" x14ac:dyDescent="0.3">
      <c r="A60" s="16" t="s">
        <v>484</v>
      </c>
      <c r="B60" s="3" t="s">
        <v>385</v>
      </c>
      <c r="C60" s="4"/>
      <c r="D60" s="4"/>
      <c r="E60" s="4"/>
      <c r="F60" s="4"/>
      <c r="G60" s="17" t="s">
        <v>485</v>
      </c>
      <c r="H60" s="25">
        <v>79032.5</v>
      </c>
      <c r="I60" s="25">
        <v>0</v>
      </c>
      <c r="J60" s="25">
        <v>6625.5</v>
      </c>
      <c r="K60" s="25">
        <v>72407</v>
      </c>
      <c r="L60" s="18"/>
    </row>
    <row r="61" spans="1:12" x14ac:dyDescent="0.3">
      <c r="A61" s="16" t="s">
        <v>486</v>
      </c>
      <c r="B61" s="3" t="s">
        <v>385</v>
      </c>
      <c r="C61" s="4"/>
      <c r="D61" s="4"/>
      <c r="E61" s="4"/>
      <c r="F61" s="4"/>
      <c r="G61" s="17" t="s">
        <v>487</v>
      </c>
      <c r="H61" s="25">
        <v>164713.07999999999</v>
      </c>
      <c r="I61" s="25">
        <v>183937.77</v>
      </c>
      <c r="J61" s="25">
        <v>164713.07999999999</v>
      </c>
      <c r="K61" s="25">
        <v>183937.77</v>
      </c>
      <c r="L61" s="18"/>
    </row>
    <row r="62" spans="1:12" x14ac:dyDescent="0.3">
      <c r="A62" s="19" t="s">
        <v>385</v>
      </c>
      <c r="B62" s="3" t="s">
        <v>385</v>
      </c>
      <c r="C62" s="4"/>
      <c r="D62" s="4"/>
      <c r="E62" s="4"/>
      <c r="F62" s="4"/>
      <c r="G62" s="20" t="s">
        <v>385</v>
      </c>
      <c r="H62" s="26"/>
      <c r="I62" s="26"/>
      <c r="J62" s="26"/>
      <c r="K62" s="26"/>
      <c r="L62" s="21"/>
    </row>
    <row r="63" spans="1:12" x14ac:dyDescent="0.3">
      <c r="A63" s="11" t="s">
        <v>488</v>
      </c>
      <c r="B63" s="15" t="s">
        <v>385</v>
      </c>
      <c r="C63" s="12" t="s">
        <v>489</v>
      </c>
      <c r="D63" s="13"/>
      <c r="E63" s="13"/>
      <c r="F63" s="13"/>
      <c r="G63" s="13"/>
      <c r="H63" s="2">
        <v>22155564.960000001</v>
      </c>
      <c r="I63" s="2">
        <v>39205.15</v>
      </c>
      <c r="J63" s="2">
        <v>293023.88</v>
      </c>
      <c r="K63" s="2">
        <v>21901746.23</v>
      </c>
      <c r="L63" s="14"/>
    </row>
    <row r="64" spans="1:12" x14ac:dyDescent="0.3">
      <c r="A64" s="11" t="s">
        <v>490</v>
      </c>
      <c r="B64" s="3" t="s">
        <v>385</v>
      </c>
      <c r="C64" s="4"/>
      <c r="D64" s="12" t="s">
        <v>491</v>
      </c>
      <c r="E64" s="13"/>
      <c r="F64" s="13"/>
      <c r="G64" s="13"/>
      <c r="H64" s="2">
        <v>12501010.27</v>
      </c>
      <c r="I64" s="2">
        <v>39205.15</v>
      </c>
      <c r="J64" s="2">
        <v>293023.88</v>
      </c>
      <c r="K64" s="2">
        <v>12247191.539999999</v>
      </c>
      <c r="L64" s="14"/>
    </row>
    <row r="65" spans="1:12" x14ac:dyDescent="0.3">
      <c r="A65" s="11" t="s">
        <v>492</v>
      </c>
      <c r="B65" s="3" t="s">
        <v>385</v>
      </c>
      <c r="C65" s="4"/>
      <c r="D65" s="4"/>
      <c r="E65" s="12" t="s">
        <v>493</v>
      </c>
      <c r="F65" s="13"/>
      <c r="G65" s="13"/>
      <c r="H65" s="2">
        <v>42720859.969999999</v>
      </c>
      <c r="I65" s="2">
        <v>39205.15</v>
      </c>
      <c r="J65" s="2">
        <v>0</v>
      </c>
      <c r="K65" s="2">
        <v>42760065.119999997</v>
      </c>
      <c r="L65" s="14"/>
    </row>
    <row r="66" spans="1:12" x14ac:dyDescent="0.3">
      <c r="A66" s="11" t="s">
        <v>494</v>
      </c>
      <c r="B66" s="3" t="s">
        <v>385</v>
      </c>
      <c r="C66" s="4"/>
      <c r="D66" s="4"/>
      <c r="E66" s="4"/>
      <c r="F66" s="12" t="s">
        <v>493</v>
      </c>
      <c r="G66" s="13"/>
      <c r="H66" s="2">
        <v>42720859.969999999</v>
      </c>
      <c r="I66" s="2">
        <v>39205.15</v>
      </c>
      <c r="J66" s="2">
        <v>0</v>
      </c>
      <c r="K66" s="2">
        <v>42760065.119999997</v>
      </c>
      <c r="L66" s="14"/>
    </row>
    <row r="67" spans="1:12" x14ac:dyDescent="0.3">
      <c r="A67" s="16" t="s">
        <v>495</v>
      </c>
      <c r="B67" s="3" t="s">
        <v>385</v>
      </c>
      <c r="C67" s="4"/>
      <c r="D67" s="4"/>
      <c r="E67" s="4"/>
      <c r="F67" s="4"/>
      <c r="G67" s="17" t="s">
        <v>496</v>
      </c>
      <c r="H67" s="25">
        <v>759111.34</v>
      </c>
      <c r="I67" s="25">
        <v>0</v>
      </c>
      <c r="J67" s="25">
        <v>0</v>
      </c>
      <c r="K67" s="25">
        <v>759111.34</v>
      </c>
      <c r="L67" s="18"/>
    </row>
    <row r="68" spans="1:12" x14ac:dyDescent="0.3">
      <c r="A68" s="16" t="s">
        <v>497</v>
      </c>
      <c r="B68" s="3" t="s">
        <v>385</v>
      </c>
      <c r="C68" s="4"/>
      <c r="D68" s="4"/>
      <c r="E68" s="4"/>
      <c r="F68" s="4"/>
      <c r="G68" s="17" t="s">
        <v>498</v>
      </c>
      <c r="H68" s="25">
        <v>350327.15</v>
      </c>
      <c r="I68" s="25">
        <v>0</v>
      </c>
      <c r="J68" s="25">
        <v>0</v>
      </c>
      <c r="K68" s="25">
        <v>350327.15</v>
      </c>
      <c r="L68" s="18"/>
    </row>
    <row r="69" spans="1:12" x14ac:dyDescent="0.3">
      <c r="A69" s="16" t="s">
        <v>499</v>
      </c>
      <c r="B69" s="3" t="s">
        <v>385</v>
      </c>
      <c r="C69" s="4"/>
      <c r="D69" s="4"/>
      <c r="E69" s="4"/>
      <c r="F69" s="4"/>
      <c r="G69" s="17" t="s">
        <v>500</v>
      </c>
      <c r="H69" s="25">
        <v>1108963.1499999999</v>
      </c>
      <c r="I69" s="25">
        <v>0</v>
      </c>
      <c r="J69" s="25">
        <v>0</v>
      </c>
      <c r="K69" s="25">
        <v>1108963.1499999999</v>
      </c>
      <c r="L69" s="18"/>
    </row>
    <row r="70" spans="1:12" x14ac:dyDescent="0.3">
      <c r="A70" s="16" t="s">
        <v>501</v>
      </c>
      <c r="B70" s="3" t="s">
        <v>385</v>
      </c>
      <c r="C70" s="4"/>
      <c r="D70" s="4"/>
      <c r="E70" s="4"/>
      <c r="F70" s="4"/>
      <c r="G70" s="17" t="s">
        <v>502</v>
      </c>
      <c r="H70" s="25">
        <v>1316095.44</v>
      </c>
      <c r="I70" s="25">
        <v>0</v>
      </c>
      <c r="J70" s="25">
        <v>0</v>
      </c>
      <c r="K70" s="25">
        <v>1316095.44</v>
      </c>
      <c r="L70" s="18"/>
    </row>
    <row r="71" spans="1:12" x14ac:dyDescent="0.3">
      <c r="A71" s="16" t="s">
        <v>503</v>
      </c>
      <c r="B71" s="3" t="s">
        <v>385</v>
      </c>
      <c r="C71" s="4"/>
      <c r="D71" s="4"/>
      <c r="E71" s="4"/>
      <c r="F71" s="4"/>
      <c r="G71" s="17" t="s">
        <v>504</v>
      </c>
      <c r="H71" s="25">
        <v>4543584.59</v>
      </c>
      <c r="I71" s="25">
        <v>39205.15</v>
      </c>
      <c r="J71" s="25">
        <v>0</v>
      </c>
      <c r="K71" s="25">
        <v>4582789.74</v>
      </c>
      <c r="L71" s="18"/>
    </row>
    <row r="72" spans="1:12" x14ac:dyDescent="0.3">
      <c r="A72" s="16" t="s">
        <v>505</v>
      </c>
      <c r="B72" s="3" t="s">
        <v>385</v>
      </c>
      <c r="C72" s="4"/>
      <c r="D72" s="4"/>
      <c r="E72" s="4"/>
      <c r="F72" s="4"/>
      <c r="G72" s="17" t="s">
        <v>506</v>
      </c>
      <c r="H72" s="25">
        <v>584788.54</v>
      </c>
      <c r="I72" s="25">
        <v>0</v>
      </c>
      <c r="J72" s="25">
        <v>0</v>
      </c>
      <c r="K72" s="25">
        <v>584788.54</v>
      </c>
      <c r="L72" s="18"/>
    </row>
    <row r="73" spans="1:12" x14ac:dyDescent="0.3">
      <c r="A73" s="16" t="s">
        <v>507</v>
      </c>
      <c r="B73" s="3" t="s">
        <v>385</v>
      </c>
      <c r="C73" s="4"/>
      <c r="D73" s="4"/>
      <c r="E73" s="4"/>
      <c r="F73" s="4"/>
      <c r="G73" s="17" t="s">
        <v>508</v>
      </c>
      <c r="H73" s="25">
        <v>5095927.42</v>
      </c>
      <c r="I73" s="25">
        <v>0</v>
      </c>
      <c r="J73" s="25">
        <v>0</v>
      </c>
      <c r="K73" s="25">
        <v>5095927.42</v>
      </c>
      <c r="L73" s="18"/>
    </row>
    <row r="74" spans="1:12" x14ac:dyDescent="0.3">
      <c r="A74" s="16" t="s">
        <v>509</v>
      </c>
      <c r="B74" s="3" t="s">
        <v>385</v>
      </c>
      <c r="C74" s="4"/>
      <c r="D74" s="4"/>
      <c r="E74" s="4"/>
      <c r="F74" s="4"/>
      <c r="G74" s="17" t="s">
        <v>510</v>
      </c>
      <c r="H74" s="25">
        <v>76973.740000000005</v>
      </c>
      <c r="I74" s="25">
        <v>0</v>
      </c>
      <c r="J74" s="25">
        <v>0</v>
      </c>
      <c r="K74" s="25">
        <v>76973.740000000005</v>
      </c>
      <c r="L74" s="18"/>
    </row>
    <row r="75" spans="1:12" x14ac:dyDescent="0.3">
      <c r="A75" s="16" t="s">
        <v>511</v>
      </c>
      <c r="B75" s="3" t="s">
        <v>385</v>
      </c>
      <c r="C75" s="4"/>
      <c r="D75" s="4"/>
      <c r="E75" s="4"/>
      <c r="F75" s="4"/>
      <c r="G75" s="17" t="s">
        <v>512</v>
      </c>
      <c r="H75" s="25">
        <v>48104.38</v>
      </c>
      <c r="I75" s="25">
        <v>0</v>
      </c>
      <c r="J75" s="25">
        <v>0</v>
      </c>
      <c r="K75" s="25">
        <v>48104.38</v>
      </c>
      <c r="L75" s="18"/>
    </row>
    <row r="76" spans="1:12" x14ac:dyDescent="0.3">
      <c r="A76" s="16" t="s">
        <v>513</v>
      </c>
      <c r="B76" s="3" t="s">
        <v>385</v>
      </c>
      <c r="C76" s="4"/>
      <c r="D76" s="4"/>
      <c r="E76" s="4"/>
      <c r="F76" s="4"/>
      <c r="G76" s="17" t="s">
        <v>514</v>
      </c>
      <c r="H76" s="25">
        <v>556431.16</v>
      </c>
      <c r="I76" s="25">
        <v>0</v>
      </c>
      <c r="J76" s="25">
        <v>0</v>
      </c>
      <c r="K76" s="25">
        <v>556431.16</v>
      </c>
      <c r="L76" s="18"/>
    </row>
    <row r="77" spans="1:12" x14ac:dyDescent="0.3">
      <c r="A77" s="16" t="s">
        <v>515</v>
      </c>
      <c r="B77" s="3" t="s">
        <v>385</v>
      </c>
      <c r="C77" s="4"/>
      <c r="D77" s="4"/>
      <c r="E77" s="4"/>
      <c r="F77" s="4"/>
      <c r="G77" s="17" t="s">
        <v>516</v>
      </c>
      <c r="H77" s="25">
        <v>120178.97</v>
      </c>
      <c r="I77" s="25">
        <v>0</v>
      </c>
      <c r="J77" s="25">
        <v>0</v>
      </c>
      <c r="K77" s="25">
        <v>120178.97</v>
      </c>
      <c r="L77" s="18"/>
    </row>
    <row r="78" spans="1:12" x14ac:dyDescent="0.3">
      <c r="A78" s="16" t="s">
        <v>517</v>
      </c>
      <c r="B78" s="3" t="s">
        <v>385</v>
      </c>
      <c r="C78" s="4"/>
      <c r="D78" s="4"/>
      <c r="E78" s="4"/>
      <c r="F78" s="4"/>
      <c r="G78" s="17" t="s">
        <v>518</v>
      </c>
      <c r="H78" s="25">
        <v>31828.44</v>
      </c>
      <c r="I78" s="25">
        <v>0</v>
      </c>
      <c r="J78" s="25">
        <v>0</v>
      </c>
      <c r="K78" s="25">
        <v>31828.44</v>
      </c>
      <c r="L78" s="18"/>
    </row>
    <row r="79" spans="1:12" x14ac:dyDescent="0.3">
      <c r="A79" s="16" t="s">
        <v>519</v>
      </c>
      <c r="B79" s="3" t="s">
        <v>385</v>
      </c>
      <c r="C79" s="4"/>
      <c r="D79" s="4"/>
      <c r="E79" s="4"/>
      <c r="F79" s="4"/>
      <c r="G79" s="17" t="s">
        <v>520</v>
      </c>
      <c r="H79" s="25">
        <v>525406.35</v>
      </c>
      <c r="I79" s="25">
        <v>0</v>
      </c>
      <c r="J79" s="25">
        <v>0</v>
      </c>
      <c r="K79" s="25">
        <v>525406.35</v>
      </c>
      <c r="L79" s="18"/>
    </row>
    <row r="80" spans="1:12" x14ac:dyDescent="0.3">
      <c r="A80" s="16" t="s">
        <v>521</v>
      </c>
      <c r="B80" s="3" t="s">
        <v>385</v>
      </c>
      <c r="C80" s="4"/>
      <c r="D80" s="4"/>
      <c r="E80" s="4"/>
      <c r="F80" s="4"/>
      <c r="G80" s="17" t="s">
        <v>522</v>
      </c>
      <c r="H80" s="25">
        <v>4009607.95</v>
      </c>
      <c r="I80" s="25">
        <v>0</v>
      </c>
      <c r="J80" s="25">
        <v>0</v>
      </c>
      <c r="K80" s="25">
        <v>4009607.95</v>
      </c>
      <c r="L80" s="18"/>
    </row>
    <row r="81" spans="1:12" x14ac:dyDescent="0.3">
      <c r="A81" s="16" t="s">
        <v>523</v>
      </c>
      <c r="B81" s="3" t="s">
        <v>385</v>
      </c>
      <c r="C81" s="4"/>
      <c r="D81" s="4"/>
      <c r="E81" s="4"/>
      <c r="F81" s="4"/>
      <c r="G81" s="17" t="s">
        <v>524</v>
      </c>
      <c r="H81" s="25">
        <v>5617914.8700000001</v>
      </c>
      <c r="I81" s="25">
        <v>0</v>
      </c>
      <c r="J81" s="25">
        <v>0</v>
      </c>
      <c r="K81" s="25">
        <v>5617914.8700000001</v>
      </c>
      <c r="L81" s="18"/>
    </row>
    <row r="82" spans="1:12" x14ac:dyDescent="0.3">
      <c r="A82" s="16" t="s">
        <v>525</v>
      </c>
      <c r="B82" s="3" t="s">
        <v>385</v>
      </c>
      <c r="C82" s="4"/>
      <c r="D82" s="4"/>
      <c r="E82" s="4"/>
      <c r="F82" s="4"/>
      <c r="G82" s="17" t="s">
        <v>526</v>
      </c>
      <c r="H82" s="25">
        <v>1338399.67</v>
      </c>
      <c r="I82" s="25">
        <v>0</v>
      </c>
      <c r="J82" s="25">
        <v>0</v>
      </c>
      <c r="K82" s="25">
        <v>1338399.67</v>
      </c>
      <c r="L82" s="18"/>
    </row>
    <row r="83" spans="1:12" x14ac:dyDescent="0.3">
      <c r="A83" s="16" t="s">
        <v>527</v>
      </c>
      <c r="B83" s="3" t="s">
        <v>385</v>
      </c>
      <c r="C83" s="4"/>
      <c r="D83" s="4"/>
      <c r="E83" s="4"/>
      <c r="F83" s="4"/>
      <c r="G83" s="17" t="s">
        <v>528</v>
      </c>
      <c r="H83" s="25">
        <v>7007476.5800000001</v>
      </c>
      <c r="I83" s="25">
        <v>0</v>
      </c>
      <c r="J83" s="25">
        <v>0</v>
      </c>
      <c r="K83" s="25">
        <v>7007476.5800000001</v>
      </c>
      <c r="L83" s="18"/>
    </row>
    <row r="84" spans="1:12" x14ac:dyDescent="0.3">
      <c r="A84" s="16" t="s">
        <v>529</v>
      </c>
      <c r="B84" s="3" t="s">
        <v>385</v>
      </c>
      <c r="C84" s="4"/>
      <c r="D84" s="4"/>
      <c r="E84" s="4"/>
      <c r="F84" s="4"/>
      <c r="G84" s="17" t="s">
        <v>530</v>
      </c>
      <c r="H84" s="25">
        <v>329418.58</v>
      </c>
      <c r="I84" s="25">
        <v>0</v>
      </c>
      <c r="J84" s="25">
        <v>0</v>
      </c>
      <c r="K84" s="25">
        <v>329418.58</v>
      </c>
      <c r="L84" s="18"/>
    </row>
    <row r="85" spans="1:12" x14ac:dyDescent="0.3">
      <c r="A85" s="16" t="s">
        <v>531</v>
      </c>
      <c r="B85" s="3" t="s">
        <v>385</v>
      </c>
      <c r="C85" s="4"/>
      <c r="D85" s="4"/>
      <c r="E85" s="4"/>
      <c r="F85" s="4"/>
      <c r="G85" s="17" t="s">
        <v>532</v>
      </c>
      <c r="H85" s="25">
        <v>2769863.61</v>
      </c>
      <c r="I85" s="25">
        <v>0</v>
      </c>
      <c r="J85" s="25">
        <v>0</v>
      </c>
      <c r="K85" s="25">
        <v>2769863.61</v>
      </c>
      <c r="L85" s="18"/>
    </row>
    <row r="86" spans="1:12" x14ac:dyDescent="0.3">
      <c r="A86" s="16" t="s">
        <v>533</v>
      </c>
      <c r="B86" s="3" t="s">
        <v>385</v>
      </c>
      <c r="C86" s="4"/>
      <c r="D86" s="4"/>
      <c r="E86" s="4"/>
      <c r="F86" s="4"/>
      <c r="G86" s="17" t="s">
        <v>534</v>
      </c>
      <c r="H86" s="25">
        <v>3832172.58</v>
      </c>
      <c r="I86" s="25">
        <v>0</v>
      </c>
      <c r="J86" s="25">
        <v>0</v>
      </c>
      <c r="K86" s="25">
        <v>3832172.58</v>
      </c>
      <c r="L86" s="18"/>
    </row>
    <row r="87" spans="1:12" x14ac:dyDescent="0.3">
      <c r="A87" s="16" t="s">
        <v>535</v>
      </c>
      <c r="B87" s="3" t="s">
        <v>385</v>
      </c>
      <c r="C87" s="4"/>
      <c r="D87" s="4"/>
      <c r="E87" s="4"/>
      <c r="F87" s="4"/>
      <c r="G87" s="17" t="s">
        <v>536</v>
      </c>
      <c r="H87" s="25">
        <v>174389.91</v>
      </c>
      <c r="I87" s="25">
        <v>0</v>
      </c>
      <c r="J87" s="25">
        <v>0</v>
      </c>
      <c r="K87" s="25">
        <v>174389.91</v>
      </c>
      <c r="L87" s="18"/>
    </row>
    <row r="88" spans="1:12" x14ac:dyDescent="0.3">
      <c r="A88" s="16" t="s">
        <v>537</v>
      </c>
      <c r="B88" s="3" t="s">
        <v>385</v>
      </c>
      <c r="C88" s="4"/>
      <c r="D88" s="4"/>
      <c r="E88" s="4"/>
      <c r="F88" s="4"/>
      <c r="G88" s="17" t="s">
        <v>538</v>
      </c>
      <c r="H88" s="25">
        <v>560490.98</v>
      </c>
      <c r="I88" s="25">
        <v>0</v>
      </c>
      <c r="J88" s="25">
        <v>0</v>
      </c>
      <c r="K88" s="25">
        <v>560490.98</v>
      </c>
      <c r="L88" s="18"/>
    </row>
    <row r="89" spans="1:12" x14ac:dyDescent="0.3">
      <c r="A89" s="16" t="s">
        <v>539</v>
      </c>
      <c r="B89" s="3" t="s">
        <v>385</v>
      </c>
      <c r="C89" s="4"/>
      <c r="D89" s="4"/>
      <c r="E89" s="4"/>
      <c r="F89" s="4"/>
      <c r="G89" s="17" t="s">
        <v>540</v>
      </c>
      <c r="H89" s="25">
        <v>69645.5</v>
      </c>
      <c r="I89" s="25">
        <v>0</v>
      </c>
      <c r="J89" s="25">
        <v>0</v>
      </c>
      <c r="K89" s="25">
        <v>69645.5</v>
      </c>
      <c r="L89" s="18"/>
    </row>
    <row r="90" spans="1:12" x14ac:dyDescent="0.3">
      <c r="A90" s="16" t="s">
        <v>541</v>
      </c>
      <c r="B90" s="3" t="s">
        <v>385</v>
      </c>
      <c r="C90" s="4"/>
      <c r="D90" s="4"/>
      <c r="E90" s="4"/>
      <c r="F90" s="4"/>
      <c r="G90" s="17" t="s">
        <v>542</v>
      </c>
      <c r="H90" s="25">
        <v>451228.94</v>
      </c>
      <c r="I90" s="25">
        <v>0</v>
      </c>
      <c r="J90" s="25">
        <v>0</v>
      </c>
      <c r="K90" s="25">
        <v>451228.94</v>
      </c>
      <c r="L90" s="18"/>
    </row>
    <row r="91" spans="1:12" x14ac:dyDescent="0.3">
      <c r="A91" s="16" t="s">
        <v>543</v>
      </c>
      <c r="B91" s="3" t="s">
        <v>385</v>
      </c>
      <c r="C91" s="4"/>
      <c r="D91" s="4"/>
      <c r="E91" s="4"/>
      <c r="F91" s="4"/>
      <c r="G91" s="17" t="s">
        <v>544</v>
      </c>
      <c r="H91" s="25">
        <v>385830.13</v>
      </c>
      <c r="I91" s="25">
        <v>0</v>
      </c>
      <c r="J91" s="25">
        <v>0</v>
      </c>
      <c r="K91" s="25">
        <v>385830.13</v>
      </c>
      <c r="L91" s="18"/>
    </row>
    <row r="92" spans="1:12" x14ac:dyDescent="0.3">
      <c r="A92" s="16" t="s">
        <v>545</v>
      </c>
      <c r="B92" s="3" t="s">
        <v>385</v>
      </c>
      <c r="C92" s="4"/>
      <c r="D92" s="4"/>
      <c r="E92" s="4"/>
      <c r="F92" s="4"/>
      <c r="G92" s="17" t="s">
        <v>546</v>
      </c>
      <c r="H92" s="25">
        <v>1056700</v>
      </c>
      <c r="I92" s="25">
        <v>0</v>
      </c>
      <c r="J92" s="25">
        <v>0</v>
      </c>
      <c r="K92" s="25">
        <v>1056700</v>
      </c>
      <c r="L92" s="18"/>
    </row>
    <row r="93" spans="1:12" x14ac:dyDescent="0.3">
      <c r="A93" s="16" t="s">
        <v>547</v>
      </c>
      <c r="B93" s="3" t="s">
        <v>385</v>
      </c>
      <c r="C93" s="4"/>
      <c r="D93" s="4"/>
      <c r="E93" s="4"/>
      <c r="F93" s="4"/>
      <c r="G93" s="17" t="s">
        <v>548</v>
      </c>
      <c r="H93" s="25">
        <v>463740.7</v>
      </c>
      <c r="I93" s="25">
        <v>0</v>
      </c>
      <c r="J93" s="25">
        <v>0</v>
      </c>
      <c r="K93" s="25">
        <v>463740.7</v>
      </c>
      <c r="L93" s="18"/>
    </row>
    <row r="94" spans="1:12" x14ac:dyDescent="0.3">
      <c r="A94" s="16" t="s">
        <v>549</v>
      </c>
      <c r="B94" s="3" t="s">
        <v>385</v>
      </c>
      <c r="C94" s="4"/>
      <c r="D94" s="4"/>
      <c r="E94" s="4"/>
      <c r="F94" s="4"/>
      <c r="G94" s="17" t="s">
        <v>550</v>
      </c>
      <c r="H94" s="25">
        <v>-463740.7</v>
      </c>
      <c r="I94" s="25">
        <v>0</v>
      </c>
      <c r="J94" s="25">
        <v>0</v>
      </c>
      <c r="K94" s="25">
        <v>-463740.7</v>
      </c>
      <c r="L94" s="18"/>
    </row>
    <row r="95" spans="1:12" x14ac:dyDescent="0.3">
      <c r="A95" s="19" t="s">
        <v>385</v>
      </c>
      <c r="B95" s="3" t="s">
        <v>385</v>
      </c>
      <c r="C95" s="4"/>
      <c r="D95" s="4"/>
      <c r="E95" s="4"/>
      <c r="F95" s="4"/>
      <c r="G95" s="20" t="s">
        <v>385</v>
      </c>
      <c r="H95" s="26"/>
      <c r="I95" s="26"/>
      <c r="J95" s="26"/>
      <c r="K95" s="26"/>
      <c r="L95" s="21"/>
    </row>
    <row r="96" spans="1:12" x14ac:dyDescent="0.3">
      <c r="A96" s="11" t="s">
        <v>551</v>
      </c>
      <c r="B96" s="3" t="s">
        <v>385</v>
      </c>
      <c r="C96" s="4"/>
      <c r="D96" s="4"/>
      <c r="E96" s="12" t="s">
        <v>552</v>
      </c>
      <c r="F96" s="13"/>
      <c r="G96" s="13"/>
      <c r="H96" s="2">
        <v>-30637216.300000001</v>
      </c>
      <c r="I96" s="2">
        <v>0</v>
      </c>
      <c r="J96" s="2">
        <v>287719.95</v>
      </c>
      <c r="K96" s="2">
        <v>-30924936.25</v>
      </c>
      <c r="L96" s="14"/>
    </row>
    <row r="97" spans="1:12" x14ac:dyDescent="0.3">
      <c r="A97" s="11" t="s">
        <v>553</v>
      </c>
      <c r="B97" s="3" t="s">
        <v>385</v>
      </c>
      <c r="C97" s="4"/>
      <c r="D97" s="4"/>
      <c r="E97" s="4"/>
      <c r="F97" s="12" t="s">
        <v>552</v>
      </c>
      <c r="G97" s="13"/>
      <c r="H97" s="2">
        <v>-30637216.300000001</v>
      </c>
      <c r="I97" s="2">
        <v>0</v>
      </c>
      <c r="J97" s="2">
        <v>287719.95</v>
      </c>
      <c r="K97" s="2">
        <v>-30924936.25</v>
      </c>
      <c r="L97" s="14"/>
    </row>
    <row r="98" spans="1:12" x14ac:dyDescent="0.3">
      <c r="A98" s="16" t="s">
        <v>554</v>
      </c>
      <c r="B98" s="3" t="s">
        <v>385</v>
      </c>
      <c r="C98" s="4"/>
      <c r="D98" s="4"/>
      <c r="E98" s="4"/>
      <c r="F98" s="4"/>
      <c r="G98" s="17" t="s">
        <v>555</v>
      </c>
      <c r="H98" s="25">
        <v>-1108963.1499999999</v>
      </c>
      <c r="I98" s="25">
        <v>0</v>
      </c>
      <c r="J98" s="25">
        <v>0</v>
      </c>
      <c r="K98" s="25">
        <v>-1108963.1499999999</v>
      </c>
      <c r="L98" s="18"/>
    </row>
    <row r="99" spans="1:12" x14ac:dyDescent="0.3">
      <c r="A99" s="16" t="s">
        <v>556</v>
      </c>
      <c r="B99" s="3" t="s">
        <v>385</v>
      </c>
      <c r="C99" s="4"/>
      <c r="D99" s="4"/>
      <c r="E99" s="4"/>
      <c r="F99" s="4"/>
      <c r="G99" s="17" t="s">
        <v>557</v>
      </c>
      <c r="H99" s="25">
        <v>-1443533.38</v>
      </c>
      <c r="I99" s="25">
        <v>0</v>
      </c>
      <c r="J99" s="25">
        <v>53987.46</v>
      </c>
      <c r="K99" s="25">
        <v>-1497520.84</v>
      </c>
      <c r="L99" s="18"/>
    </row>
    <row r="100" spans="1:12" x14ac:dyDescent="0.3">
      <c r="A100" s="16" t="s">
        <v>558</v>
      </c>
      <c r="B100" s="3" t="s">
        <v>385</v>
      </c>
      <c r="C100" s="4"/>
      <c r="D100" s="4"/>
      <c r="E100" s="4"/>
      <c r="F100" s="4"/>
      <c r="G100" s="17" t="s">
        <v>559</v>
      </c>
      <c r="H100" s="25">
        <v>-822354.11</v>
      </c>
      <c r="I100" s="25">
        <v>0</v>
      </c>
      <c r="J100" s="25">
        <v>4556.84</v>
      </c>
      <c r="K100" s="25">
        <v>-826910.95</v>
      </c>
      <c r="L100" s="18"/>
    </row>
    <row r="101" spans="1:12" x14ac:dyDescent="0.3">
      <c r="A101" s="16" t="s">
        <v>560</v>
      </c>
      <c r="B101" s="3" t="s">
        <v>385</v>
      </c>
      <c r="C101" s="4"/>
      <c r="D101" s="4"/>
      <c r="E101" s="4"/>
      <c r="F101" s="4"/>
      <c r="G101" s="17" t="s">
        <v>561</v>
      </c>
      <c r="H101" s="25">
        <v>-759111.34</v>
      </c>
      <c r="I101" s="25">
        <v>0</v>
      </c>
      <c r="J101" s="25">
        <v>0</v>
      </c>
      <c r="K101" s="25">
        <v>-759111.34</v>
      </c>
      <c r="L101" s="18"/>
    </row>
    <row r="102" spans="1:12" x14ac:dyDescent="0.3">
      <c r="A102" s="16" t="s">
        <v>562</v>
      </c>
      <c r="B102" s="3" t="s">
        <v>385</v>
      </c>
      <c r="C102" s="4"/>
      <c r="D102" s="4"/>
      <c r="E102" s="4"/>
      <c r="F102" s="4"/>
      <c r="G102" s="17" t="s">
        <v>563</v>
      </c>
      <c r="H102" s="25">
        <v>-2621802.92</v>
      </c>
      <c r="I102" s="25">
        <v>0</v>
      </c>
      <c r="J102" s="25">
        <v>123970.5</v>
      </c>
      <c r="K102" s="25">
        <v>-2745773.42</v>
      </c>
      <c r="L102" s="18"/>
    </row>
    <row r="103" spans="1:12" x14ac:dyDescent="0.3">
      <c r="A103" s="16" t="s">
        <v>564</v>
      </c>
      <c r="B103" s="3" t="s">
        <v>385</v>
      </c>
      <c r="C103" s="4"/>
      <c r="D103" s="4"/>
      <c r="E103" s="4"/>
      <c r="F103" s="4"/>
      <c r="G103" s="17" t="s">
        <v>565</v>
      </c>
      <c r="H103" s="25">
        <v>-67541.41</v>
      </c>
      <c r="I103" s="25">
        <v>0</v>
      </c>
      <c r="J103" s="25">
        <v>582.82000000000005</v>
      </c>
      <c r="K103" s="25">
        <v>-68124.23</v>
      </c>
      <c r="L103" s="18"/>
    </row>
    <row r="104" spans="1:12" x14ac:dyDescent="0.3">
      <c r="A104" s="16" t="s">
        <v>566</v>
      </c>
      <c r="B104" s="3" t="s">
        <v>385</v>
      </c>
      <c r="C104" s="4"/>
      <c r="D104" s="4"/>
      <c r="E104" s="4"/>
      <c r="F104" s="4"/>
      <c r="G104" s="17" t="s">
        <v>567</v>
      </c>
      <c r="H104" s="25">
        <v>-350327.15</v>
      </c>
      <c r="I104" s="25">
        <v>0</v>
      </c>
      <c r="J104" s="25">
        <v>0</v>
      </c>
      <c r="K104" s="25">
        <v>-350327.15</v>
      </c>
      <c r="L104" s="18"/>
    </row>
    <row r="105" spans="1:12" x14ac:dyDescent="0.3">
      <c r="A105" s="16" t="s">
        <v>568</v>
      </c>
      <c r="B105" s="3" t="s">
        <v>385</v>
      </c>
      <c r="C105" s="4"/>
      <c r="D105" s="4"/>
      <c r="E105" s="4"/>
      <c r="F105" s="4"/>
      <c r="G105" s="17" t="s">
        <v>569</v>
      </c>
      <c r="H105" s="25">
        <v>-48104.38</v>
      </c>
      <c r="I105" s="25">
        <v>0</v>
      </c>
      <c r="J105" s="25">
        <v>0</v>
      </c>
      <c r="K105" s="25">
        <v>-48104.38</v>
      </c>
      <c r="L105" s="18"/>
    </row>
    <row r="106" spans="1:12" x14ac:dyDescent="0.3">
      <c r="A106" s="16" t="s">
        <v>570</v>
      </c>
      <c r="B106" s="3" t="s">
        <v>385</v>
      </c>
      <c r="C106" s="4"/>
      <c r="D106" s="4"/>
      <c r="E106" s="4"/>
      <c r="F106" s="4"/>
      <c r="G106" s="17" t="s">
        <v>571</v>
      </c>
      <c r="H106" s="25">
        <v>-584788.54</v>
      </c>
      <c r="I106" s="25">
        <v>0</v>
      </c>
      <c r="J106" s="25">
        <v>0</v>
      </c>
      <c r="K106" s="25">
        <v>-584788.54</v>
      </c>
      <c r="L106" s="18"/>
    </row>
    <row r="107" spans="1:12" x14ac:dyDescent="0.3">
      <c r="A107" s="16" t="s">
        <v>572</v>
      </c>
      <c r="B107" s="3" t="s">
        <v>385</v>
      </c>
      <c r="C107" s="4"/>
      <c r="D107" s="4"/>
      <c r="E107" s="4"/>
      <c r="F107" s="4"/>
      <c r="G107" s="17" t="s">
        <v>573</v>
      </c>
      <c r="H107" s="25">
        <v>-544651.89</v>
      </c>
      <c r="I107" s="25">
        <v>0</v>
      </c>
      <c r="J107" s="25">
        <v>436.84</v>
      </c>
      <c r="K107" s="25">
        <v>-545088.73</v>
      </c>
      <c r="L107" s="18"/>
    </row>
    <row r="108" spans="1:12" x14ac:dyDescent="0.3">
      <c r="A108" s="16" t="s">
        <v>574</v>
      </c>
      <c r="B108" s="3" t="s">
        <v>385</v>
      </c>
      <c r="C108" s="4"/>
      <c r="D108" s="4"/>
      <c r="E108" s="4"/>
      <c r="F108" s="4"/>
      <c r="G108" s="17" t="s">
        <v>575</v>
      </c>
      <c r="H108" s="25">
        <v>-120178.97</v>
      </c>
      <c r="I108" s="25">
        <v>0</v>
      </c>
      <c r="J108" s="25">
        <v>0</v>
      </c>
      <c r="K108" s="25">
        <v>-120178.97</v>
      </c>
      <c r="L108" s="18"/>
    </row>
    <row r="109" spans="1:12" x14ac:dyDescent="0.3">
      <c r="A109" s="16" t="s">
        <v>576</v>
      </c>
      <c r="B109" s="3" t="s">
        <v>385</v>
      </c>
      <c r="C109" s="4"/>
      <c r="D109" s="4"/>
      <c r="E109" s="4"/>
      <c r="F109" s="4"/>
      <c r="G109" s="17" t="s">
        <v>577</v>
      </c>
      <c r="H109" s="25">
        <v>-31828.44</v>
      </c>
      <c r="I109" s="25">
        <v>0</v>
      </c>
      <c r="J109" s="25">
        <v>0</v>
      </c>
      <c r="K109" s="25">
        <v>-31828.44</v>
      </c>
      <c r="L109" s="18"/>
    </row>
    <row r="110" spans="1:12" x14ac:dyDescent="0.3">
      <c r="A110" s="16" t="s">
        <v>578</v>
      </c>
      <c r="B110" s="3" t="s">
        <v>385</v>
      </c>
      <c r="C110" s="4"/>
      <c r="D110" s="4"/>
      <c r="E110" s="4"/>
      <c r="F110" s="4"/>
      <c r="G110" s="17" t="s">
        <v>579</v>
      </c>
      <c r="H110" s="25">
        <v>-525406.35</v>
      </c>
      <c r="I110" s="25">
        <v>0</v>
      </c>
      <c r="J110" s="25">
        <v>0</v>
      </c>
      <c r="K110" s="25">
        <v>-525406.35</v>
      </c>
      <c r="L110" s="18"/>
    </row>
    <row r="111" spans="1:12" x14ac:dyDescent="0.3">
      <c r="A111" s="16" t="s">
        <v>580</v>
      </c>
      <c r="B111" s="3" t="s">
        <v>385</v>
      </c>
      <c r="C111" s="4"/>
      <c r="D111" s="4"/>
      <c r="E111" s="4"/>
      <c r="F111" s="4"/>
      <c r="G111" s="17" t="s">
        <v>581</v>
      </c>
      <c r="H111" s="25">
        <v>-2395200.2999999998</v>
      </c>
      <c r="I111" s="25">
        <v>0</v>
      </c>
      <c r="J111" s="25">
        <v>25585.05</v>
      </c>
      <c r="K111" s="25">
        <v>-2420785.35</v>
      </c>
      <c r="L111" s="18"/>
    </row>
    <row r="112" spans="1:12" x14ac:dyDescent="0.3">
      <c r="A112" s="16" t="s">
        <v>582</v>
      </c>
      <c r="B112" s="3" t="s">
        <v>385</v>
      </c>
      <c r="C112" s="4"/>
      <c r="D112" s="4"/>
      <c r="E112" s="4"/>
      <c r="F112" s="4"/>
      <c r="G112" s="17" t="s">
        <v>583</v>
      </c>
      <c r="H112" s="25">
        <v>-5234628.57</v>
      </c>
      <c r="I112" s="25">
        <v>0</v>
      </c>
      <c r="J112" s="25">
        <v>6634.88</v>
      </c>
      <c r="K112" s="25">
        <v>-5241263.45</v>
      </c>
      <c r="L112" s="18"/>
    </row>
    <row r="113" spans="1:12" x14ac:dyDescent="0.3">
      <c r="A113" s="16" t="s">
        <v>584</v>
      </c>
      <c r="B113" s="3" t="s">
        <v>385</v>
      </c>
      <c r="C113" s="4"/>
      <c r="D113" s="4"/>
      <c r="E113" s="4"/>
      <c r="F113" s="4"/>
      <c r="G113" s="17" t="s">
        <v>585</v>
      </c>
      <c r="H113" s="25">
        <v>-1215718.97</v>
      </c>
      <c r="I113" s="25">
        <v>0</v>
      </c>
      <c r="J113" s="25">
        <v>3176.66</v>
      </c>
      <c r="K113" s="25">
        <v>-1218895.6299999999</v>
      </c>
      <c r="L113" s="18"/>
    </row>
    <row r="114" spans="1:12" x14ac:dyDescent="0.3">
      <c r="A114" s="16" t="s">
        <v>586</v>
      </c>
      <c r="B114" s="3" t="s">
        <v>385</v>
      </c>
      <c r="C114" s="4"/>
      <c r="D114" s="4"/>
      <c r="E114" s="4"/>
      <c r="F114" s="4"/>
      <c r="G114" s="17" t="s">
        <v>587</v>
      </c>
      <c r="H114" s="25">
        <v>-5391463.4100000001</v>
      </c>
      <c r="I114" s="25">
        <v>0</v>
      </c>
      <c r="J114" s="25">
        <v>26545.73</v>
      </c>
      <c r="K114" s="25">
        <v>-5418009.1399999997</v>
      </c>
      <c r="L114" s="18"/>
    </row>
    <row r="115" spans="1:12" x14ac:dyDescent="0.3">
      <c r="A115" s="16" t="s">
        <v>588</v>
      </c>
      <c r="B115" s="3" t="s">
        <v>385</v>
      </c>
      <c r="C115" s="4"/>
      <c r="D115" s="4"/>
      <c r="E115" s="4"/>
      <c r="F115" s="4"/>
      <c r="G115" s="17" t="s">
        <v>589</v>
      </c>
      <c r="H115" s="25">
        <v>-273830.81</v>
      </c>
      <c r="I115" s="25">
        <v>0</v>
      </c>
      <c r="J115" s="25">
        <v>1016.89</v>
      </c>
      <c r="K115" s="25">
        <v>-274847.7</v>
      </c>
      <c r="L115" s="18"/>
    </row>
    <row r="116" spans="1:12" x14ac:dyDescent="0.3">
      <c r="A116" s="16" t="s">
        <v>590</v>
      </c>
      <c r="B116" s="3" t="s">
        <v>385</v>
      </c>
      <c r="C116" s="4"/>
      <c r="D116" s="4"/>
      <c r="E116" s="4"/>
      <c r="F116" s="4"/>
      <c r="G116" s="17" t="s">
        <v>591</v>
      </c>
      <c r="H116" s="25">
        <v>-2759847.47</v>
      </c>
      <c r="I116" s="25">
        <v>0</v>
      </c>
      <c r="J116" s="25">
        <v>3156.12</v>
      </c>
      <c r="K116" s="25">
        <v>-2763003.59</v>
      </c>
      <c r="L116" s="18"/>
    </row>
    <row r="117" spans="1:12" x14ac:dyDescent="0.3">
      <c r="A117" s="16" t="s">
        <v>592</v>
      </c>
      <c r="B117" s="3" t="s">
        <v>385</v>
      </c>
      <c r="C117" s="4"/>
      <c r="D117" s="4"/>
      <c r="E117" s="4"/>
      <c r="F117" s="4"/>
      <c r="G117" s="17" t="s">
        <v>593</v>
      </c>
      <c r="H117" s="25">
        <v>-3832172.58</v>
      </c>
      <c r="I117" s="25">
        <v>0</v>
      </c>
      <c r="J117" s="25">
        <v>0</v>
      </c>
      <c r="K117" s="25">
        <v>-3832172.58</v>
      </c>
      <c r="L117" s="18"/>
    </row>
    <row r="118" spans="1:12" x14ac:dyDescent="0.3">
      <c r="A118" s="16" t="s">
        <v>594</v>
      </c>
      <c r="B118" s="3" t="s">
        <v>385</v>
      </c>
      <c r="C118" s="4"/>
      <c r="D118" s="4"/>
      <c r="E118" s="4"/>
      <c r="F118" s="4"/>
      <c r="G118" s="17" t="s">
        <v>595</v>
      </c>
      <c r="H118" s="25">
        <v>-174389.91</v>
      </c>
      <c r="I118" s="25">
        <v>0</v>
      </c>
      <c r="J118" s="25">
        <v>0</v>
      </c>
      <c r="K118" s="25">
        <v>-174389.91</v>
      </c>
      <c r="L118" s="18"/>
    </row>
    <row r="119" spans="1:12" x14ac:dyDescent="0.3">
      <c r="A119" s="16" t="s">
        <v>596</v>
      </c>
      <c r="B119" s="3" t="s">
        <v>385</v>
      </c>
      <c r="C119" s="4"/>
      <c r="D119" s="4"/>
      <c r="E119" s="4"/>
      <c r="F119" s="4"/>
      <c r="G119" s="17" t="s">
        <v>597</v>
      </c>
      <c r="H119" s="25">
        <v>-168774.9</v>
      </c>
      <c r="I119" s="25">
        <v>0</v>
      </c>
      <c r="J119" s="25">
        <v>8599.31</v>
      </c>
      <c r="K119" s="25">
        <v>-177374.21</v>
      </c>
      <c r="L119" s="18"/>
    </row>
    <row r="120" spans="1:12" x14ac:dyDescent="0.3">
      <c r="A120" s="16" t="s">
        <v>598</v>
      </c>
      <c r="B120" s="3" t="s">
        <v>385</v>
      </c>
      <c r="C120" s="4"/>
      <c r="D120" s="4"/>
      <c r="E120" s="4"/>
      <c r="F120" s="4"/>
      <c r="G120" s="17" t="s">
        <v>599</v>
      </c>
      <c r="H120" s="25">
        <v>-33063.33</v>
      </c>
      <c r="I120" s="25">
        <v>0</v>
      </c>
      <c r="J120" s="25">
        <v>415.93</v>
      </c>
      <c r="K120" s="25">
        <v>-33479.26</v>
      </c>
      <c r="L120" s="18"/>
    </row>
    <row r="121" spans="1:12" x14ac:dyDescent="0.3">
      <c r="A121" s="16" t="s">
        <v>600</v>
      </c>
      <c r="B121" s="3" t="s">
        <v>385</v>
      </c>
      <c r="C121" s="4"/>
      <c r="D121" s="4"/>
      <c r="E121" s="4"/>
      <c r="F121" s="4"/>
      <c r="G121" s="17" t="s">
        <v>601</v>
      </c>
      <c r="H121" s="25">
        <v>-43503.83</v>
      </c>
      <c r="I121" s="25">
        <v>0</v>
      </c>
      <c r="J121" s="25">
        <v>6922.96</v>
      </c>
      <c r="K121" s="25">
        <v>-50426.79</v>
      </c>
      <c r="L121" s="18"/>
    </row>
    <row r="122" spans="1:12" x14ac:dyDescent="0.3">
      <c r="A122" s="16" t="s">
        <v>602</v>
      </c>
      <c r="B122" s="3" t="s">
        <v>385</v>
      </c>
      <c r="C122" s="4"/>
      <c r="D122" s="4"/>
      <c r="E122" s="4"/>
      <c r="F122" s="4"/>
      <c r="G122" s="17" t="s">
        <v>603</v>
      </c>
      <c r="H122" s="25">
        <v>-58816.55</v>
      </c>
      <c r="I122" s="25">
        <v>0</v>
      </c>
      <c r="J122" s="25">
        <v>5919.58</v>
      </c>
      <c r="K122" s="25">
        <v>-64736.13</v>
      </c>
      <c r="L122" s="18"/>
    </row>
    <row r="123" spans="1:12" x14ac:dyDescent="0.3">
      <c r="A123" s="16" t="s">
        <v>604</v>
      </c>
      <c r="B123" s="3" t="s">
        <v>385</v>
      </c>
      <c r="C123" s="4"/>
      <c r="D123" s="4"/>
      <c r="E123" s="4"/>
      <c r="F123" s="4"/>
      <c r="G123" s="17" t="s">
        <v>605</v>
      </c>
      <c r="H123" s="25">
        <v>-27213.64</v>
      </c>
      <c r="I123" s="25">
        <v>0</v>
      </c>
      <c r="J123" s="25">
        <v>16212.38</v>
      </c>
      <c r="K123" s="25">
        <v>-43426.02</v>
      </c>
      <c r="L123" s="18"/>
    </row>
    <row r="124" spans="1:12" x14ac:dyDescent="0.3">
      <c r="A124" s="19" t="s">
        <v>385</v>
      </c>
      <c r="B124" s="3" t="s">
        <v>385</v>
      </c>
      <c r="C124" s="4"/>
      <c r="D124" s="4"/>
      <c r="E124" s="4"/>
      <c r="F124" s="4"/>
      <c r="G124" s="20" t="s">
        <v>385</v>
      </c>
      <c r="H124" s="26"/>
      <c r="I124" s="26"/>
      <c r="J124" s="26"/>
      <c r="K124" s="26"/>
      <c r="L124" s="21"/>
    </row>
    <row r="125" spans="1:12" x14ac:dyDescent="0.3">
      <c r="A125" s="11" t="s">
        <v>606</v>
      </c>
      <c r="B125" s="3" t="s">
        <v>385</v>
      </c>
      <c r="C125" s="4"/>
      <c r="D125" s="4"/>
      <c r="E125" s="12" t="s">
        <v>607</v>
      </c>
      <c r="F125" s="13"/>
      <c r="G125" s="13"/>
      <c r="H125" s="2">
        <v>329895.59999999998</v>
      </c>
      <c r="I125" s="2">
        <v>0</v>
      </c>
      <c r="J125" s="2">
        <v>5303.93</v>
      </c>
      <c r="K125" s="2">
        <v>324591.67</v>
      </c>
      <c r="L125" s="14"/>
    </row>
    <row r="126" spans="1:12" x14ac:dyDescent="0.3">
      <c r="A126" s="11" t="s">
        <v>608</v>
      </c>
      <c r="B126" s="3" t="s">
        <v>385</v>
      </c>
      <c r="C126" s="4"/>
      <c r="D126" s="4"/>
      <c r="E126" s="4"/>
      <c r="F126" s="12" t="s">
        <v>607</v>
      </c>
      <c r="G126" s="13"/>
      <c r="H126" s="2">
        <v>882788.32</v>
      </c>
      <c r="I126" s="2">
        <v>0</v>
      </c>
      <c r="J126" s="2">
        <v>0</v>
      </c>
      <c r="K126" s="2">
        <v>882788.32</v>
      </c>
      <c r="L126" s="14"/>
    </row>
    <row r="127" spans="1:12" x14ac:dyDescent="0.3">
      <c r="A127" s="16" t="s">
        <v>609</v>
      </c>
      <c r="B127" s="3" t="s">
        <v>385</v>
      </c>
      <c r="C127" s="4"/>
      <c r="D127" s="4"/>
      <c r="E127" s="4"/>
      <c r="F127" s="4"/>
      <c r="G127" s="17" t="s">
        <v>610</v>
      </c>
      <c r="H127" s="25">
        <v>759470.32</v>
      </c>
      <c r="I127" s="25">
        <v>0</v>
      </c>
      <c r="J127" s="25">
        <v>0</v>
      </c>
      <c r="K127" s="25">
        <v>759470.32</v>
      </c>
      <c r="L127" s="18"/>
    </row>
    <row r="128" spans="1:12" x14ac:dyDescent="0.3">
      <c r="A128" s="16" t="s">
        <v>611</v>
      </c>
      <c r="B128" s="3" t="s">
        <v>385</v>
      </c>
      <c r="C128" s="4"/>
      <c r="D128" s="4"/>
      <c r="E128" s="4"/>
      <c r="F128" s="4"/>
      <c r="G128" s="17" t="s">
        <v>612</v>
      </c>
      <c r="H128" s="25">
        <v>113798</v>
      </c>
      <c r="I128" s="25">
        <v>0</v>
      </c>
      <c r="J128" s="25">
        <v>0</v>
      </c>
      <c r="K128" s="25">
        <v>113798</v>
      </c>
      <c r="L128" s="18"/>
    </row>
    <row r="129" spans="1:12" x14ac:dyDescent="0.3">
      <c r="A129" s="16" t="s">
        <v>613</v>
      </c>
      <c r="B129" s="3" t="s">
        <v>385</v>
      </c>
      <c r="C129" s="4"/>
      <c r="D129" s="4"/>
      <c r="E129" s="4"/>
      <c r="F129" s="4"/>
      <c r="G129" s="17" t="s">
        <v>614</v>
      </c>
      <c r="H129" s="25">
        <v>9520</v>
      </c>
      <c r="I129" s="25">
        <v>0</v>
      </c>
      <c r="J129" s="25">
        <v>0</v>
      </c>
      <c r="K129" s="25">
        <v>9520</v>
      </c>
      <c r="L129" s="18"/>
    </row>
    <row r="130" spans="1:12" x14ac:dyDescent="0.3">
      <c r="A130" s="19" t="s">
        <v>385</v>
      </c>
      <c r="B130" s="3" t="s">
        <v>385</v>
      </c>
      <c r="C130" s="4"/>
      <c r="D130" s="4"/>
      <c r="E130" s="4"/>
      <c r="F130" s="4"/>
      <c r="G130" s="20" t="s">
        <v>385</v>
      </c>
      <c r="H130" s="26"/>
      <c r="I130" s="26"/>
      <c r="J130" s="26"/>
      <c r="K130" s="26"/>
      <c r="L130" s="21"/>
    </row>
    <row r="131" spans="1:12" x14ac:dyDescent="0.3">
      <c r="A131" s="11" t="s">
        <v>615</v>
      </c>
      <c r="B131" s="3" t="s">
        <v>385</v>
      </c>
      <c r="C131" s="4"/>
      <c r="D131" s="4"/>
      <c r="E131" s="4"/>
      <c r="F131" s="12" t="s">
        <v>616</v>
      </c>
      <c r="G131" s="13"/>
      <c r="H131" s="2">
        <v>-552892.72</v>
      </c>
      <c r="I131" s="2">
        <v>0</v>
      </c>
      <c r="J131" s="2">
        <v>5303.93</v>
      </c>
      <c r="K131" s="2">
        <v>-558196.65</v>
      </c>
      <c r="L131" s="14"/>
    </row>
    <row r="132" spans="1:12" x14ac:dyDescent="0.3">
      <c r="A132" s="16" t="s">
        <v>617</v>
      </c>
      <c r="B132" s="3" t="s">
        <v>385</v>
      </c>
      <c r="C132" s="4"/>
      <c r="D132" s="4"/>
      <c r="E132" s="4"/>
      <c r="F132" s="4"/>
      <c r="G132" s="17" t="s">
        <v>618</v>
      </c>
      <c r="H132" s="25">
        <v>-429574.72</v>
      </c>
      <c r="I132" s="25">
        <v>0</v>
      </c>
      <c r="J132" s="25">
        <v>5303.93</v>
      </c>
      <c r="K132" s="25">
        <v>-434878.65</v>
      </c>
      <c r="L132" s="18"/>
    </row>
    <row r="133" spans="1:12" x14ac:dyDescent="0.3">
      <c r="A133" s="16" t="s">
        <v>619</v>
      </c>
      <c r="B133" s="3" t="s">
        <v>385</v>
      </c>
      <c r="C133" s="4"/>
      <c r="D133" s="4"/>
      <c r="E133" s="4"/>
      <c r="F133" s="4"/>
      <c r="G133" s="17" t="s">
        <v>620</v>
      </c>
      <c r="H133" s="25">
        <v>-9520</v>
      </c>
      <c r="I133" s="25">
        <v>0</v>
      </c>
      <c r="J133" s="25">
        <v>0</v>
      </c>
      <c r="K133" s="25">
        <v>-9520</v>
      </c>
      <c r="L133" s="18"/>
    </row>
    <row r="134" spans="1:12" x14ac:dyDescent="0.3">
      <c r="A134" s="16" t="s">
        <v>621</v>
      </c>
      <c r="B134" s="3" t="s">
        <v>385</v>
      </c>
      <c r="C134" s="4"/>
      <c r="D134" s="4"/>
      <c r="E134" s="4"/>
      <c r="F134" s="4"/>
      <c r="G134" s="17" t="s">
        <v>622</v>
      </c>
      <c r="H134" s="25">
        <v>-113798</v>
      </c>
      <c r="I134" s="25">
        <v>0</v>
      </c>
      <c r="J134" s="25">
        <v>0</v>
      </c>
      <c r="K134" s="25">
        <v>-113798</v>
      </c>
      <c r="L134" s="18"/>
    </row>
    <row r="135" spans="1:12" x14ac:dyDescent="0.3">
      <c r="A135" s="19" t="s">
        <v>385</v>
      </c>
      <c r="B135" s="3" t="s">
        <v>385</v>
      </c>
      <c r="C135" s="4"/>
      <c r="D135" s="4"/>
      <c r="E135" s="4"/>
      <c r="F135" s="4"/>
      <c r="G135" s="20" t="s">
        <v>385</v>
      </c>
      <c r="H135" s="26"/>
      <c r="I135" s="26"/>
      <c r="J135" s="26"/>
      <c r="K135" s="26"/>
      <c r="L135" s="21"/>
    </row>
    <row r="136" spans="1:12" x14ac:dyDescent="0.3">
      <c r="A136" s="11" t="s">
        <v>623</v>
      </c>
      <c r="B136" s="3" t="s">
        <v>385</v>
      </c>
      <c r="C136" s="4"/>
      <c r="D136" s="4"/>
      <c r="E136" s="12" t="s">
        <v>624</v>
      </c>
      <c r="F136" s="13"/>
      <c r="G136" s="13"/>
      <c r="H136" s="2">
        <v>87471</v>
      </c>
      <c r="I136" s="2">
        <v>0</v>
      </c>
      <c r="J136" s="2">
        <v>0</v>
      </c>
      <c r="K136" s="2">
        <v>87471</v>
      </c>
      <c r="L136" s="14"/>
    </row>
    <row r="137" spans="1:12" x14ac:dyDescent="0.3">
      <c r="A137" s="11" t="s">
        <v>625</v>
      </c>
      <c r="B137" s="3" t="s">
        <v>385</v>
      </c>
      <c r="C137" s="4"/>
      <c r="D137" s="4"/>
      <c r="E137" s="4"/>
      <c r="F137" s="12" t="s">
        <v>624</v>
      </c>
      <c r="G137" s="13"/>
      <c r="H137" s="2">
        <v>87471</v>
      </c>
      <c r="I137" s="2">
        <v>0</v>
      </c>
      <c r="J137" s="2">
        <v>0</v>
      </c>
      <c r="K137" s="2">
        <v>87471</v>
      </c>
      <c r="L137" s="14"/>
    </row>
    <row r="138" spans="1:12" x14ac:dyDescent="0.3">
      <c r="A138" s="16" t="s">
        <v>626</v>
      </c>
      <c r="B138" s="3" t="s">
        <v>385</v>
      </c>
      <c r="C138" s="4"/>
      <c r="D138" s="4"/>
      <c r="E138" s="4"/>
      <c r="F138" s="4"/>
      <c r="G138" s="17" t="s">
        <v>627</v>
      </c>
      <c r="H138" s="25">
        <v>87471</v>
      </c>
      <c r="I138" s="25">
        <v>0</v>
      </c>
      <c r="J138" s="25">
        <v>0</v>
      </c>
      <c r="K138" s="25">
        <v>87471</v>
      </c>
      <c r="L138" s="18"/>
    </row>
    <row r="139" spans="1:12" x14ac:dyDescent="0.3">
      <c r="A139" s="19" t="s">
        <v>385</v>
      </c>
      <c r="B139" s="3" t="s">
        <v>385</v>
      </c>
      <c r="C139" s="4"/>
      <c r="D139" s="4"/>
      <c r="E139" s="4"/>
      <c r="F139" s="4"/>
      <c r="G139" s="20" t="s">
        <v>385</v>
      </c>
      <c r="H139" s="26"/>
      <c r="I139" s="26"/>
      <c r="J139" s="26"/>
      <c r="K139" s="26"/>
      <c r="L139" s="21"/>
    </row>
    <row r="140" spans="1:12" x14ac:dyDescent="0.3">
      <c r="A140" s="11" t="s">
        <v>628</v>
      </c>
      <c r="B140" s="3" t="s">
        <v>385</v>
      </c>
      <c r="C140" s="4"/>
      <c r="D140" s="12" t="s">
        <v>629</v>
      </c>
      <c r="E140" s="13"/>
      <c r="F140" s="13"/>
      <c r="G140" s="13"/>
      <c r="H140" s="2">
        <v>9654554.6899999995</v>
      </c>
      <c r="I140" s="2">
        <v>0</v>
      </c>
      <c r="J140" s="2">
        <v>0</v>
      </c>
      <c r="K140" s="2">
        <v>9654554.6899999995</v>
      </c>
      <c r="L140" s="14"/>
    </row>
    <row r="141" spans="1:12" x14ac:dyDescent="0.3">
      <c r="A141" s="11" t="s">
        <v>630</v>
      </c>
      <c r="B141" s="3" t="s">
        <v>385</v>
      </c>
      <c r="C141" s="4"/>
      <c r="D141" s="4"/>
      <c r="E141" s="12" t="s">
        <v>629</v>
      </c>
      <c r="F141" s="13"/>
      <c r="G141" s="13"/>
      <c r="H141" s="2">
        <v>9654554.6899999995</v>
      </c>
      <c r="I141" s="2">
        <v>0</v>
      </c>
      <c r="J141" s="2">
        <v>0</v>
      </c>
      <c r="K141" s="2">
        <v>9654554.6899999995</v>
      </c>
      <c r="L141" s="14"/>
    </row>
    <row r="142" spans="1:12" x14ac:dyDescent="0.3">
      <c r="A142" s="11" t="s">
        <v>631</v>
      </c>
      <c r="B142" s="3" t="s">
        <v>385</v>
      </c>
      <c r="C142" s="4"/>
      <c r="D142" s="4"/>
      <c r="E142" s="4"/>
      <c r="F142" s="12" t="s">
        <v>632</v>
      </c>
      <c r="G142" s="13"/>
      <c r="H142" s="2">
        <v>9654554.6899999995</v>
      </c>
      <c r="I142" s="2">
        <v>0</v>
      </c>
      <c r="J142" s="2">
        <v>0</v>
      </c>
      <c r="K142" s="2">
        <v>9654554.6899999995</v>
      </c>
      <c r="L142" s="14"/>
    </row>
    <row r="143" spans="1:12" x14ac:dyDescent="0.3">
      <c r="A143" s="16" t="s">
        <v>633</v>
      </c>
      <c r="B143" s="3" t="s">
        <v>385</v>
      </c>
      <c r="C143" s="4"/>
      <c r="D143" s="4"/>
      <c r="E143" s="4"/>
      <c r="F143" s="4"/>
      <c r="G143" s="17" t="s">
        <v>504</v>
      </c>
      <c r="H143" s="25">
        <v>29585</v>
      </c>
      <c r="I143" s="25">
        <v>0</v>
      </c>
      <c r="J143" s="25">
        <v>0</v>
      </c>
      <c r="K143" s="25">
        <v>29585</v>
      </c>
      <c r="L143" s="18"/>
    </row>
    <row r="144" spans="1:12" x14ac:dyDescent="0.3">
      <c r="A144" s="16" t="s">
        <v>634</v>
      </c>
      <c r="B144" s="3" t="s">
        <v>385</v>
      </c>
      <c r="C144" s="4"/>
      <c r="D144" s="4"/>
      <c r="E144" s="4"/>
      <c r="F144" s="4"/>
      <c r="G144" s="17" t="s">
        <v>635</v>
      </c>
      <c r="H144" s="25">
        <v>1267564.69</v>
      </c>
      <c r="I144" s="25">
        <v>0</v>
      </c>
      <c r="J144" s="25">
        <v>0</v>
      </c>
      <c r="K144" s="25">
        <v>1267564.69</v>
      </c>
      <c r="L144" s="18"/>
    </row>
    <row r="145" spans="1:12" x14ac:dyDescent="0.3">
      <c r="A145" s="16" t="s">
        <v>636</v>
      </c>
      <c r="B145" s="3" t="s">
        <v>385</v>
      </c>
      <c r="C145" s="4"/>
      <c r="D145" s="4"/>
      <c r="E145" s="4"/>
      <c r="F145" s="4"/>
      <c r="G145" s="17" t="s">
        <v>637</v>
      </c>
      <c r="H145" s="25">
        <v>35000</v>
      </c>
      <c r="I145" s="25">
        <v>0</v>
      </c>
      <c r="J145" s="25">
        <v>0</v>
      </c>
      <c r="K145" s="25">
        <v>35000</v>
      </c>
      <c r="L145" s="18"/>
    </row>
    <row r="146" spans="1:12" x14ac:dyDescent="0.3">
      <c r="A146" s="16" t="s">
        <v>638</v>
      </c>
      <c r="B146" s="3" t="s">
        <v>385</v>
      </c>
      <c r="C146" s="4"/>
      <c r="D146" s="4"/>
      <c r="E146" s="4"/>
      <c r="F146" s="4"/>
      <c r="G146" s="17" t="s">
        <v>639</v>
      </c>
      <c r="H146" s="25">
        <v>150000</v>
      </c>
      <c r="I146" s="25">
        <v>0</v>
      </c>
      <c r="J146" s="25">
        <v>0</v>
      </c>
      <c r="K146" s="25">
        <v>150000</v>
      </c>
      <c r="L146" s="18"/>
    </row>
    <row r="147" spans="1:12" x14ac:dyDescent="0.3">
      <c r="A147" s="16" t="s">
        <v>640</v>
      </c>
      <c r="B147" s="3" t="s">
        <v>385</v>
      </c>
      <c r="C147" s="4"/>
      <c r="D147" s="4"/>
      <c r="E147" s="4"/>
      <c r="F147" s="4"/>
      <c r="G147" s="17" t="s">
        <v>641</v>
      </c>
      <c r="H147" s="25">
        <v>8172405</v>
      </c>
      <c r="I147" s="25">
        <v>0</v>
      </c>
      <c r="J147" s="25">
        <v>0</v>
      </c>
      <c r="K147" s="25">
        <v>8172405</v>
      </c>
      <c r="L147" s="18"/>
    </row>
    <row r="148" spans="1:12" x14ac:dyDescent="0.3">
      <c r="A148" s="19" t="s">
        <v>385</v>
      </c>
      <c r="B148" s="3" t="s">
        <v>385</v>
      </c>
      <c r="C148" s="4"/>
      <c r="D148" s="4"/>
      <c r="E148" s="4"/>
      <c r="F148" s="4"/>
      <c r="G148" s="20" t="s">
        <v>385</v>
      </c>
      <c r="H148" s="26"/>
      <c r="I148" s="26"/>
      <c r="J148" s="26"/>
      <c r="K148" s="26"/>
      <c r="L148" s="21"/>
    </row>
    <row r="149" spans="1:12" x14ac:dyDescent="0.3">
      <c r="A149" s="11" t="s">
        <v>642</v>
      </c>
      <c r="B149" s="12" t="s">
        <v>643</v>
      </c>
      <c r="C149" s="13"/>
      <c r="D149" s="13"/>
      <c r="E149" s="13"/>
      <c r="F149" s="13"/>
      <c r="G149" s="13"/>
      <c r="H149" s="2">
        <v>29112629.68</v>
      </c>
      <c r="I149" s="2">
        <v>3936519.68</v>
      </c>
      <c r="J149" s="2">
        <v>3694689.13</v>
      </c>
      <c r="K149" s="2">
        <v>28870799.129999999</v>
      </c>
      <c r="L149" s="14"/>
    </row>
    <row r="150" spans="1:12" x14ac:dyDescent="0.3">
      <c r="A150" s="11" t="s">
        <v>644</v>
      </c>
      <c r="B150" s="15" t="s">
        <v>385</v>
      </c>
      <c r="C150" s="12" t="s">
        <v>645</v>
      </c>
      <c r="D150" s="13"/>
      <c r="E150" s="13"/>
      <c r="F150" s="13"/>
      <c r="G150" s="13"/>
      <c r="H150" s="2">
        <v>6889938.4199999999</v>
      </c>
      <c r="I150" s="2">
        <v>3675824.86</v>
      </c>
      <c r="J150" s="2">
        <v>3687477.42</v>
      </c>
      <c r="K150" s="2">
        <v>6901590.9800000004</v>
      </c>
      <c r="L150" s="14"/>
    </row>
    <row r="151" spans="1:12" x14ac:dyDescent="0.3">
      <c r="A151" s="11" t="s">
        <v>646</v>
      </c>
      <c r="B151" s="3" t="s">
        <v>385</v>
      </c>
      <c r="C151" s="4"/>
      <c r="D151" s="12" t="s">
        <v>647</v>
      </c>
      <c r="E151" s="13"/>
      <c r="F151" s="13"/>
      <c r="G151" s="13"/>
      <c r="H151" s="2">
        <v>1532920.41</v>
      </c>
      <c r="I151" s="2">
        <v>2356796.5299999998</v>
      </c>
      <c r="J151" s="2">
        <v>1940434.66</v>
      </c>
      <c r="K151" s="2">
        <v>1116558.54</v>
      </c>
      <c r="L151" s="14"/>
    </row>
    <row r="152" spans="1:12" x14ac:dyDescent="0.3">
      <c r="A152" s="11" t="s">
        <v>648</v>
      </c>
      <c r="B152" s="3" t="s">
        <v>385</v>
      </c>
      <c r="C152" s="4"/>
      <c r="D152" s="4"/>
      <c r="E152" s="12" t="s">
        <v>649</v>
      </c>
      <c r="F152" s="13"/>
      <c r="G152" s="13"/>
      <c r="H152" s="2">
        <v>784164.51</v>
      </c>
      <c r="I152" s="2">
        <v>1419261.48</v>
      </c>
      <c r="J152" s="2">
        <v>1254891.93</v>
      </c>
      <c r="K152" s="2">
        <v>619794.96</v>
      </c>
      <c r="L152" s="14"/>
    </row>
    <row r="153" spans="1:12" x14ac:dyDescent="0.3">
      <c r="A153" s="11" t="s">
        <v>650</v>
      </c>
      <c r="B153" s="3" t="s">
        <v>385</v>
      </c>
      <c r="C153" s="4"/>
      <c r="D153" s="4"/>
      <c r="E153" s="4"/>
      <c r="F153" s="12" t="s">
        <v>649</v>
      </c>
      <c r="G153" s="13"/>
      <c r="H153" s="2">
        <v>784164.51</v>
      </c>
      <c r="I153" s="2">
        <v>1419261.48</v>
      </c>
      <c r="J153" s="2">
        <v>1254891.93</v>
      </c>
      <c r="K153" s="2">
        <v>619794.96</v>
      </c>
      <c r="L153" s="14"/>
    </row>
    <row r="154" spans="1:12" x14ac:dyDescent="0.3">
      <c r="A154" s="16" t="s">
        <v>651</v>
      </c>
      <c r="B154" s="3" t="s">
        <v>385</v>
      </c>
      <c r="C154" s="4"/>
      <c r="D154" s="4"/>
      <c r="E154" s="4"/>
      <c r="F154" s="4"/>
      <c r="G154" s="17" t="s">
        <v>652</v>
      </c>
      <c r="H154" s="25">
        <v>0</v>
      </c>
      <c r="I154" s="25">
        <v>435268</v>
      </c>
      <c r="J154" s="25">
        <v>435378.4</v>
      </c>
      <c r="K154" s="25">
        <v>110.4</v>
      </c>
      <c r="L154" s="18"/>
    </row>
    <row r="155" spans="1:12" x14ac:dyDescent="0.3">
      <c r="A155" s="16" t="s">
        <v>653</v>
      </c>
      <c r="B155" s="3" t="s">
        <v>385</v>
      </c>
      <c r="C155" s="4"/>
      <c r="D155" s="4"/>
      <c r="E155" s="4"/>
      <c r="F155" s="4"/>
      <c r="G155" s="17" t="s">
        <v>654</v>
      </c>
      <c r="H155" s="25">
        <v>526650.84</v>
      </c>
      <c r="I155" s="25">
        <v>526650.84</v>
      </c>
      <c r="J155" s="25">
        <v>515409.46</v>
      </c>
      <c r="K155" s="25">
        <v>515409.46</v>
      </c>
      <c r="L155" s="18"/>
    </row>
    <row r="156" spans="1:12" x14ac:dyDescent="0.3">
      <c r="A156" s="16" t="s">
        <v>655</v>
      </c>
      <c r="B156" s="3" t="s">
        <v>385</v>
      </c>
      <c r="C156" s="4"/>
      <c r="D156" s="4"/>
      <c r="E156" s="4"/>
      <c r="F156" s="4"/>
      <c r="G156" s="17" t="s">
        <v>656</v>
      </c>
      <c r="H156" s="25">
        <v>31594.42</v>
      </c>
      <c r="I156" s="25">
        <v>31594.42</v>
      </c>
      <c r="J156" s="25">
        <v>63077.46</v>
      </c>
      <c r="K156" s="25">
        <v>63077.46</v>
      </c>
      <c r="L156" s="18"/>
    </row>
    <row r="157" spans="1:12" x14ac:dyDescent="0.3">
      <c r="A157" s="16" t="s">
        <v>657</v>
      </c>
      <c r="B157" s="3" t="s">
        <v>385</v>
      </c>
      <c r="C157" s="4"/>
      <c r="D157" s="4"/>
      <c r="E157" s="4"/>
      <c r="F157" s="4"/>
      <c r="G157" s="17" t="s">
        <v>658</v>
      </c>
      <c r="H157" s="25">
        <v>0</v>
      </c>
      <c r="I157" s="25">
        <v>70.05</v>
      </c>
      <c r="J157" s="25">
        <v>70.05</v>
      </c>
      <c r="K157" s="25">
        <v>0</v>
      </c>
      <c r="L157" s="18"/>
    </row>
    <row r="158" spans="1:12" x14ac:dyDescent="0.3">
      <c r="A158" s="16" t="s">
        <v>659</v>
      </c>
      <c r="B158" s="3" t="s">
        <v>385</v>
      </c>
      <c r="C158" s="4"/>
      <c r="D158" s="4"/>
      <c r="E158" s="4"/>
      <c r="F158" s="4"/>
      <c r="G158" s="17" t="s">
        <v>660</v>
      </c>
      <c r="H158" s="25">
        <v>0</v>
      </c>
      <c r="I158" s="25">
        <v>47720.17</v>
      </c>
      <c r="J158" s="25">
        <v>47720.17</v>
      </c>
      <c r="K158" s="25">
        <v>0</v>
      </c>
      <c r="L158" s="18"/>
    </row>
    <row r="159" spans="1:12" x14ac:dyDescent="0.3">
      <c r="A159" s="16" t="s">
        <v>661</v>
      </c>
      <c r="B159" s="3" t="s">
        <v>385</v>
      </c>
      <c r="C159" s="4"/>
      <c r="D159" s="4"/>
      <c r="E159" s="4"/>
      <c r="F159" s="4"/>
      <c r="G159" s="17" t="s">
        <v>662</v>
      </c>
      <c r="H159" s="25">
        <v>225919.25</v>
      </c>
      <c r="I159" s="25">
        <v>377958</v>
      </c>
      <c r="J159" s="25">
        <v>193236.39</v>
      </c>
      <c r="K159" s="25">
        <v>41197.64</v>
      </c>
      <c r="L159" s="18"/>
    </row>
    <row r="160" spans="1:12" x14ac:dyDescent="0.3">
      <c r="A160" s="19" t="s">
        <v>385</v>
      </c>
      <c r="B160" s="3" t="s">
        <v>385</v>
      </c>
      <c r="C160" s="4"/>
      <c r="D160" s="4"/>
      <c r="E160" s="4"/>
      <c r="F160" s="4"/>
      <c r="G160" s="20" t="s">
        <v>385</v>
      </c>
      <c r="H160" s="26"/>
      <c r="I160" s="26"/>
      <c r="J160" s="26"/>
      <c r="K160" s="26"/>
      <c r="L160" s="21"/>
    </row>
    <row r="161" spans="1:12" x14ac:dyDescent="0.3">
      <c r="A161" s="11" t="s">
        <v>663</v>
      </c>
      <c r="B161" s="3" t="s">
        <v>385</v>
      </c>
      <c r="C161" s="4"/>
      <c r="D161" s="4"/>
      <c r="E161" s="12" t="s">
        <v>664</v>
      </c>
      <c r="F161" s="13"/>
      <c r="G161" s="13"/>
      <c r="H161" s="2">
        <v>126066.55</v>
      </c>
      <c r="I161" s="2">
        <v>126585.69</v>
      </c>
      <c r="J161" s="2">
        <v>146503.93</v>
      </c>
      <c r="K161" s="2">
        <v>145984.79</v>
      </c>
      <c r="L161" s="14"/>
    </row>
    <row r="162" spans="1:12" x14ac:dyDescent="0.3">
      <c r="A162" s="11" t="s">
        <v>665</v>
      </c>
      <c r="B162" s="3" t="s">
        <v>385</v>
      </c>
      <c r="C162" s="4"/>
      <c r="D162" s="4"/>
      <c r="E162" s="4"/>
      <c r="F162" s="12" t="s">
        <v>664</v>
      </c>
      <c r="G162" s="13"/>
      <c r="H162" s="2">
        <v>126066.55</v>
      </c>
      <c r="I162" s="2">
        <v>126585.69</v>
      </c>
      <c r="J162" s="2">
        <v>146503.93</v>
      </c>
      <c r="K162" s="2">
        <v>145984.79</v>
      </c>
      <c r="L162" s="14"/>
    </row>
    <row r="163" spans="1:12" x14ac:dyDescent="0.3">
      <c r="A163" s="16" t="s">
        <v>666</v>
      </c>
      <c r="B163" s="3" t="s">
        <v>385</v>
      </c>
      <c r="C163" s="4"/>
      <c r="D163" s="4"/>
      <c r="E163" s="4"/>
      <c r="F163" s="4"/>
      <c r="G163" s="17" t="s">
        <v>667</v>
      </c>
      <c r="H163" s="25">
        <v>99923.97</v>
      </c>
      <c r="I163" s="25">
        <v>100442.93</v>
      </c>
      <c r="J163" s="25">
        <v>102772.85</v>
      </c>
      <c r="K163" s="25">
        <v>102253.89</v>
      </c>
      <c r="L163" s="18"/>
    </row>
    <row r="164" spans="1:12" x14ac:dyDescent="0.3">
      <c r="A164" s="16" t="s">
        <v>668</v>
      </c>
      <c r="B164" s="3" t="s">
        <v>385</v>
      </c>
      <c r="C164" s="4"/>
      <c r="D164" s="4"/>
      <c r="E164" s="4"/>
      <c r="F164" s="4"/>
      <c r="G164" s="17" t="s">
        <v>669</v>
      </c>
      <c r="H164" s="25">
        <v>22698.76</v>
      </c>
      <c r="I164" s="25">
        <v>22698.94</v>
      </c>
      <c r="J164" s="25">
        <v>22995.23</v>
      </c>
      <c r="K164" s="25">
        <v>22995.05</v>
      </c>
      <c r="L164" s="18"/>
    </row>
    <row r="165" spans="1:12" x14ac:dyDescent="0.3">
      <c r="A165" s="16" t="s">
        <v>670</v>
      </c>
      <c r="B165" s="3" t="s">
        <v>385</v>
      </c>
      <c r="C165" s="4"/>
      <c r="D165" s="4"/>
      <c r="E165" s="4"/>
      <c r="F165" s="4"/>
      <c r="G165" s="17" t="s">
        <v>671</v>
      </c>
      <c r="H165" s="25">
        <v>2806.11</v>
      </c>
      <c r="I165" s="25">
        <v>2806.11</v>
      </c>
      <c r="J165" s="25">
        <v>2871.03</v>
      </c>
      <c r="K165" s="25">
        <v>2871.03</v>
      </c>
      <c r="L165" s="18"/>
    </row>
    <row r="166" spans="1:12" x14ac:dyDescent="0.3">
      <c r="A166" s="16" t="s">
        <v>672</v>
      </c>
      <c r="B166" s="3" t="s">
        <v>385</v>
      </c>
      <c r="C166" s="4"/>
      <c r="D166" s="4"/>
      <c r="E166" s="4"/>
      <c r="F166" s="4"/>
      <c r="G166" s="17" t="s">
        <v>673</v>
      </c>
      <c r="H166" s="25">
        <v>637.71</v>
      </c>
      <c r="I166" s="25">
        <v>637.71</v>
      </c>
      <c r="J166" s="25">
        <v>17864.82</v>
      </c>
      <c r="K166" s="25">
        <v>17864.82</v>
      </c>
      <c r="L166" s="18"/>
    </row>
    <row r="167" spans="1:12" x14ac:dyDescent="0.3">
      <c r="A167" s="19" t="s">
        <v>385</v>
      </c>
      <c r="B167" s="3" t="s">
        <v>385</v>
      </c>
      <c r="C167" s="4"/>
      <c r="D167" s="4"/>
      <c r="E167" s="4"/>
      <c r="F167" s="4"/>
      <c r="G167" s="20" t="s">
        <v>385</v>
      </c>
      <c r="H167" s="26"/>
      <c r="I167" s="26"/>
      <c r="J167" s="26"/>
      <c r="K167" s="26"/>
      <c r="L167" s="21"/>
    </row>
    <row r="168" spans="1:12" x14ac:dyDescent="0.3">
      <c r="A168" s="11" t="s">
        <v>674</v>
      </c>
      <c r="B168" s="3" t="s">
        <v>385</v>
      </c>
      <c r="C168" s="4"/>
      <c r="D168" s="4"/>
      <c r="E168" s="12" t="s">
        <v>675</v>
      </c>
      <c r="F168" s="13"/>
      <c r="G168" s="13"/>
      <c r="H168" s="2">
        <v>66029.22</v>
      </c>
      <c r="I168" s="2">
        <v>58092.85</v>
      </c>
      <c r="J168" s="2">
        <v>54254.48</v>
      </c>
      <c r="K168" s="2">
        <v>62190.85</v>
      </c>
      <c r="L168" s="14"/>
    </row>
    <row r="169" spans="1:12" x14ac:dyDescent="0.3">
      <c r="A169" s="11" t="s">
        <v>676</v>
      </c>
      <c r="B169" s="3" t="s">
        <v>385</v>
      </c>
      <c r="C169" s="4"/>
      <c r="D169" s="4"/>
      <c r="E169" s="4"/>
      <c r="F169" s="12" t="s">
        <v>675</v>
      </c>
      <c r="G169" s="13"/>
      <c r="H169" s="2">
        <v>66029.22</v>
      </c>
      <c r="I169" s="2">
        <v>58092.85</v>
      </c>
      <c r="J169" s="2">
        <v>54254.48</v>
      </c>
      <c r="K169" s="2">
        <v>62190.85</v>
      </c>
      <c r="L169" s="14"/>
    </row>
    <row r="170" spans="1:12" x14ac:dyDescent="0.3">
      <c r="A170" s="16" t="s">
        <v>677</v>
      </c>
      <c r="B170" s="3" t="s">
        <v>385</v>
      </c>
      <c r="C170" s="4"/>
      <c r="D170" s="4"/>
      <c r="E170" s="4"/>
      <c r="F170" s="4"/>
      <c r="G170" s="17" t="s">
        <v>678</v>
      </c>
      <c r="H170" s="25">
        <v>5627.32</v>
      </c>
      <c r="I170" s="25">
        <v>5627.32</v>
      </c>
      <c r="J170" s="25">
        <v>4223.66</v>
      </c>
      <c r="K170" s="25">
        <v>4223.66</v>
      </c>
      <c r="L170" s="18"/>
    </row>
    <row r="171" spans="1:12" x14ac:dyDescent="0.3">
      <c r="A171" s="16" t="s">
        <v>679</v>
      </c>
      <c r="B171" s="3" t="s">
        <v>385</v>
      </c>
      <c r="C171" s="4"/>
      <c r="D171" s="4"/>
      <c r="E171" s="4"/>
      <c r="F171" s="4"/>
      <c r="G171" s="17" t="s">
        <v>680</v>
      </c>
      <c r="H171" s="25">
        <v>17347.66</v>
      </c>
      <c r="I171" s="25">
        <v>17702.32</v>
      </c>
      <c r="J171" s="25">
        <v>15766.56</v>
      </c>
      <c r="K171" s="25">
        <v>15411.9</v>
      </c>
      <c r="L171" s="18"/>
    </row>
    <row r="172" spans="1:12" x14ac:dyDescent="0.3">
      <c r="A172" s="16" t="s">
        <v>681</v>
      </c>
      <c r="B172" s="3" t="s">
        <v>385</v>
      </c>
      <c r="C172" s="4"/>
      <c r="D172" s="4"/>
      <c r="E172" s="4"/>
      <c r="F172" s="4"/>
      <c r="G172" s="17" t="s">
        <v>682</v>
      </c>
      <c r="H172" s="25">
        <v>0</v>
      </c>
      <c r="I172" s="25">
        <v>0</v>
      </c>
      <c r="J172" s="25">
        <v>687.99</v>
      </c>
      <c r="K172" s="25">
        <v>687.99</v>
      </c>
      <c r="L172" s="18"/>
    </row>
    <row r="173" spans="1:12" x14ac:dyDescent="0.3">
      <c r="A173" s="16" t="s">
        <v>683</v>
      </c>
      <c r="B173" s="3" t="s">
        <v>385</v>
      </c>
      <c r="C173" s="4"/>
      <c r="D173" s="4"/>
      <c r="E173" s="4"/>
      <c r="F173" s="4"/>
      <c r="G173" s="17" t="s">
        <v>684</v>
      </c>
      <c r="H173" s="25">
        <v>1693.07</v>
      </c>
      <c r="I173" s="25">
        <v>1694.08</v>
      </c>
      <c r="J173" s="25">
        <v>1616.61</v>
      </c>
      <c r="K173" s="25">
        <v>1615.6</v>
      </c>
      <c r="L173" s="18"/>
    </row>
    <row r="174" spans="1:12" x14ac:dyDescent="0.3">
      <c r="A174" s="16" t="s">
        <v>685</v>
      </c>
      <c r="B174" s="3" t="s">
        <v>385</v>
      </c>
      <c r="C174" s="4"/>
      <c r="D174" s="4"/>
      <c r="E174" s="4"/>
      <c r="F174" s="4"/>
      <c r="G174" s="17" t="s">
        <v>686</v>
      </c>
      <c r="H174" s="25">
        <v>20008.62</v>
      </c>
      <c r="I174" s="25">
        <v>11716.58</v>
      </c>
      <c r="J174" s="25">
        <v>8181.51</v>
      </c>
      <c r="K174" s="25">
        <v>16473.55</v>
      </c>
      <c r="L174" s="18"/>
    </row>
    <row r="175" spans="1:12" x14ac:dyDescent="0.3">
      <c r="A175" s="16" t="s">
        <v>687</v>
      </c>
      <c r="B175" s="3" t="s">
        <v>385</v>
      </c>
      <c r="C175" s="4"/>
      <c r="D175" s="4"/>
      <c r="E175" s="4"/>
      <c r="F175" s="4"/>
      <c r="G175" s="17" t="s">
        <v>688</v>
      </c>
      <c r="H175" s="25">
        <v>15757.62</v>
      </c>
      <c r="I175" s="25">
        <v>15757.62</v>
      </c>
      <c r="J175" s="25">
        <v>15685.04</v>
      </c>
      <c r="K175" s="25">
        <v>15685.04</v>
      </c>
      <c r="L175" s="18"/>
    </row>
    <row r="176" spans="1:12" x14ac:dyDescent="0.3">
      <c r="A176" s="16" t="s">
        <v>689</v>
      </c>
      <c r="B176" s="3" t="s">
        <v>385</v>
      </c>
      <c r="C176" s="4"/>
      <c r="D176" s="4"/>
      <c r="E176" s="4"/>
      <c r="F176" s="4"/>
      <c r="G176" s="17" t="s">
        <v>690</v>
      </c>
      <c r="H176" s="25">
        <v>3180.07</v>
      </c>
      <c r="I176" s="25">
        <v>3180.07</v>
      </c>
      <c r="J176" s="25">
        <v>3201.32</v>
      </c>
      <c r="K176" s="25">
        <v>3201.32</v>
      </c>
      <c r="L176" s="18"/>
    </row>
    <row r="177" spans="1:12" x14ac:dyDescent="0.3">
      <c r="A177" s="16" t="s">
        <v>691</v>
      </c>
      <c r="B177" s="3" t="s">
        <v>385</v>
      </c>
      <c r="C177" s="4"/>
      <c r="D177" s="4"/>
      <c r="E177" s="4"/>
      <c r="F177" s="4"/>
      <c r="G177" s="17" t="s">
        <v>692</v>
      </c>
      <c r="H177" s="25">
        <v>102.85</v>
      </c>
      <c r="I177" s="25">
        <v>102.85</v>
      </c>
      <c r="J177" s="25">
        <v>2881.28</v>
      </c>
      <c r="K177" s="25">
        <v>2881.28</v>
      </c>
      <c r="L177" s="18"/>
    </row>
    <row r="178" spans="1:12" x14ac:dyDescent="0.3">
      <c r="A178" s="16" t="s">
        <v>693</v>
      </c>
      <c r="B178" s="3" t="s">
        <v>385</v>
      </c>
      <c r="C178" s="4"/>
      <c r="D178" s="4"/>
      <c r="E178" s="4"/>
      <c r="F178" s="4"/>
      <c r="G178" s="17" t="s">
        <v>694</v>
      </c>
      <c r="H178" s="25">
        <v>2312.0100000000002</v>
      </c>
      <c r="I178" s="25">
        <v>2312.0100000000002</v>
      </c>
      <c r="J178" s="25">
        <v>2010.51</v>
      </c>
      <c r="K178" s="25">
        <v>2010.51</v>
      </c>
      <c r="L178" s="18"/>
    </row>
    <row r="179" spans="1:12" x14ac:dyDescent="0.3">
      <c r="A179" s="19" t="s">
        <v>385</v>
      </c>
      <c r="B179" s="3" t="s">
        <v>385</v>
      </c>
      <c r="C179" s="4"/>
      <c r="D179" s="4"/>
      <c r="E179" s="4"/>
      <c r="F179" s="4"/>
      <c r="G179" s="20" t="s">
        <v>385</v>
      </c>
      <c r="H179" s="26"/>
      <c r="I179" s="26"/>
      <c r="J179" s="26"/>
      <c r="K179" s="26"/>
      <c r="L179" s="21"/>
    </row>
    <row r="180" spans="1:12" x14ac:dyDescent="0.3">
      <c r="A180" s="11" t="s">
        <v>695</v>
      </c>
      <c r="B180" s="3" t="s">
        <v>385</v>
      </c>
      <c r="C180" s="4"/>
      <c r="D180" s="4"/>
      <c r="E180" s="12" t="s">
        <v>696</v>
      </c>
      <c r="F180" s="13"/>
      <c r="G180" s="13"/>
      <c r="H180" s="2">
        <v>556489.30000000005</v>
      </c>
      <c r="I180" s="2">
        <v>752701.68</v>
      </c>
      <c r="J180" s="2">
        <v>484614.32</v>
      </c>
      <c r="K180" s="2">
        <v>288401.94</v>
      </c>
      <c r="L180" s="14"/>
    </row>
    <row r="181" spans="1:12" x14ac:dyDescent="0.3">
      <c r="A181" s="11" t="s">
        <v>697</v>
      </c>
      <c r="B181" s="3" t="s">
        <v>385</v>
      </c>
      <c r="C181" s="4"/>
      <c r="D181" s="4"/>
      <c r="E181" s="4"/>
      <c r="F181" s="12" t="s">
        <v>696</v>
      </c>
      <c r="G181" s="13"/>
      <c r="H181" s="2">
        <v>556489.30000000005</v>
      </c>
      <c r="I181" s="2">
        <v>752701.68</v>
      </c>
      <c r="J181" s="2">
        <v>484614.32</v>
      </c>
      <c r="K181" s="2">
        <v>288401.94</v>
      </c>
      <c r="L181" s="14"/>
    </row>
    <row r="182" spans="1:12" x14ac:dyDescent="0.3">
      <c r="A182" s="16" t="s">
        <v>698</v>
      </c>
      <c r="B182" s="3" t="s">
        <v>385</v>
      </c>
      <c r="C182" s="4"/>
      <c r="D182" s="4"/>
      <c r="E182" s="4"/>
      <c r="F182" s="4"/>
      <c r="G182" s="17" t="s">
        <v>699</v>
      </c>
      <c r="H182" s="25">
        <v>469969.74</v>
      </c>
      <c r="I182" s="25">
        <v>666182.12</v>
      </c>
      <c r="J182" s="25">
        <v>484614.32</v>
      </c>
      <c r="K182" s="25">
        <v>288401.94</v>
      </c>
      <c r="L182" s="18"/>
    </row>
    <row r="183" spans="1:12" x14ac:dyDescent="0.3">
      <c r="A183" s="16" t="s">
        <v>1206</v>
      </c>
      <c r="B183" s="3" t="s">
        <v>385</v>
      </c>
      <c r="C183" s="4"/>
      <c r="D183" s="4"/>
      <c r="E183" s="4"/>
      <c r="F183" s="4"/>
      <c r="G183" s="17" t="s">
        <v>1207</v>
      </c>
      <c r="H183" s="25">
        <v>86519.56</v>
      </c>
      <c r="I183" s="25">
        <v>86519.56</v>
      </c>
      <c r="J183" s="25">
        <v>0</v>
      </c>
      <c r="K183" s="25">
        <v>0</v>
      </c>
      <c r="L183" s="18"/>
    </row>
    <row r="184" spans="1:12" x14ac:dyDescent="0.3">
      <c r="A184" s="19" t="s">
        <v>385</v>
      </c>
      <c r="B184" s="3" t="s">
        <v>385</v>
      </c>
      <c r="C184" s="4"/>
      <c r="D184" s="4"/>
      <c r="E184" s="4"/>
      <c r="F184" s="4"/>
      <c r="G184" s="20" t="s">
        <v>385</v>
      </c>
      <c r="H184" s="26"/>
      <c r="I184" s="26"/>
      <c r="J184" s="26"/>
      <c r="K184" s="26"/>
      <c r="L184" s="21"/>
    </row>
    <row r="185" spans="1:12" x14ac:dyDescent="0.3">
      <c r="A185" s="11" t="s">
        <v>700</v>
      </c>
      <c r="B185" s="3" t="s">
        <v>385</v>
      </c>
      <c r="C185" s="4"/>
      <c r="D185" s="4"/>
      <c r="E185" s="12" t="s">
        <v>456</v>
      </c>
      <c r="F185" s="13"/>
      <c r="G185" s="13"/>
      <c r="H185" s="2">
        <v>170.83</v>
      </c>
      <c r="I185" s="2">
        <v>154.83000000000001</v>
      </c>
      <c r="J185" s="2">
        <v>170</v>
      </c>
      <c r="K185" s="2">
        <v>186</v>
      </c>
      <c r="L185" s="14"/>
    </row>
    <row r="186" spans="1:12" x14ac:dyDescent="0.3">
      <c r="A186" s="11" t="s">
        <v>701</v>
      </c>
      <c r="B186" s="3" t="s">
        <v>385</v>
      </c>
      <c r="C186" s="4"/>
      <c r="D186" s="4"/>
      <c r="E186" s="4"/>
      <c r="F186" s="12" t="s">
        <v>456</v>
      </c>
      <c r="G186" s="13"/>
      <c r="H186" s="2">
        <v>170.83</v>
      </c>
      <c r="I186" s="2">
        <v>154.83000000000001</v>
      </c>
      <c r="J186" s="2">
        <v>170</v>
      </c>
      <c r="K186" s="2">
        <v>186</v>
      </c>
      <c r="L186" s="14"/>
    </row>
    <row r="187" spans="1:12" x14ac:dyDescent="0.3">
      <c r="A187" s="16" t="s">
        <v>702</v>
      </c>
      <c r="B187" s="3" t="s">
        <v>385</v>
      </c>
      <c r="C187" s="4"/>
      <c r="D187" s="4"/>
      <c r="E187" s="4"/>
      <c r="F187" s="4"/>
      <c r="G187" s="17" t="s">
        <v>703</v>
      </c>
      <c r="H187" s="25">
        <v>170.83</v>
      </c>
      <c r="I187" s="25">
        <v>154.83000000000001</v>
      </c>
      <c r="J187" s="25">
        <v>170</v>
      </c>
      <c r="K187" s="25">
        <v>186</v>
      </c>
      <c r="L187" s="18"/>
    </row>
    <row r="188" spans="1:12" x14ac:dyDescent="0.3">
      <c r="A188" s="19" t="s">
        <v>385</v>
      </c>
      <c r="B188" s="3" t="s">
        <v>385</v>
      </c>
      <c r="C188" s="4"/>
      <c r="D188" s="4"/>
      <c r="E188" s="4"/>
      <c r="F188" s="4"/>
      <c r="G188" s="20" t="s">
        <v>385</v>
      </c>
      <c r="H188" s="26"/>
      <c r="I188" s="26"/>
      <c r="J188" s="26"/>
      <c r="K188" s="26"/>
      <c r="L188" s="21"/>
    </row>
    <row r="189" spans="1:12" x14ac:dyDescent="0.3">
      <c r="A189" s="11" t="s">
        <v>705</v>
      </c>
      <c r="B189" s="3" t="s">
        <v>385</v>
      </c>
      <c r="C189" s="4"/>
      <c r="D189" s="12" t="s">
        <v>706</v>
      </c>
      <c r="E189" s="13"/>
      <c r="F189" s="13"/>
      <c r="G189" s="13"/>
      <c r="H189" s="2">
        <v>5357018.01</v>
      </c>
      <c r="I189" s="2">
        <v>1319028.33</v>
      </c>
      <c r="J189" s="2">
        <v>1747042.76</v>
      </c>
      <c r="K189" s="2">
        <v>5785032.4400000004</v>
      </c>
      <c r="L189" s="14"/>
    </row>
    <row r="190" spans="1:12" x14ac:dyDescent="0.3">
      <c r="A190" s="11" t="s">
        <v>707</v>
      </c>
      <c r="B190" s="3" t="s">
        <v>385</v>
      </c>
      <c r="C190" s="4"/>
      <c r="D190" s="4"/>
      <c r="E190" s="12" t="s">
        <v>706</v>
      </c>
      <c r="F190" s="13"/>
      <c r="G190" s="13"/>
      <c r="H190" s="2">
        <v>5357018.01</v>
      </c>
      <c r="I190" s="2">
        <v>1319028.33</v>
      </c>
      <c r="J190" s="2">
        <v>1747042.76</v>
      </c>
      <c r="K190" s="2">
        <v>5785032.4400000004</v>
      </c>
      <c r="L190" s="14"/>
    </row>
    <row r="191" spans="1:12" x14ac:dyDescent="0.3">
      <c r="A191" s="11" t="s">
        <v>708</v>
      </c>
      <c r="B191" s="3" t="s">
        <v>385</v>
      </c>
      <c r="C191" s="4"/>
      <c r="D191" s="4"/>
      <c r="E191" s="4"/>
      <c r="F191" s="12" t="s">
        <v>706</v>
      </c>
      <c r="G191" s="13"/>
      <c r="H191" s="2">
        <v>5357018.01</v>
      </c>
      <c r="I191" s="2">
        <v>1319028.33</v>
      </c>
      <c r="J191" s="2">
        <v>1747042.76</v>
      </c>
      <c r="K191" s="2">
        <v>5785032.4400000004</v>
      </c>
      <c r="L191" s="14"/>
    </row>
    <row r="192" spans="1:12" x14ac:dyDescent="0.3">
      <c r="A192" s="16" t="s">
        <v>709</v>
      </c>
      <c r="B192" s="3" t="s">
        <v>385</v>
      </c>
      <c r="C192" s="4"/>
      <c r="D192" s="4"/>
      <c r="E192" s="4"/>
      <c r="F192" s="4"/>
      <c r="G192" s="17" t="s">
        <v>710</v>
      </c>
      <c r="H192" s="25">
        <v>5357018.01</v>
      </c>
      <c r="I192" s="25">
        <v>1319028.33</v>
      </c>
      <c r="J192" s="25">
        <v>1747042.76</v>
      </c>
      <c r="K192" s="25">
        <v>5785032.4400000004</v>
      </c>
      <c r="L192" s="18"/>
    </row>
    <row r="193" spans="1:12" x14ac:dyDescent="0.3">
      <c r="A193" s="11" t="s">
        <v>385</v>
      </c>
      <c r="B193" s="3" t="s">
        <v>385</v>
      </c>
      <c r="C193" s="4"/>
      <c r="D193" s="12" t="s">
        <v>385</v>
      </c>
      <c r="E193" s="13"/>
      <c r="F193" s="13"/>
      <c r="G193" s="13"/>
      <c r="H193" s="24"/>
      <c r="I193" s="24"/>
      <c r="J193" s="24"/>
      <c r="K193" s="24"/>
      <c r="L193" s="13"/>
    </row>
    <row r="194" spans="1:12" x14ac:dyDescent="0.3">
      <c r="A194" s="11" t="s">
        <v>711</v>
      </c>
      <c r="B194" s="15" t="s">
        <v>385</v>
      </c>
      <c r="C194" s="12" t="s">
        <v>712</v>
      </c>
      <c r="D194" s="13"/>
      <c r="E194" s="13"/>
      <c r="F194" s="13"/>
      <c r="G194" s="13"/>
      <c r="H194" s="2">
        <v>22686431.960000001</v>
      </c>
      <c r="I194" s="2">
        <v>260694.82</v>
      </c>
      <c r="J194" s="2">
        <v>7211.71</v>
      </c>
      <c r="K194" s="2">
        <v>22432948.850000001</v>
      </c>
      <c r="L194" s="14"/>
    </row>
    <row r="195" spans="1:12" x14ac:dyDescent="0.3">
      <c r="A195" s="11" t="s">
        <v>713</v>
      </c>
      <c r="B195" s="3" t="s">
        <v>385</v>
      </c>
      <c r="C195" s="4"/>
      <c r="D195" s="12" t="s">
        <v>714</v>
      </c>
      <c r="E195" s="13"/>
      <c r="F195" s="13"/>
      <c r="G195" s="13"/>
      <c r="H195" s="2">
        <v>13031877.27</v>
      </c>
      <c r="I195" s="2">
        <v>260694.82</v>
      </c>
      <c r="J195" s="2">
        <v>7211.71</v>
      </c>
      <c r="K195" s="2">
        <v>12778394.16</v>
      </c>
      <c r="L195" s="14"/>
    </row>
    <row r="196" spans="1:12" x14ac:dyDescent="0.3">
      <c r="A196" s="11" t="s">
        <v>715</v>
      </c>
      <c r="B196" s="3" t="s">
        <v>385</v>
      </c>
      <c r="C196" s="4"/>
      <c r="D196" s="4"/>
      <c r="E196" s="12" t="s">
        <v>716</v>
      </c>
      <c r="F196" s="13"/>
      <c r="G196" s="13"/>
      <c r="H196" s="2">
        <v>12923381.26</v>
      </c>
      <c r="I196" s="2">
        <v>258737.63</v>
      </c>
      <c r="J196" s="2">
        <v>6876.09</v>
      </c>
      <c r="K196" s="2">
        <v>12671519.720000001</v>
      </c>
      <c r="L196" s="14"/>
    </row>
    <row r="197" spans="1:12" x14ac:dyDescent="0.3">
      <c r="A197" s="11" t="s">
        <v>717</v>
      </c>
      <c r="B197" s="3" t="s">
        <v>385</v>
      </c>
      <c r="C197" s="4"/>
      <c r="D197" s="4"/>
      <c r="E197" s="4"/>
      <c r="F197" s="12" t="s">
        <v>716</v>
      </c>
      <c r="G197" s="13"/>
      <c r="H197" s="2">
        <v>12923381.26</v>
      </c>
      <c r="I197" s="2">
        <v>258737.63</v>
      </c>
      <c r="J197" s="2">
        <v>6876.09</v>
      </c>
      <c r="K197" s="2">
        <v>12671519.720000001</v>
      </c>
      <c r="L197" s="27">
        <f>I197-J197</f>
        <v>251861.54</v>
      </c>
    </row>
    <row r="198" spans="1:12" x14ac:dyDescent="0.3">
      <c r="A198" s="16" t="s">
        <v>718</v>
      </c>
      <c r="B198" s="3" t="s">
        <v>385</v>
      </c>
      <c r="C198" s="4"/>
      <c r="D198" s="4"/>
      <c r="E198" s="4"/>
      <c r="F198" s="4"/>
      <c r="G198" s="17" t="s">
        <v>719</v>
      </c>
      <c r="H198" s="25">
        <v>10730857.960000001</v>
      </c>
      <c r="I198" s="25">
        <v>220667.47</v>
      </c>
      <c r="J198" s="25">
        <v>6876.09</v>
      </c>
      <c r="K198" s="25">
        <v>10517066.58</v>
      </c>
      <c r="L198" s="18"/>
    </row>
    <row r="199" spans="1:12" x14ac:dyDescent="0.3">
      <c r="A199" s="16" t="s">
        <v>720</v>
      </c>
      <c r="B199" s="3" t="s">
        <v>385</v>
      </c>
      <c r="C199" s="4"/>
      <c r="D199" s="4"/>
      <c r="E199" s="4"/>
      <c r="F199" s="4"/>
      <c r="G199" s="17" t="s">
        <v>721</v>
      </c>
      <c r="H199" s="25">
        <v>391716.08</v>
      </c>
      <c r="I199" s="25">
        <v>8599.31</v>
      </c>
      <c r="J199" s="25">
        <v>0</v>
      </c>
      <c r="K199" s="25">
        <v>383116.77</v>
      </c>
      <c r="L199" s="18"/>
    </row>
    <row r="200" spans="1:12" x14ac:dyDescent="0.3">
      <c r="A200" s="16" t="s">
        <v>722</v>
      </c>
      <c r="B200" s="3" t="s">
        <v>385</v>
      </c>
      <c r="C200" s="4"/>
      <c r="D200" s="4"/>
      <c r="E200" s="4"/>
      <c r="F200" s="4"/>
      <c r="G200" s="17" t="s">
        <v>723</v>
      </c>
      <c r="H200" s="25">
        <v>36582.17</v>
      </c>
      <c r="I200" s="25">
        <v>415.93</v>
      </c>
      <c r="J200" s="25">
        <v>0</v>
      </c>
      <c r="K200" s="25">
        <v>36166.239999999998</v>
      </c>
      <c r="L200" s="18"/>
    </row>
    <row r="201" spans="1:12" x14ac:dyDescent="0.3">
      <c r="A201" s="16" t="s">
        <v>724</v>
      </c>
      <c r="B201" s="3" t="s">
        <v>385</v>
      </c>
      <c r="C201" s="4"/>
      <c r="D201" s="4"/>
      <c r="E201" s="4"/>
      <c r="F201" s="4"/>
      <c r="G201" s="17" t="s">
        <v>725</v>
      </c>
      <c r="H201" s="25">
        <v>407725.11</v>
      </c>
      <c r="I201" s="25">
        <v>6922.96</v>
      </c>
      <c r="J201" s="25">
        <v>0</v>
      </c>
      <c r="K201" s="25">
        <v>400802.15</v>
      </c>
      <c r="L201" s="18"/>
    </row>
    <row r="202" spans="1:12" x14ac:dyDescent="0.3">
      <c r="A202" s="16" t="s">
        <v>726</v>
      </c>
      <c r="B202" s="3" t="s">
        <v>385</v>
      </c>
      <c r="C202" s="4"/>
      <c r="D202" s="4"/>
      <c r="E202" s="4"/>
      <c r="F202" s="4"/>
      <c r="G202" s="17" t="s">
        <v>727</v>
      </c>
      <c r="H202" s="25">
        <v>327013.58</v>
      </c>
      <c r="I202" s="25">
        <v>5919.58</v>
      </c>
      <c r="J202" s="25">
        <v>0</v>
      </c>
      <c r="K202" s="25">
        <v>321094</v>
      </c>
      <c r="L202" s="18"/>
    </row>
    <row r="203" spans="1:12" x14ac:dyDescent="0.3">
      <c r="A203" s="16" t="s">
        <v>728</v>
      </c>
      <c r="B203" s="3" t="s">
        <v>385</v>
      </c>
      <c r="C203" s="4"/>
      <c r="D203" s="4"/>
      <c r="E203" s="4"/>
      <c r="F203" s="4"/>
      <c r="G203" s="17" t="s">
        <v>729</v>
      </c>
      <c r="H203" s="25">
        <v>1029486.36</v>
      </c>
      <c r="I203" s="25">
        <v>16212.38</v>
      </c>
      <c r="J203" s="25">
        <v>0</v>
      </c>
      <c r="K203" s="25">
        <v>1013273.98</v>
      </c>
      <c r="L203" s="18"/>
    </row>
    <row r="204" spans="1:12" x14ac:dyDescent="0.3">
      <c r="A204" s="19" t="s">
        <v>385</v>
      </c>
      <c r="B204" s="3" t="s">
        <v>385</v>
      </c>
      <c r="C204" s="4"/>
      <c r="D204" s="4"/>
      <c r="E204" s="4"/>
      <c r="F204" s="4"/>
      <c r="G204" s="20" t="s">
        <v>385</v>
      </c>
      <c r="H204" s="26"/>
      <c r="I204" s="26"/>
      <c r="J204" s="26"/>
      <c r="K204" s="26"/>
      <c r="L204" s="21"/>
    </row>
    <row r="205" spans="1:12" x14ac:dyDescent="0.3">
      <c r="A205" s="11" t="s">
        <v>730</v>
      </c>
      <c r="B205" s="3" t="s">
        <v>385</v>
      </c>
      <c r="C205" s="4"/>
      <c r="D205" s="4"/>
      <c r="E205" s="12" t="s">
        <v>731</v>
      </c>
      <c r="F205" s="13"/>
      <c r="G205" s="13"/>
      <c r="H205" s="2">
        <v>41369.71</v>
      </c>
      <c r="I205" s="2">
        <v>1957.19</v>
      </c>
      <c r="J205" s="2">
        <v>0</v>
      </c>
      <c r="K205" s="2">
        <v>39412.519999999997</v>
      </c>
      <c r="L205" s="14"/>
    </row>
    <row r="206" spans="1:12" x14ac:dyDescent="0.3">
      <c r="A206" s="11" t="s">
        <v>732</v>
      </c>
      <c r="B206" s="3" t="s">
        <v>385</v>
      </c>
      <c r="C206" s="4"/>
      <c r="D206" s="4"/>
      <c r="E206" s="4"/>
      <c r="F206" s="12" t="s">
        <v>731</v>
      </c>
      <c r="G206" s="13"/>
      <c r="H206" s="2">
        <v>41369.71</v>
      </c>
      <c r="I206" s="2">
        <v>1957.19</v>
      </c>
      <c r="J206" s="2">
        <v>0</v>
      </c>
      <c r="K206" s="2">
        <v>39412.519999999997</v>
      </c>
      <c r="L206" s="14"/>
    </row>
    <row r="207" spans="1:12" x14ac:dyDescent="0.3">
      <c r="A207" s="16" t="s">
        <v>733</v>
      </c>
      <c r="B207" s="3" t="s">
        <v>385</v>
      </c>
      <c r="C207" s="4"/>
      <c r="D207" s="4"/>
      <c r="E207" s="4"/>
      <c r="F207" s="4"/>
      <c r="G207" s="17" t="s">
        <v>734</v>
      </c>
      <c r="H207" s="25">
        <v>41369.71</v>
      </c>
      <c r="I207" s="25">
        <v>1957.19</v>
      </c>
      <c r="J207" s="25">
        <v>0</v>
      </c>
      <c r="K207" s="25">
        <v>39412.519999999997</v>
      </c>
      <c r="L207" s="18"/>
    </row>
    <row r="208" spans="1:12" x14ac:dyDescent="0.3">
      <c r="A208" s="19" t="s">
        <v>385</v>
      </c>
      <c r="B208" s="3" t="s">
        <v>385</v>
      </c>
      <c r="C208" s="4"/>
      <c r="D208" s="4"/>
      <c r="E208" s="4"/>
      <c r="F208" s="4"/>
      <c r="G208" s="20" t="s">
        <v>385</v>
      </c>
      <c r="H208" s="26"/>
      <c r="I208" s="26"/>
      <c r="J208" s="26"/>
      <c r="K208" s="26"/>
      <c r="L208" s="21"/>
    </row>
    <row r="209" spans="1:12" x14ac:dyDescent="0.3">
      <c r="A209" s="11" t="s">
        <v>735</v>
      </c>
      <c r="B209" s="3" t="s">
        <v>385</v>
      </c>
      <c r="C209" s="4"/>
      <c r="D209" s="4"/>
      <c r="E209" s="12" t="s">
        <v>736</v>
      </c>
      <c r="F209" s="13"/>
      <c r="G209" s="13"/>
      <c r="H209" s="2">
        <v>67126.3</v>
      </c>
      <c r="I209" s="2">
        <v>0</v>
      </c>
      <c r="J209" s="2">
        <v>335.62</v>
      </c>
      <c r="K209" s="2">
        <v>67461.919999999998</v>
      </c>
      <c r="L209" s="14"/>
    </row>
    <row r="210" spans="1:12" x14ac:dyDescent="0.3">
      <c r="A210" s="11" t="s">
        <v>737</v>
      </c>
      <c r="B210" s="3" t="s">
        <v>385</v>
      </c>
      <c r="C210" s="4"/>
      <c r="D210" s="4"/>
      <c r="E210" s="4"/>
      <c r="F210" s="12" t="s">
        <v>736</v>
      </c>
      <c r="G210" s="13"/>
      <c r="H210" s="2">
        <v>67126.3</v>
      </c>
      <c r="I210" s="2">
        <v>0</v>
      </c>
      <c r="J210" s="2">
        <v>335.62</v>
      </c>
      <c r="K210" s="2">
        <v>67461.919999999998</v>
      </c>
      <c r="L210" s="14"/>
    </row>
    <row r="211" spans="1:12" x14ac:dyDescent="0.3">
      <c r="A211" s="16" t="s">
        <v>738</v>
      </c>
      <c r="B211" s="3" t="s">
        <v>385</v>
      </c>
      <c r="C211" s="4"/>
      <c r="D211" s="4"/>
      <c r="E211" s="4"/>
      <c r="F211" s="4"/>
      <c r="G211" s="17" t="s">
        <v>739</v>
      </c>
      <c r="H211" s="25">
        <v>67126.3</v>
      </c>
      <c r="I211" s="25">
        <v>0</v>
      </c>
      <c r="J211" s="25">
        <v>335.62</v>
      </c>
      <c r="K211" s="25">
        <v>67461.919999999998</v>
      </c>
      <c r="L211" s="18"/>
    </row>
    <row r="212" spans="1:12" x14ac:dyDescent="0.3">
      <c r="A212" s="19" t="s">
        <v>385</v>
      </c>
      <c r="B212" s="3" t="s">
        <v>385</v>
      </c>
      <c r="C212" s="4"/>
      <c r="D212" s="4"/>
      <c r="E212" s="4"/>
      <c r="F212" s="4"/>
      <c r="G212" s="20" t="s">
        <v>385</v>
      </c>
      <c r="H212" s="26"/>
      <c r="I212" s="26"/>
      <c r="J212" s="26"/>
      <c r="K212" s="26"/>
      <c r="L212" s="21"/>
    </row>
    <row r="213" spans="1:12" x14ac:dyDescent="0.3">
      <c r="A213" s="11" t="s">
        <v>740</v>
      </c>
      <c r="B213" s="3" t="s">
        <v>385</v>
      </c>
      <c r="C213" s="4"/>
      <c r="D213" s="12" t="s">
        <v>741</v>
      </c>
      <c r="E213" s="13"/>
      <c r="F213" s="13"/>
      <c r="G213" s="13"/>
      <c r="H213" s="2">
        <v>9654554.6899999995</v>
      </c>
      <c r="I213" s="2">
        <v>0</v>
      </c>
      <c r="J213" s="2">
        <v>0</v>
      </c>
      <c r="K213" s="2">
        <v>9654554.6899999995</v>
      </c>
      <c r="L213" s="14"/>
    </row>
    <row r="214" spans="1:12" x14ac:dyDescent="0.3">
      <c r="A214" s="11" t="s">
        <v>742</v>
      </c>
      <c r="B214" s="3" t="s">
        <v>385</v>
      </c>
      <c r="C214" s="4"/>
      <c r="D214" s="4"/>
      <c r="E214" s="12" t="s">
        <v>741</v>
      </c>
      <c r="F214" s="13"/>
      <c r="G214" s="13"/>
      <c r="H214" s="2">
        <v>9654554.6899999995</v>
      </c>
      <c r="I214" s="2">
        <v>0</v>
      </c>
      <c r="J214" s="2">
        <v>0</v>
      </c>
      <c r="K214" s="2">
        <v>9654554.6899999995</v>
      </c>
      <c r="L214" s="14"/>
    </row>
    <row r="215" spans="1:12" x14ac:dyDescent="0.3">
      <c r="A215" s="11" t="s">
        <v>743</v>
      </c>
      <c r="B215" s="3" t="s">
        <v>385</v>
      </c>
      <c r="C215" s="4"/>
      <c r="D215" s="4"/>
      <c r="E215" s="4"/>
      <c r="F215" s="12" t="s">
        <v>744</v>
      </c>
      <c r="G215" s="13"/>
      <c r="H215" s="2">
        <v>9654554.6899999995</v>
      </c>
      <c r="I215" s="2">
        <v>0</v>
      </c>
      <c r="J215" s="2">
        <v>0</v>
      </c>
      <c r="K215" s="2">
        <v>9654554.6899999995</v>
      </c>
      <c r="L215" s="14"/>
    </row>
    <row r="216" spans="1:12" x14ac:dyDescent="0.3">
      <c r="A216" s="16" t="s">
        <v>745</v>
      </c>
      <c r="B216" s="3" t="s">
        <v>385</v>
      </c>
      <c r="C216" s="4"/>
      <c r="D216" s="4"/>
      <c r="E216" s="4"/>
      <c r="F216" s="4"/>
      <c r="G216" s="17" t="s">
        <v>504</v>
      </c>
      <c r="H216" s="25">
        <v>29585</v>
      </c>
      <c r="I216" s="25">
        <v>0</v>
      </c>
      <c r="J216" s="25">
        <v>0</v>
      </c>
      <c r="K216" s="25">
        <v>29585</v>
      </c>
      <c r="L216" s="18"/>
    </row>
    <row r="217" spans="1:12" x14ac:dyDescent="0.3">
      <c r="A217" s="16" t="s">
        <v>746</v>
      </c>
      <c r="B217" s="3" t="s">
        <v>385</v>
      </c>
      <c r="C217" s="4"/>
      <c r="D217" s="4"/>
      <c r="E217" s="4"/>
      <c r="F217" s="4"/>
      <c r="G217" s="17" t="s">
        <v>635</v>
      </c>
      <c r="H217" s="25">
        <v>1267564.69</v>
      </c>
      <c r="I217" s="25">
        <v>0</v>
      </c>
      <c r="J217" s="25">
        <v>0</v>
      </c>
      <c r="K217" s="25">
        <v>1267564.69</v>
      </c>
      <c r="L217" s="18"/>
    </row>
    <row r="218" spans="1:12" x14ac:dyDescent="0.3">
      <c r="A218" s="16" t="s">
        <v>747</v>
      </c>
      <c r="B218" s="3" t="s">
        <v>385</v>
      </c>
      <c r="C218" s="4"/>
      <c r="D218" s="4"/>
      <c r="E218" s="4"/>
      <c r="F218" s="4"/>
      <c r="G218" s="17" t="s">
        <v>637</v>
      </c>
      <c r="H218" s="25">
        <v>35000</v>
      </c>
      <c r="I218" s="25">
        <v>0</v>
      </c>
      <c r="J218" s="25">
        <v>0</v>
      </c>
      <c r="K218" s="25">
        <v>35000</v>
      </c>
      <c r="L218" s="18"/>
    </row>
    <row r="219" spans="1:12" x14ac:dyDescent="0.3">
      <c r="A219" s="16" t="s">
        <v>748</v>
      </c>
      <c r="B219" s="3" t="s">
        <v>385</v>
      </c>
      <c r="C219" s="4"/>
      <c r="D219" s="4"/>
      <c r="E219" s="4"/>
      <c r="F219" s="4"/>
      <c r="G219" s="17" t="s">
        <v>639</v>
      </c>
      <c r="H219" s="25">
        <v>150000</v>
      </c>
      <c r="I219" s="25">
        <v>0</v>
      </c>
      <c r="J219" s="25">
        <v>0</v>
      </c>
      <c r="K219" s="25">
        <v>150000</v>
      </c>
      <c r="L219" s="18"/>
    </row>
    <row r="220" spans="1:12" x14ac:dyDescent="0.3">
      <c r="A220" s="16" t="s">
        <v>749</v>
      </c>
      <c r="B220" s="3" t="s">
        <v>385</v>
      </c>
      <c r="C220" s="4"/>
      <c r="D220" s="4"/>
      <c r="E220" s="4"/>
      <c r="F220" s="4"/>
      <c r="G220" s="17" t="s">
        <v>641</v>
      </c>
      <c r="H220" s="25">
        <v>8172405</v>
      </c>
      <c r="I220" s="25">
        <v>0</v>
      </c>
      <c r="J220" s="25">
        <v>0</v>
      </c>
      <c r="K220" s="25">
        <v>8172405</v>
      </c>
      <c r="L220" s="18"/>
    </row>
    <row r="221" spans="1:12" x14ac:dyDescent="0.3">
      <c r="A221" s="19" t="s">
        <v>385</v>
      </c>
      <c r="B221" s="3" t="s">
        <v>385</v>
      </c>
      <c r="C221" s="4"/>
      <c r="D221" s="4"/>
      <c r="E221" s="4"/>
      <c r="F221" s="4"/>
      <c r="G221" s="20" t="s">
        <v>385</v>
      </c>
      <c r="H221" s="26"/>
      <c r="I221" s="26"/>
      <c r="J221" s="26"/>
      <c r="K221" s="26"/>
      <c r="L221" s="21"/>
    </row>
    <row r="222" spans="1:12" x14ac:dyDescent="0.3">
      <c r="A222" s="11" t="s">
        <v>750</v>
      </c>
      <c r="B222" s="15" t="s">
        <v>385</v>
      </c>
      <c r="C222" s="12" t="s">
        <v>751</v>
      </c>
      <c r="D222" s="13"/>
      <c r="E222" s="13"/>
      <c r="F222" s="13"/>
      <c r="G222" s="13"/>
      <c r="H222" s="2">
        <v>-463740.7</v>
      </c>
      <c r="I222" s="2">
        <v>0</v>
      </c>
      <c r="J222" s="2">
        <v>0</v>
      </c>
      <c r="K222" s="2">
        <v>-463740.7</v>
      </c>
      <c r="L222" s="14"/>
    </row>
    <row r="223" spans="1:12" x14ac:dyDescent="0.3">
      <c r="A223" s="11" t="s">
        <v>752</v>
      </c>
      <c r="B223" s="3" t="s">
        <v>385</v>
      </c>
      <c r="C223" s="4"/>
      <c r="D223" s="12" t="s">
        <v>753</v>
      </c>
      <c r="E223" s="13"/>
      <c r="F223" s="13"/>
      <c r="G223" s="13"/>
      <c r="H223" s="2">
        <v>-463740.7</v>
      </c>
      <c r="I223" s="2">
        <v>0</v>
      </c>
      <c r="J223" s="2">
        <v>0</v>
      </c>
      <c r="K223" s="2">
        <v>-463740.7</v>
      </c>
      <c r="L223" s="14"/>
    </row>
    <row r="224" spans="1:12" x14ac:dyDescent="0.3">
      <c r="A224" s="11" t="s">
        <v>754</v>
      </c>
      <c r="B224" s="3" t="s">
        <v>385</v>
      </c>
      <c r="C224" s="4"/>
      <c r="D224" s="4"/>
      <c r="E224" s="12" t="s">
        <v>755</v>
      </c>
      <c r="F224" s="13"/>
      <c r="G224" s="13"/>
      <c r="H224" s="2">
        <v>-463740.7</v>
      </c>
      <c r="I224" s="2">
        <v>0</v>
      </c>
      <c r="J224" s="2">
        <v>0</v>
      </c>
      <c r="K224" s="2">
        <v>-463740.7</v>
      </c>
      <c r="L224" s="14"/>
    </row>
    <row r="225" spans="1:12" x14ac:dyDescent="0.3">
      <c r="A225" s="11" t="s">
        <v>756</v>
      </c>
      <c r="B225" s="3" t="s">
        <v>385</v>
      </c>
      <c r="C225" s="4"/>
      <c r="D225" s="4"/>
      <c r="E225" s="4"/>
      <c r="F225" s="12" t="s">
        <v>755</v>
      </c>
      <c r="G225" s="13"/>
      <c r="H225" s="2">
        <v>-463740.7</v>
      </c>
      <c r="I225" s="2">
        <v>0</v>
      </c>
      <c r="J225" s="2">
        <v>0</v>
      </c>
      <c r="K225" s="2">
        <v>-463740.7</v>
      </c>
      <c r="L225" s="14"/>
    </row>
    <row r="226" spans="1:12" x14ac:dyDescent="0.3">
      <c r="A226" s="16" t="s">
        <v>757</v>
      </c>
      <c r="B226" s="3" t="s">
        <v>385</v>
      </c>
      <c r="C226" s="4"/>
      <c r="D226" s="4"/>
      <c r="E226" s="4"/>
      <c r="F226" s="4"/>
      <c r="G226" s="17" t="s">
        <v>758</v>
      </c>
      <c r="H226" s="25">
        <v>-463740.7</v>
      </c>
      <c r="I226" s="25">
        <v>0</v>
      </c>
      <c r="J226" s="25">
        <v>0</v>
      </c>
      <c r="K226" s="25">
        <v>-463740.7</v>
      </c>
      <c r="L226" s="18"/>
    </row>
    <row r="227" spans="1:12" x14ac:dyDescent="0.3">
      <c r="A227" s="19" t="s">
        <v>385</v>
      </c>
      <c r="B227" s="3" t="s">
        <v>385</v>
      </c>
      <c r="C227" s="4"/>
      <c r="D227" s="4"/>
      <c r="E227" s="4"/>
      <c r="F227" s="4"/>
      <c r="G227" s="20" t="s">
        <v>385</v>
      </c>
      <c r="H227" s="26"/>
      <c r="I227" s="26"/>
      <c r="J227" s="26"/>
      <c r="K227" s="26"/>
      <c r="L227" s="21"/>
    </row>
    <row r="228" spans="1:12" x14ac:dyDescent="0.3">
      <c r="A228" s="11" t="s">
        <v>759</v>
      </c>
      <c r="B228" s="12" t="s">
        <v>760</v>
      </c>
      <c r="C228" s="13"/>
      <c r="D228" s="13"/>
      <c r="E228" s="13"/>
      <c r="F228" s="13"/>
      <c r="G228" s="13"/>
      <c r="H228" s="2">
        <v>2188847.2400000002</v>
      </c>
      <c r="I228" s="2">
        <v>2355359.2799999998</v>
      </c>
      <c r="J228" s="2">
        <v>585434.71</v>
      </c>
      <c r="K228" s="2">
        <v>3958771.81</v>
      </c>
      <c r="L228" s="27">
        <f>I228-J228</f>
        <v>1769924.5699999998</v>
      </c>
    </row>
    <row r="229" spans="1:12" x14ac:dyDescent="0.3">
      <c r="A229" s="11" t="s">
        <v>761</v>
      </c>
      <c r="B229" s="15" t="s">
        <v>385</v>
      </c>
      <c r="C229" s="12" t="s">
        <v>762</v>
      </c>
      <c r="D229" s="13"/>
      <c r="E229" s="13"/>
      <c r="F229" s="13"/>
      <c r="G229" s="13"/>
      <c r="H229" s="2">
        <v>1015658.08</v>
      </c>
      <c r="I229" s="2">
        <v>1499779.05</v>
      </c>
      <c r="J229" s="2">
        <v>585434.71</v>
      </c>
      <c r="K229" s="2">
        <v>1930002.42</v>
      </c>
      <c r="L229" s="14"/>
    </row>
    <row r="230" spans="1:12" x14ac:dyDescent="0.3">
      <c r="A230" s="11" t="s">
        <v>763</v>
      </c>
      <c r="B230" s="3" t="s">
        <v>385</v>
      </c>
      <c r="C230" s="4"/>
      <c r="D230" s="12" t="s">
        <v>764</v>
      </c>
      <c r="E230" s="13"/>
      <c r="F230" s="13"/>
      <c r="G230" s="13"/>
      <c r="H230" s="2">
        <v>604495.22</v>
      </c>
      <c r="I230" s="2">
        <v>1292401.97</v>
      </c>
      <c r="J230" s="2">
        <v>585434.71</v>
      </c>
      <c r="K230" s="2">
        <v>1311462.48</v>
      </c>
      <c r="L230" s="14"/>
    </row>
    <row r="231" spans="1:12" x14ac:dyDescent="0.3">
      <c r="A231" s="11" t="s">
        <v>765</v>
      </c>
      <c r="B231" s="3" t="s">
        <v>385</v>
      </c>
      <c r="C231" s="4"/>
      <c r="D231" s="4"/>
      <c r="E231" s="12" t="s">
        <v>766</v>
      </c>
      <c r="F231" s="13"/>
      <c r="G231" s="13"/>
      <c r="H231" s="2">
        <v>8342.15</v>
      </c>
      <c r="I231" s="2">
        <v>20779.32</v>
      </c>
      <c r="J231" s="2">
        <v>6855.38</v>
      </c>
      <c r="K231" s="2">
        <v>22266.09</v>
      </c>
      <c r="L231" s="14"/>
    </row>
    <row r="232" spans="1:12" x14ac:dyDescent="0.3">
      <c r="A232" s="11" t="s">
        <v>767</v>
      </c>
      <c r="B232" s="3" t="s">
        <v>385</v>
      </c>
      <c r="C232" s="4"/>
      <c r="D232" s="4"/>
      <c r="E232" s="4"/>
      <c r="F232" s="12" t="s">
        <v>768</v>
      </c>
      <c r="G232" s="13"/>
      <c r="H232" s="2">
        <v>3720.39</v>
      </c>
      <c r="I232" s="2">
        <v>11784.76</v>
      </c>
      <c r="J232" s="2">
        <v>4807.38</v>
      </c>
      <c r="K232" s="2">
        <v>10697.77</v>
      </c>
      <c r="L232" s="27">
        <f>I232-J232</f>
        <v>6977.38</v>
      </c>
    </row>
    <row r="233" spans="1:12" x14ac:dyDescent="0.3">
      <c r="A233" s="16" t="s">
        <v>769</v>
      </c>
      <c r="B233" s="3" t="s">
        <v>385</v>
      </c>
      <c r="C233" s="4"/>
      <c r="D233" s="4"/>
      <c r="E233" s="4"/>
      <c r="F233" s="4"/>
      <c r="G233" s="17" t="s">
        <v>770</v>
      </c>
      <c r="H233" s="25">
        <v>3643.2</v>
      </c>
      <c r="I233" s="25">
        <v>3643.2</v>
      </c>
      <c r="J233" s="25">
        <v>0</v>
      </c>
      <c r="K233" s="25">
        <v>7286.4</v>
      </c>
      <c r="L233" s="18"/>
    </row>
    <row r="234" spans="1:12" x14ac:dyDescent="0.3">
      <c r="A234" s="16" t="s">
        <v>771</v>
      </c>
      <c r="B234" s="3" t="s">
        <v>385</v>
      </c>
      <c r="C234" s="4"/>
      <c r="D234" s="4"/>
      <c r="E234" s="4"/>
      <c r="F234" s="4"/>
      <c r="G234" s="17" t="s">
        <v>772</v>
      </c>
      <c r="H234" s="25">
        <v>-2021.59</v>
      </c>
      <c r="I234" s="25">
        <v>4940.99</v>
      </c>
      <c r="J234" s="25">
        <v>4391.99</v>
      </c>
      <c r="K234" s="25">
        <v>-1472.59</v>
      </c>
      <c r="L234" s="18"/>
    </row>
    <row r="235" spans="1:12" x14ac:dyDescent="0.3">
      <c r="A235" s="16" t="s">
        <v>773</v>
      </c>
      <c r="B235" s="3" t="s">
        <v>385</v>
      </c>
      <c r="C235" s="4"/>
      <c r="D235" s="4"/>
      <c r="E235" s="4"/>
      <c r="F235" s="4"/>
      <c r="G235" s="17" t="s">
        <v>774</v>
      </c>
      <c r="H235" s="25">
        <v>411.75</v>
      </c>
      <c r="I235" s="25">
        <v>823.5</v>
      </c>
      <c r="J235" s="25">
        <v>411.75</v>
      </c>
      <c r="K235" s="25">
        <v>823.5</v>
      </c>
      <c r="L235" s="18"/>
    </row>
    <row r="236" spans="1:12" x14ac:dyDescent="0.3">
      <c r="A236" s="16" t="s">
        <v>775</v>
      </c>
      <c r="B236" s="3" t="s">
        <v>385</v>
      </c>
      <c r="C236" s="4"/>
      <c r="D236" s="4"/>
      <c r="E236" s="4"/>
      <c r="F236" s="4"/>
      <c r="G236" s="17" t="s">
        <v>776</v>
      </c>
      <c r="H236" s="25">
        <v>969.91</v>
      </c>
      <c r="I236" s="25">
        <v>969.91</v>
      </c>
      <c r="J236" s="25">
        <v>0</v>
      </c>
      <c r="K236" s="25">
        <v>1939.82</v>
      </c>
      <c r="L236" s="18"/>
    </row>
    <row r="237" spans="1:12" x14ac:dyDescent="0.3">
      <c r="A237" s="16" t="s">
        <v>777</v>
      </c>
      <c r="B237" s="3" t="s">
        <v>385</v>
      </c>
      <c r="C237" s="4"/>
      <c r="D237" s="4"/>
      <c r="E237" s="4"/>
      <c r="F237" s="4"/>
      <c r="G237" s="17" t="s">
        <v>778</v>
      </c>
      <c r="H237" s="25">
        <v>291.45999999999998</v>
      </c>
      <c r="I237" s="25">
        <v>291.45999999999998</v>
      </c>
      <c r="J237" s="25">
        <v>0</v>
      </c>
      <c r="K237" s="25">
        <v>582.91999999999996</v>
      </c>
      <c r="L237" s="18"/>
    </row>
    <row r="238" spans="1:12" x14ac:dyDescent="0.3">
      <c r="A238" s="16" t="s">
        <v>779</v>
      </c>
      <c r="B238" s="3" t="s">
        <v>385</v>
      </c>
      <c r="C238" s="4"/>
      <c r="D238" s="4"/>
      <c r="E238" s="4"/>
      <c r="F238" s="4"/>
      <c r="G238" s="17" t="s">
        <v>780</v>
      </c>
      <c r="H238" s="25">
        <v>36.43</v>
      </c>
      <c r="I238" s="25">
        <v>36.43</v>
      </c>
      <c r="J238" s="25">
        <v>0</v>
      </c>
      <c r="K238" s="25">
        <v>72.86</v>
      </c>
      <c r="L238" s="18"/>
    </row>
    <row r="239" spans="1:12" x14ac:dyDescent="0.3">
      <c r="A239" s="16" t="s">
        <v>781</v>
      </c>
      <c r="B239" s="3" t="s">
        <v>385</v>
      </c>
      <c r="C239" s="4"/>
      <c r="D239" s="4"/>
      <c r="E239" s="4"/>
      <c r="F239" s="4"/>
      <c r="G239" s="17" t="s">
        <v>782</v>
      </c>
      <c r="H239" s="25">
        <v>291.86</v>
      </c>
      <c r="I239" s="25">
        <v>981.9</v>
      </c>
      <c r="J239" s="25">
        <v>3.64</v>
      </c>
      <c r="K239" s="25">
        <v>1270.1199999999999</v>
      </c>
      <c r="L239" s="18"/>
    </row>
    <row r="240" spans="1:12" x14ac:dyDescent="0.3">
      <c r="A240" s="16" t="s">
        <v>783</v>
      </c>
      <c r="B240" s="3" t="s">
        <v>385</v>
      </c>
      <c r="C240" s="4"/>
      <c r="D240" s="4"/>
      <c r="E240" s="4"/>
      <c r="F240" s="4"/>
      <c r="G240" s="17" t="s">
        <v>784</v>
      </c>
      <c r="H240" s="25">
        <v>1.04</v>
      </c>
      <c r="I240" s="25">
        <v>1.04</v>
      </c>
      <c r="J240" s="25">
        <v>0</v>
      </c>
      <c r="K240" s="25">
        <v>2.08</v>
      </c>
      <c r="L240" s="18"/>
    </row>
    <row r="241" spans="1:12" x14ac:dyDescent="0.3">
      <c r="A241" s="16" t="s">
        <v>785</v>
      </c>
      <c r="B241" s="3" t="s">
        <v>385</v>
      </c>
      <c r="C241" s="4"/>
      <c r="D241" s="4"/>
      <c r="E241" s="4"/>
      <c r="F241" s="4"/>
      <c r="G241" s="17" t="s">
        <v>786</v>
      </c>
      <c r="H241" s="25">
        <v>96.33</v>
      </c>
      <c r="I241" s="25">
        <v>96.33</v>
      </c>
      <c r="J241" s="25">
        <v>0</v>
      </c>
      <c r="K241" s="25">
        <v>192.66</v>
      </c>
      <c r="L241" s="18"/>
    </row>
    <row r="242" spans="1:12" x14ac:dyDescent="0.3">
      <c r="A242" s="19" t="s">
        <v>385</v>
      </c>
      <c r="B242" s="3" t="s">
        <v>385</v>
      </c>
      <c r="C242" s="4"/>
      <c r="D242" s="4"/>
      <c r="E242" s="4"/>
      <c r="F242" s="4"/>
      <c r="G242" s="20" t="s">
        <v>385</v>
      </c>
      <c r="H242" s="26"/>
      <c r="I242" s="26"/>
      <c r="J242" s="26"/>
      <c r="K242" s="26"/>
      <c r="L242" s="21"/>
    </row>
    <row r="243" spans="1:12" x14ac:dyDescent="0.3">
      <c r="A243" s="11" t="s">
        <v>787</v>
      </c>
      <c r="B243" s="3" t="s">
        <v>385</v>
      </c>
      <c r="C243" s="4"/>
      <c r="D243" s="4"/>
      <c r="E243" s="4"/>
      <c r="F243" s="12" t="s">
        <v>788</v>
      </c>
      <c r="G243" s="13"/>
      <c r="H243" s="2">
        <v>4621.76</v>
      </c>
      <c r="I243" s="2">
        <v>8994.56</v>
      </c>
      <c r="J243" s="2">
        <v>2048</v>
      </c>
      <c r="K243" s="2">
        <v>11568.32</v>
      </c>
      <c r="L243" s="27">
        <f>I243-J243</f>
        <v>6946.5599999999995</v>
      </c>
    </row>
    <row r="244" spans="1:12" x14ac:dyDescent="0.3">
      <c r="A244" s="16" t="s">
        <v>789</v>
      </c>
      <c r="B244" s="3" t="s">
        <v>385</v>
      </c>
      <c r="C244" s="4"/>
      <c r="D244" s="4"/>
      <c r="E244" s="4"/>
      <c r="F244" s="4"/>
      <c r="G244" s="17" t="s">
        <v>770</v>
      </c>
      <c r="H244" s="25">
        <v>3840</v>
      </c>
      <c r="I244" s="25">
        <v>3840</v>
      </c>
      <c r="J244" s="25">
        <v>0</v>
      </c>
      <c r="K244" s="25">
        <v>7680</v>
      </c>
      <c r="L244" s="18"/>
    </row>
    <row r="245" spans="1:12" x14ac:dyDescent="0.3">
      <c r="A245" s="16" t="s">
        <v>790</v>
      </c>
      <c r="B245" s="3" t="s">
        <v>385</v>
      </c>
      <c r="C245" s="4"/>
      <c r="D245" s="4"/>
      <c r="E245" s="4"/>
      <c r="F245" s="4"/>
      <c r="G245" s="17" t="s">
        <v>772</v>
      </c>
      <c r="H245" s="25">
        <v>-1092.27</v>
      </c>
      <c r="I245" s="25">
        <v>2184.5300000000002</v>
      </c>
      <c r="J245" s="25">
        <v>1638.4</v>
      </c>
      <c r="K245" s="25">
        <v>-546.14</v>
      </c>
      <c r="L245" s="18"/>
    </row>
    <row r="246" spans="1:12" x14ac:dyDescent="0.3">
      <c r="A246" s="16" t="s">
        <v>791</v>
      </c>
      <c r="B246" s="3" t="s">
        <v>385</v>
      </c>
      <c r="C246" s="4"/>
      <c r="D246" s="4"/>
      <c r="E246" s="4"/>
      <c r="F246" s="4"/>
      <c r="G246" s="17" t="s">
        <v>774</v>
      </c>
      <c r="H246" s="25">
        <v>409.6</v>
      </c>
      <c r="I246" s="25">
        <v>819.2</v>
      </c>
      <c r="J246" s="25">
        <v>409.6</v>
      </c>
      <c r="K246" s="25">
        <v>819.2</v>
      </c>
      <c r="L246" s="18"/>
    </row>
    <row r="247" spans="1:12" x14ac:dyDescent="0.3">
      <c r="A247" s="16" t="s">
        <v>792</v>
      </c>
      <c r="B247" s="3" t="s">
        <v>385</v>
      </c>
      <c r="C247" s="4"/>
      <c r="D247" s="4"/>
      <c r="E247" s="4"/>
      <c r="F247" s="4"/>
      <c r="G247" s="17" t="s">
        <v>776</v>
      </c>
      <c r="H247" s="25">
        <v>768</v>
      </c>
      <c r="I247" s="25">
        <v>768</v>
      </c>
      <c r="J247" s="25">
        <v>0</v>
      </c>
      <c r="K247" s="25">
        <v>1536</v>
      </c>
      <c r="L247" s="18"/>
    </row>
    <row r="248" spans="1:12" x14ac:dyDescent="0.3">
      <c r="A248" s="16" t="s">
        <v>793</v>
      </c>
      <c r="B248" s="3" t="s">
        <v>385</v>
      </c>
      <c r="C248" s="4"/>
      <c r="D248" s="4"/>
      <c r="E248" s="4"/>
      <c r="F248" s="4"/>
      <c r="G248" s="17" t="s">
        <v>778</v>
      </c>
      <c r="H248" s="25">
        <v>307.2</v>
      </c>
      <c r="I248" s="25">
        <v>307.2</v>
      </c>
      <c r="J248" s="25">
        <v>0</v>
      </c>
      <c r="K248" s="25">
        <v>614.4</v>
      </c>
      <c r="L248" s="18"/>
    </row>
    <row r="249" spans="1:12" x14ac:dyDescent="0.3">
      <c r="A249" s="16" t="s">
        <v>794</v>
      </c>
      <c r="B249" s="3" t="s">
        <v>385</v>
      </c>
      <c r="C249" s="4"/>
      <c r="D249" s="4"/>
      <c r="E249" s="4"/>
      <c r="F249" s="4"/>
      <c r="G249" s="17" t="s">
        <v>782</v>
      </c>
      <c r="H249" s="25">
        <v>291.86</v>
      </c>
      <c r="I249" s="25">
        <v>978.26</v>
      </c>
      <c r="J249" s="25">
        <v>0</v>
      </c>
      <c r="K249" s="25">
        <v>1270.1199999999999</v>
      </c>
      <c r="L249" s="18"/>
    </row>
    <row r="250" spans="1:12" x14ac:dyDescent="0.3">
      <c r="A250" s="16" t="s">
        <v>795</v>
      </c>
      <c r="B250" s="3" t="s">
        <v>385</v>
      </c>
      <c r="C250" s="4"/>
      <c r="D250" s="4"/>
      <c r="E250" s="4"/>
      <c r="F250" s="4"/>
      <c r="G250" s="17" t="s">
        <v>784</v>
      </c>
      <c r="H250" s="25">
        <v>1.04</v>
      </c>
      <c r="I250" s="25">
        <v>1.04</v>
      </c>
      <c r="J250" s="25">
        <v>0</v>
      </c>
      <c r="K250" s="25">
        <v>2.08</v>
      </c>
      <c r="L250" s="18"/>
    </row>
    <row r="251" spans="1:12" x14ac:dyDescent="0.3">
      <c r="A251" s="16" t="s">
        <v>796</v>
      </c>
      <c r="B251" s="3" t="s">
        <v>385</v>
      </c>
      <c r="C251" s="4"/>
      <c r="D251" s="4"/>
      <c r="E251" s="4"/>
      <c r="F251" s="4"/>
      <c r="G251" s="17" t="s">
        <v>786</v>
      </c>
      <c r="H251" s="25">
        <v>96.33</v>
      </c>
      <c r="I251" s="25">
        <v>96.33</v>
      </c>
      <c r="J251" s="25">
        <v>0</v>
      </c>
      <c r="K251" s="25">
        <v>192.66</v>
      </c>
      <c r="L251" s="18"/>
    </row>
    <row r="252" spans="1:12" x14ac:dyDescent="0.3">
      <c r="A252" s="19" t="s">
        <v>385</v>
      </c>
      <c r="B252" s="3" t="s">
        <v>385</v>
      </c>
      <c r="C252" s="4"/>
      <c r="D252" s="4"/>
      <c r="E252" s="4"/>
      <c r="F252" s="4"/>
      <c r="G252" s="20" t="s">
        <v>385</v>
      </c>
      <c r="H252" s="26"/>
      <c r="I252" s="26"/>
      <c r="J252" s="26"/>
      <c r="K252" s="26"/>
      <c r="L252" s="21"/>
    </row>
    <row r="253" spans="1:12" x14ac:dyDescent="0.3">
      <c r="A253" s="11" t="s">
        <v>797</v>
      </c>
      <c r="B253" s="3" t="s">
        <v>385</v>
      </c>
      <c r="C253" s="4"/>
      <c r="D253" s="4"/>
      <c r="E253" s="12" t="s">
        <v>798</v>
      </c>
      <c r="F253" s="13"/>
      <c r="G253" s="13"/>
      <c r="H253" s="2">
        <v>431546.79</v>
      </c>
      <c r="I253" s="2">
        <v>1105160.03</v>
      </c>
      <c r="J253" s="2">
        <v>577291.85</v>
      </c>
      <c r="K253" s="2">
        <v>959414.97</v>
      </c>
      <c r="L253" s="14"/>
    </row>
    <row r="254" spans="1:12" x14ac:dyDescent="0.3">
      <c r="A254" s="11" t="s">
        <v>799</v>
      </c>
      <c r="B254" s="3" t="s">
        <v>385</v>
      </c>
      <c r="C254" s="4"/>
      <c r="D254" s="4"/>
      <c r="E254" s="4"/>
      <c r="F254" s="12" t="s">
        <v>768</v>
      </c>
      <c r="G254" s="13"/>
      <c r="H254" s="2">
        <v>10785.49</v>
      </c>
      <c r="I254" s="2">
        <v>133454.79</v>
      </c>
      <c r="J254" s="2">
        <v>70158.350000000006</v>
      </c>
      <c r="K254" s="2">
        <v>74081.929999999993</v>
      </c>
      <c r="L254" s="27">
        <f>I254-J254</f>
        <v>63296.44</v>
      </c>
    </row>
    <row r="255" spans="1:12" x14ac:dyDescent="0.3">
      <c r="A255" s="16" t="s">
        <v>800</v>
      </c>
      <c r="B255" s="3" t="s">
        <v>385</v>
      </c>
      <c r="C255" s="4"/>
      <c r="D255" s="4"/>
      <c r="E255" s="4"/>
      <c r="F255" s="4"/>
      <c r="G255" s="17" t="s">
        <v>770</v>
      </c>
      <c r="H255" s="25">
        <v>30593.43</v>
      </c>
      <c r="I255" s="25">
        <v>32921.57</v>
      </c>
      <c r="J255" s="25">
        <v>0</v>
      </c>
      <c r="K255" s="25">
        <v>63515</v>
      </c>
      <c r="L255" s="18"/>
    </row>
    <row r="256" spans="1:12" x14ac:dyDescent="0.3">
      <c r="A256" s="16" t="s">
        <v>801</v>
      </c>
      <c r="B256" s="3" t="s">
        <v>385</v>
      </c>
      <c r="C256" s="4"/>
      <c r="D256" s="4"/>
      <c r="E256" s="4"/>
      <c r="F256" s="4"/>
      <c r="G256" s="17" t="s">
        <v>772</v>
      </c>
      <c r="H256" s="25">
        <v>-41736.22</v>
      </c>
      <c r="I256" s="25">
        <v>71499.149999999994</v>
      </c>
      <c r="J256" s="25">
        <v>64883.51</v>
      </c>
      <c r="K256" s="25">
        <v>-35120.58</v>
      </c>
      <c r="L256" s="18"/>
    </row>
    <row r="257" spans="1:12" x14ac:dyDescent="0.3">
      <c r="A257" s="16" t="s">
        <v>802</v>
      </c>
      <c r="B257" s="3" t="s">
        <v>385</v>
      </c>
      <c r="C257" s="4"/>
      <c r="D257" s="4"/>
      <c r="E257" s="4"/>
      <c r="F257" s="4"/>
      <c r="G257" s="17" t="s">
        <v>774</v>
      </c>
      <c r="H257" s="25">
        <v>3744.43</v>
      </c>
      <c r="I257" s="25">
        <v>7612.57</v>
      </c>
      <c r="J257" s="25">
        <v>3709.44</v>
      </c>
      <c r="K257" s="25">
        <v>7647.56</v>
      </c>
      <c r="L257" s="18"/>
    </row>
    <row r="258" spans="1:12" x14ac:dyDescent="0.3">
      <c r="A258" s="16" t="s">
        <v>803</v>
      </c>
      <c r="B258" s="3" t="s">
        <v>385</v>
      </c>
      <c r="C258" s="4"/>
      <c r="D258" s="4"/>
      <c r="E258" s="4"/>
      <c r="F258" s="4"/>
      <c r="G258" s="17" t="s">
        <v>804</v>
      </c>
      <c r="H258" s="25">
        <v>-1285.76</v>
      </c>
      <c r="I258" s="25">
        <v>0</v>
      </c>
      <c r="J258" s="25">
        <v>0</v>
      </c>
      <c r="K258" s="25">
        <v>-1285.76</v>
      </c>
      <c r="L258" s="18"/>
    </row>
    <row r="259" spans="1:12" x14ac:dyDescent="0.3">
      <c r="A259" s="16" t="s">
        <v>805</v>
      </c>
      <c r="B259" s="3" t="s">
        <v>385</v>
      </c>
      <c r="C259" s="4"/>
      <c r="D259" s="4"/>
      <c r="E259" s="4"/>
      <c r="F259" s="4"/>
      <c r="G259" s="17" t="s">
        <v>776</v>
      </c>
      <c r="H259" s="25">
        <v>8578.56</v>
      </c>
      <c r="I259" s="25">
        <v>8948.27</v>
      </c>
      <c r="J259" s="25">
        <v>0</v>
      </c>
      <c r="K259" s="25">
        <v>17526.830000000002</v>
      </c>
      <c r="L259" s="18"/>
    </row>
    <row r="260" spans="1:12" x14ac:dyDescent="0.3">
      <c r="A260" s="16" t="s">
        <v>806</v>
      </c>
      <c r="B260" s="3" t="s">
        <v>385</v>
      </c>
      <c r="C260" s="4"/>
      <c r="D260" s="4"/>
      <c r="E260" s="4"/>
      <c r="F260" s="4"/>
      <c r="G260" s="17" t="s">
        <v>778</v>
      </c>
      <c r="H260" s="25">
        <v>2622.69</v>
      </c>
      <c r="I260" s="25">
        <v>2715.97</v>
      </c>
      <c r="J260" s="25">
        <v>0</v>
      </c>
      <c r="K260" s="25">
        <v>5338.66</v>
      </c>
      <c r="L260" s="18"/>
    </row>
    <row r="261" spans="1:12" x14ac:dyDescent="0.3">
      <c r="A261" s="16" t="s">
        <v>807</v>
      </c>
      <c r="B261" s="3" t="s">
        <v>385</v>
      </c>
      <c r="C261" s="4"/>
      <c r="D261" s="4"/>
      <c r="E261" s="4"/>
      <c r="F261" s="4"/>
      <c r="G261" s="17" t="s">
        <v>780</v>
      </c>
      <c r="H261" s="25">
        <v>329.27</v>
      </c>
      <c r="I261" s="25">
        <v>340.11</v>
      </c>
      <c r="J261" s="25">
        <v>0</v>
      </c>
      <c r="K261" s="25">
        <v>669.38</v>
      </c>
      <c r="L261" s="18"/>
    </row>
    <row r="262" spans="1:12" x14ac:dyDescent="0.3">
      <c r="A262" s="16" t="s">
        <v>808</v>
      </c>
      <c r="B262" s="3" t="s">
        <v>385</v>
      </c>
      <c r="C262" s="4"/>
      <c r="D262" s="4"/>
      <c r="E262" s="4"/>
      <c r="F262" s="4"/>
      <c r="G262" s="17" t="s">
        <v>782</v>
      </c>
      <c r="H262" s="25">
        <v>2116.0100000000002</v>
      </c>
      <c r="I262" s="25">
        <v>2980.04</v>
      </c>
      <c r="J262" s="25">
        <v>954.75</v>
      </c>
      <c r="K262" s="25">
        <v>4141.3</v>
      </c>
      <c r="L262" s="18"/>
    </row>
    <row r="263" spans="1:12" x14ac:dyDescent="0.3">
      <c r="A263" s="16" t="s">
        <v>809</v>
      </c>
      <c r="B263" s="3" t="s">
        <v>385</v>
      </c>
      <c r="C263" s="4"/>
      <c r="D263" s="4"/>
      <c r="E263" s="4"/>
      <c r="F263" s="4"/>
      <c r="G263" s="17" t="s">
        <v>784</v>
      </c>
      <c r="H263" s="25">
        <v>95.76</v>
      </c>
      <c r="I263" s="25">
        <v>58.71</v>
      </c>
      <c r="J263" s="25">
        <v>0</v>
      </c>
      <c r="K263" s="25">
        <v>154.47</v>
      </c>
      <c r="L263" s="18"/>
    </row>
    <row r="264" spans="1:12" x14ac:dyDescent="0.3">
      <c r="A264" s="16" t="s">
        <v>810</v>
      </c>
      <c r="B264" s="3" t="s">
        <v>385</v>
      </c>
      <c r="C264" s="4"/>
      <c r="D264" s="4"/>
      <c r="E264" s="4"/>
      <c r="F264" s="4"/>
      <c r="G264" s="17" t="s">
        <v>786</v>
      </c>
      <c r="H264" s="25">
        <v>4691.28</v>
      </c>
      <c r="I264" s="25">
        <v>4866.67</v>
      </c>
      <c r="J264" s="25">
        <v>0</v>
      </c>
      <c r="K264" s="25">
        <v>9557.9500000000007</v>
      </c>
      <c r="L264" s="18"/>
    </row>
    <row r="265" spans="1:12" x14ac:dyDescent="0.3">
      <c r="A265" s="16" t="s">
        <v>811</v>
      </c>
      <c r="B265" s="3" t="s">
        <v>385</v>
      </c>
      <c r="C265" s="4"/>
      <c r="D265" s="4"/>
      <c r="E265" s="4"/>
      <c r="F265" s="4"/>
      <c r="G265" s="17" t="s">
        <v>812</v>
      </c>
      <c r="H265" s="25">
        <v>947.86</v>
      </c>
      <c r="I265" s="25">
        <v>1458.64</v>
      </c>
      <c r="J265" s="25">
        <v>610.65</v>
      </c>
      <c r="K265" s="25">
        <v>1795.85</v>
      </c>
      <c r="L265" s="18"/>
    </row>
    <row r="266" spans="1:12" x14ac:dyDescent="0.3">
      <c r="A266" s="16" t="s">
        <v>813</v>
      </c>
      <c r="B266" s="3" t="s">
        <v>385</v>
      </c>
      <c r="C266" s="4"/>
      <c r="D266" s="4"/>
      <c r="E266" s="4"/>
      <c r="F266" s="4"/>
      <c r="G266" s="17" t="s">
        <v>814</v>
      </c>
      <c r="H266" s="25">
        <v>88.18</v>
      </c>
      <c r="I266" s="25">
        <v>53.09</v>
      </c>
      <c r="J266" s="25">
        <v>0</v>
      </c>
      <c r="K266" s="25">
        <v>141.27000000000001</v>
      </c>
      <c r="L266" s="18"/>
    </row>
    <row r="267" spans="1:12" x14ac:dyDescent="0.3">
      <c r="A267" s="19" t="s">
        <v>385</v>
      </c>
      <c r="B267" s="3" t="s">
        <v>385</v>
      </c>
      <c r="C267" s="4"/>
      <c r="D267" s="4"/>
      <c r="E267" s="4"/>
      <c r="F267" s="4"/>
      <c r="G267" s="20" t="s">
        <v>385</v>
      </c>
      <c r="H267" s="26"/>
      <c r="I267" s="26"/>
      <c r="J267" s="26"/>
      <c r="K267" s="26"/>
      <c r="L267" s="21"/>
    </row>
    <row r="268" spans="1:12" x14ac:dyDescent="0.3">
      <c r="A268" s="11" t="s">
        <v>815</v>
      </c>
      <c r="B268" s="3" t="s">
        <v>385</v>
      </c>
      <c r="C268" s="4"/>
      <c r="D268" s="4"/>
      <c r="E268" s="4"/>
      <c r="F268" s="12" t="s">
        <v>788</v>
      </c>
      <c r="G268" s="13"/>
      <c r="H268" s="2">
        <v>420761.3</v>
      </c>
      <c r="I268" s="2">
        <v>971705.24</v>
      </c>
      <c r="J268" s="2">
        <v>507133.5</v>
      </c>
      <c r="K268" s="2">
        <v>885333.04</v>
      </c>
      <c r="L268" s="27">
        <f>I268-J268</f>
        <v>464571.74</v>
      </c>
    </row>
    <row r="269" spans="1:12" x14ac:dyDescent="0.3">
      <c r="A269" s="16" t="s">
        <v>816</v>
      </c>
      <c r="B269" s="3" t="s">
        <v>385</v>
      </c>
      <c r="C269" s="4"/>
      <c r="D269" s="4"/>
      <c r="E269" s="4"/>
      <c r="F269" s="4"/>
      <c r="G269" s="17" t="s">
        <v>770</v>
      </c>
      <c r="H269" s="25">
        <v>214238.76</v>
      </c>
      <c r="I269" s="25">
        <v>224887.26</v>
      </c>
      <c r="J269" s="25">
        <v>5873.9</v>
      </c>
      <c r="K269" s="25">
        <v>433252.12</v>
      </c>
      <c r="L269" s="18"/>
    </row>
    <row r="270" spans="1:12" x14ac:dyDescent="0.3">
      <c r="A270" s="16" t="s">
        <v>817</v>
      </c>
      <c r="B270" s="3" t="s">
        <v>385</v>
      </c>
      <c r="C270" s="4"/>
      <c r="D270" s="4"/>
      <c r="E270" s="4"/>
      <c r="F270" s="4"/>
      <c r="G270" s="17" t="s">
        <v>772</v>
      </c>
      <c r="H270" s="25">
        <v>-3272.59</v>
      </c>
      <c r="I270" s="25">
        <v>486371.71</v>
      </c>
      <c r="J270" s="25">
        <v>455736.94</v>
      </c>
      <c r="K270" s="25">
        <v>27362.18</v>
      </c>
      <c r="L270" s="18"/>
    </row>
    <row r="271" spans="1:12" x14ac:dyDescent="0.3">
      <c r="A271" s="16" t="s">
        <v>818</v>
      </c>
      <c r="B271" s="3" t="s">
        <v>385</v>
      </c>
      <c r="C271" s="4"/>
      <c r="D271" s="4"/>
      <c r="E271" s="4"/>
      <c r="F271" s="4"/>
      <c r="G271" s="17" t="s">
        <v>774</v>
      </c>
      <c r="H271" s="25">
        <v>27063.63</v>
      </c>
      <c r="I271" s="25">
        <v>54664.73</v>
      </c>
      <c r="J271" s="25">
        <v>27063.63</v>
      </c>
      <c r="K271" s="25">
        <v>54664.73</v>
      </c>
      <c r="L271" s="18"/>
    </row>
    <row r="272" spans="1:12" x14ac:dyDescent="0.3">
      <c r="A272" s="16" t="s">
        <v>819</v>
      </c>
      <c r="B272" s="3" t="s">
        <v>385</v>
      </c>
      <c r="C272" s="4"/>
      <c r="D272" s="4"/>
      <c r="E272" s="4"/>
      <c r="F272" s="4"/>
      <c r="G272" s="17" t="s">
        <v>804</v>
      </c>
      <c r="H272" s="25">
        <v>0</v>
      </c>
      <c r="I272" s="25">
        <v>2934.73</v>
      </c>
      <c r="J272" s="25">
        <v>0</v>
      </c>
      <c r="K272" s="25">
        <v>2934.73</v>
      </c>
      <c r="L272" s="18"/>
    </row>
    <row r="273" spans="1:12" x14ac:dyDescent="0.3">
      <c r="A273" s="16" t="s">
        <v>820</v>
      </c>
      <c r="B273" s="3" t="s">
        <v>385</v>
      </c>
      <c r="C273" s="4"/>
      <c r="D273" s="4"/>
      <c r="E273" s="4"/>
      <c r="F273" s="4"/>
      <c r="G273" s="17" t="s">
        <v>821</v>
      </c>
      <c r="H273" s="25">
        <v>0</v>
      </c>
      <c r="I273" s="25">
        <v>778.71</v>
      </c>
      <c r="J273" s="25">
        <v>0</v>
      </c>
      <c r="K273" s="25">
        <v>778.71</v>
      </c>
      <c r="L273" s="18"/>
    </row>
    <row r="274" spans="1:12" x14ac:dyDescent="0.3">
      <c r="A274" s="16" t="s">
        <v>822</v>
      </c>
      <c r="B274" s="3" t="s">
        <v>385</v>
      </c>
      <c r="C274" s="4"/>
      <c r="D274" s="4"/>
      <c r="E274" s="4"/>
      <c r="F274" s="4"/>
      <c r="G274" s="17" t="s">
        <v>776</v>
      </c>
      <c r="H274" s="25">
        <v>64968.160000000003</v>
      </c>
      <c r="I274" s="25">
        <v>66200.100000000006</v>
      </c>
      <c r="J274" s="25">
        <v>0</v>
      </c>
      <c r="K274" s="25">
        <v>131168.26</v>
      </c>
      <c r="L274" s="18"/>
    </row>
    <row r="275" spans="1:12" x14ac:dyDescent="0.3">
      <c r="A275" s="16" t="s">
        <v>823</v>
      </c>
      <c r="B275" s="3" t="s">
        <v>385</v>
      </c>
      <c r="C275" s="4"/>
      <c r="D275" s="4"/>
      <c r="E275" s="4"/>
      <c r="F275" s="4"/>
      <c r="G275" s="17" t="s">
        <v>778</v>
      </c>
      <c r="H275" s="25">
        <v>19477.41</v>
      </c>
      <c r="I275" s="25">
        <v>21850.959999999999</v>
      </c>
      <c r="J275" s="25">
        <v>0.31</v>
      </c>
      <c r="K275" s="25">
        <v>41328.06</v>
      </c>
      <c r="L275" s="18"/>
    </row>
    <row r="276" spans="1:12" x14ac:dyDescent="0.3">
      <c r="A276" s="16" t="s">
        <v>824</v>
      </c>
      <c r="B276" s="3" t="s">
        <v>385</v>
      </c>
      <c r="C276" s="4"/>
      <c r="D276" s="4"/>
      <c r="E276" s="4"/>
      <c r="F276" s="4"/>
      <c r="G276" s="17" t="s">
        <v>780</v>
      </c>
      <c r="H276" s="25">
        <v>2440.41</v>
      </c>
      <c r="I276" s="25">
        <v>2494.4899999999998</v>
      </c>
      <c r="J276" s="25">
        <v>0</v>
      </c>
      <c r="K276" s="25">
        <v>4934.8999999999996</v>
      </c>
      <c r="L276" s="18"/>
    </row>
    <row r="277" spans="1:12" x14ac:dyDescent="0.3">
      <c r="A277" s="16" t="s">
        <v>825</v>
      </c>
      <c r="B277" s="3" t="s">
        <v>385</v>
      </c>
      <c r="C277" s="4"/>
      <c r="D277" s="4"/>
      <c r="E277" s="4"/>
      <c r="F277" s="4"/>
      <c r="G277" s="17" t="s">
        <v>782</v>
      </c>
      <c r="H277" s="25">
        <v>24702.13</v>
      </c>
      <c r="I277" s="25">
        <v>35559.15</v>
      </c>
      <c r="J277" s="25">
        <v>10267.66</v>
      </c>
      <c r="K277" s="25">
        <v>49993.62</v>
      </c>
      <c r="L277" s="18"/>
    </row>
    <row r="278" spans="1:12" x14ac:dyDescent="0.3">
      <c r="A278" s="16" t="s">
        <v>826</v>
      </c>
      <c r="B278" s="3" t="s">
        <v>385</v>
      </c>
      <c r="C278" s="4"/>
      <c r="D278" s="4"/>
      <c r="E278" s="4"/>
      <c r="F278" s="4"/>
      <c r="G278" s="17" t="s">
        <v>784</v>
      </c>
      <c r="H278" s="25">
        <v>748.86</v>
      </c>
      <c r="I278" s="25">
        <v>834.37</v>
      </c>
      <c r="J278" s="25">
        <v>4.13</v>
      </c>
      <c r="K278" s="25">
        <v>1579.1</v>
      </c>
      <c r="L278" s="18"/>
    </row>
    <row r="279" spans="1:12" x14ac:dyDescent="0.3">
      <c r="A279" s="16" t="s">
        <v>827</v>
      </c>
      <c r="B279" s="3" t="s">
        <v>385</v>
      </c>
      <c r="C279" s="4"/>
      <c r="D279" s="4"/>
      <c r="E279" s="4"/>
      <c r="F279" s="4"/>
      <c r="G279" s="17" t="s">
        <v>786</v>
      </c>
      <c r="H279" s="25">
        <v>53392.86</v>
      </c>
      <c r="I279" s="25">
        <v>53187.83</v>
      </c>
      <c r="J279" s="25">
        <v>595.9</v>
      </c>
      <c r="K279" s="25">
        <v>105984.79</v>
      </c>
      <c r="L279" s="18"/>
    </row>
    <row r="280" spans="1:12" x14ac:dyDescent="0.3">
      <c r="A280" s="16" t="s">
        <v>828</v>
      </c>
      <c r="B280" s="3" t="s">
        <v>385</v>
      </c>
      <c r="C280" s="4"/>
      <c r="D280" s="4"/>
      <c r="E280" s="4"/>
      <c r="F280" s="4"/>
      <c r="G280" s="17" t="s">
        <v>812</v>
      </c>
      <c r="H280" s="25">
        <v>15759.27</v>
      </c>
      <c r="I280" s="25">
        <v>21618.799999999999</v>
      </c>
      <c r="J280" s="25">
        <v>7591.03</v>
      </c>
      <c r="K280" s="25">
        <v>29787.040000000001</v>
      </c>
      <c r="L280" s="18"/>
    </row>
    <row r="281" spans="1:12" x14ac:dyDescent="0.3">
      <c r="A281" s="16" t="s">
        <v>829</v>
      </c>
      <c r="B281" s="3" t="s">
        <v>385</v>
      </c>
      <c r="C281" s="4"/>
      <c r="D281" s="4"/>
      <c r="E281" s="4"/>
      <c r="F281" s="4"/>
      <c r="G281" s="17" t="s">
        <v>814</v>
      </c>
      <c r="H281" s="25">
        <v>322.39999999999998</v>
      </c>
      <c r="I281" s="25">
        <v>322.39999999999998</v>
      </c>
      <c r="J281" s="25">
        <v>0</v>
      </c>
      <c r="K281" s="25">
        <v>644.79999999999995</v>
      </c>
      <c r="L281" s="18"/>
    </row>
    <row r="282" spans="1:12" x14ac:dyDescent="0.3">
      <c r="A282" s="16" t="s">
        <v>830</v>
      </c>
      <c r="B282" s="3" t="s">
        <v>385</v>
      </c>
      <c r="C282" s="4"/>
      <c r="D282" s="4"/>
      <c r="E282" s="4"/>
      <c r="F282" s="4"/>
      <c r="G282" s="17" t="s">
        <v>831</v>
      </c>
      <c r="H282" s="25">
        <v>920</v>
      </c>
      <c r="I282" s="25">
        <v>0</v>
      </c>
      <c r="J282" s="25">
        <v>0</v>
      </c>
      <c r="K282" s="25">
        <v>920</v>
      </c>
      <c r="L282" s="18"/>
    </row>
    <row r="283" spans="1:12" x14ac:dyDescent="0.3">
      <c r="A283" s="19" t="s">
        <v>385</v>
      </c>
      <c r="B283" s="3" t="s">
        <v>385</v>
      </c>
      <c r="C283" s="4"/>
      <c r="D283" s="4"/>
      <c r="E283" s="4"/>
      <c r="F283" s="4"/>
      <c r="G283" s="20" t="s">
        <v>385</v>
      </c>
      <c r="H283" s="26"/>
      <c r="I283" s="26"/>
      <c r="J283" s="26"/>
      <c r="K283" s="26"/>
      <c r="L283" s="21"/>
    </row>
    <row r="284" spans="1:12" x14ac:dyDescent="0.3">
      <c r="A284" s="11" t="s">
        <v>832</v>
      </c>
      <c r="B284" s="3" t="s">
        <v>385</v>
      </c>
      <c r="C284" s="4"/>
      <c r="D284" s="4"/>
      <c r="E284" s="12" t="s">
        <v>833</v>
      </c>
      <c r="F284" s="13"/>
      <c r="G284" s="13"/>
      <c r="H284" s="2">
        <v>164606.28</v>
      </c>
      <c r="I284" s="2">
        <v>166462.62</v>
      </c>
      <c r="J284" s="2">
        <v>1287.48</v>
      </c>
      <c r="K284" s="2">
        <v>329781.42</v>
      </c>
      <c r="L284" s="14"/>
    </row>
    <row r="285" spans="1:12" x14ac:dyDescent="0.3">
      <c r="A285" s="11" t="s">
        <v>834</v>
      </c>
      <c r="B285" s="3" t="s">
        <v>385</v>
      </c>
      <c r="C285" s="4"/>
      <c r="D285" s="4"/>
      <c r="E285" s="4"/>
      <c r="F285" s="12" t="s">
        <v>768</v>
      </c>
      <c r="G285" s="13"/>
      <c r="H285" s="2">
        <v>0</v>
      </c>
      <c r="I285" s="2">
        <v>139.08000000000001</v>
      </c>
      <c r="J285" s="2">
        <v>0</v>
      </c>
      <c r="K285" s="2">
        <v>139.08000000000001</v>
      </c>
      <c r="L285" s="27">
        <f>I285-J285</f>
        <v>139.08000000000001</v>
      </c>
    </row>
    <row r="286" spans="1:12" x14ac:dyDescent="0.3">
      <c r="A286" s="16" t="s">
        <v>836</v>
      </c>
      <c r="B286" s="3" t="s">
        <v>385</v>
      </c>
      <c r="C286" s="4"/>
      <c r="D286" s="4"/>
      <c r="E286" s="4"/>
      <c r="F286" s="4"/>
      <c r="G286" s="17" t="s">
        <v>812</v>
      </c>
      <c r="H286" s="25">
        <v>0</v>
      </c>
      <c r="I286" s="25">
        <v>28.68</v>
      </c>
      <c r="J286" s="25">
        <v>0</v>
      </c>
      <c r="K286" s="25">
        <v>28.68</v>
      </c>
      <c r="L286" s="18"/>
    </row>
    <row r="287" spans="1:12" x14ac:dyDescent="0.3">
      <c r="A287" s="16" t="s">
        <v>837</v>
      </c>
      <c r="B287" s="3" t="s">
        <v>385</v>
      </c>
      <c r="C287" s="4"/>
      <c r="D287" s="4"/>
      <c r="E287" s="4"/>
      <c r="F287" s="4"/>
      <c r="G287" s="17" t="s">
        <v>831</v>
      </c>
      <c r="H287" s="25">
        <v>0</v>
      </c>
      <c r="I287" s="25">
        <v>110.4</v>
      </c>
      <c r="J287" s="25">
        <v>0</v>
      </c>
      <c r="K287" s="25">
        <v>110.4</v>
      </c>
      <c r="L287" s="18"/>
    </row>
    <row r="288" spans="1:12" x14ac:dyDescent="0.3">
      <c r="A288" s="19" t="s">
        <v>385</v>
      </c>
      <c r="B288" s="3" t="s">
        <v>385</v>
      </c>
      <c r="C288" s="4"/>
      <c r="D288" s="4"/>
      <c r="E288" s="4"/>
      <c r="F288" s="4"/>
      <c r="G288" s="20" t="s">
        <v>385</v>
      </c>
      <c r="H288" s="26"/>
      <c r="I288" s="26"/>
      <c r="J288" s="26"/>
      <c r="K288" s="26"/>
      <c r="L288" s="21"/>
    </row>
    <row r="289" spans="1:12" x14ac:dyDescent="0.3">
      <c r="A289" s="11" t="s">
        <v>838</v>
      </c>
      <c r="B289" s="3" t="s">
        <v>385</v>
      </c>
      <c r="C289" s="4"/>
      <c r="D289" s="4"/>
      <c r="E289" s="4"/>
      <c r="F289" s="12" t="s">
        <v>788</v>
      </c>
      <c r="G289" s="13"/>
      <c r="H289" s="2">
        <v>164606.28</v>
      </c>
      <c r="I289" s="2">
        <v>166323.54</v>
      </c>
      <c r="J289" s="2">
        <v>1287.48</v>
      </c>
      <c r="K289" s="2">
        <v>329642.34000000003</v>
      </c>
      <c r="L289" s="27">
        <f>I289-J289</f>
        <v>165036.06</v>
      </c>
    </row>
    <row r="290" spans="1:12" x14ac:dyDescent="0.3">
      <c r="A290" s="16" t="s">
        <v>839</v>
      </c>
      <c r="B290" s="3" t="s">
        <v>385</v>
      </c>
      <c r="C290" s="4"/>
      <c r="D290" s="4"/>
      <c r="E290" s="4"/>
      <c r="F290" s="4"/>
      <c r="G290" s="17" t="s">
        <v>784</v>
      </c>
      <c r="H290" s="25">
        <v>1144.3599999999999</v>
      </c>
      <c r="I290" s="25">
        <v>1101.6600000000001</v>
      </c>
      <c r="J290" s="25">
        <v>0</v>
      </c>
      <c r="K290" s="25">
        <v>2246.02</v>
      </c>
      <c r="L290" s="18"/>
    </row>
    <row r="291" spans="1:12" x14ac:dyDescent="0.3">
      <c r="A291" s="16" t="s">
        <v>840</v>
      </c>
      <c r="B291" s="3" t="s">
        <v>385</v>
      </c>
      <c r="C291" s="4"/>
      <c r="D291" s="4"/>
      <c r="E291" s="4"/>
      <c r="F291" s="4"/>
      <c r="G291" s="17" t="s">
        <v>812</v>
      </c>
      <c r="H291" s="25">
        <v>47485.41</v>
      </c>
      <c r="I291" s="25">
        <v>50283.26</v>
      </c>
      <c r="J291" s="25">
        <v>942.46</v>
      </c>
      <c r="K291" s="25">
        <v>96826.21</v>
      </c>
      <c r="L291" s="18"/>
    </row>
    <row r="292" spans="1:12" x14ac:dyDescent="0.3">
      <c r="A292" s="16" t="s">
        <v>841</v>
      </c>
      <c r="B292" s="3" t="s">
        <v>385</v>
      </c>
      <c r="C292" s="4"/>
      <c r="D292" s="4"/>
      <c r="E292" s="4"/>
      <c r="F292" s="4"/>
      <c r="G292" s="17" t="s">
        <v>831</v>
      </c>
      <c r="H292" s="25">
        <v>115976.51</v>
      </c>
      <c r="I292" s="25">
        <v>114938.62</v>
      </c>
      <c r="J292" s="25">
        <v>345.02</v>
      </c>
      <c r="K292" s="25">
        <v>230570.11</v>
      </c>
      <c r="L292" s="18"/>
    </row>
    <row r="293" spans="1:12" x14ac:dyDescent="0.3">
      <c r="A293" s="11" t="s">
        <v>385</v>
      </c>
      <c r="B293" s="3" t="s">
        <v>385</v>
      </c>
      <c r="C293" s="4"/>
      <c r="D293" s="4"/>
      <c r="E293" s="12" t="s">
        <v>385</v>
      </c>
      <c r="F293" s="13"/>
      <c r="G293" s="13"/>
      <c r="H293" s="24"/>
      <c r="I293" s="24"/>
      <c r="J293" s="24"/>
      <c r="K293" s="24"/>
      <c r="L293" s="13"/>
    </row>
    <row r="294" spans="1:12" x14ac:dyDescent="0.3">
      <c r="A294" s="11" t="s">
        <v>842</v>
      </c>
      <c r="B294" s="3" t="s">
        <v>385</v>
      </c>
      <c r="C294" s="4"/>
      <c r="D294" s="12" t="s">
        <v>843</v>
      </c>
      <c r="E294" s="13"/>
      <c r="F294" s="13"/>
      <c r="G294" s="13"/>
      <c r="H294" s="2">
        <v>411162.86</v>
      </c>
      <c r="I294" s="2">
        <v>207377.08</v>
      </c>
      <c r="J294" s="2">
        <v>0</v>
      </c>
      <c r="K294" s="2">
        <v>618539.93999999994</v>
      </c>
      <c r="L294" s="27">
        <f>I294-J294</f>
        <v>207377.08</v>
      </c>
    </row>
    <row r="295" spans="1:12" x14ac:dyDescent="0.3">
      <c r="A295" s="11" t="s">
        <v>844</v>
      </c>
      <c r="B295" s="3" t="s">
        <v>385</v>
      </c>
      <c r="C295" s="4"/>
      <c r="D295" s="4"/>
      <c r="E295" s="12" t="s">
        <v>843</v>
      </c>
      <c r="F295" s="13"/>
      <c r="G295" s="13"/>
      <c r="H295" s="2">
        <v>411162.86</v>
      </c>
      <c r="I295" s="2">
        <v>207377.08</v>
      </c>
      <c r="J295" s="2">
        <v>0</v>
      </c>
      <c r="K295" s="2">
        <v>618539.93999999994</v>
      </c>
      <c r="L295" s="14"/>
    </row>
    <row r="296" spans="1:12" x14ac:dyDescent="0.3">
      <c r="A296" s="11" t="s">
        <v>845</v>
      </c>
      <c r="B296" s="3" t="s">
        <v>385</v>
      </c>
      <c r="C296" s="4"/>
      <c r="D296" s="4"/>
      <c r="E296" s="4"/>
      <c r="F296" s="12" t="s">
        <v>843</v>
      </c>
      <c r="G296" s="13"/>
      <c r="H296" s="2">
        <v>411162.86</v>
      </c>
      <c r="I296" s="2">
        <v>207377.08</v>
      </c>
      <c r="J296" s="2">
        <v>0</v>
      </c>
      <c r="K296" s="2">
        <v>618539.93999999994</v>
      </c>
      <c r="L296" s="14"/>
    </row>
    <row r="297" spans="1:12" x14ac:dyDescent="0.3">
      <c r="A297" s="16" t="s">
        <v>846</v>
      </c>
      <c r="B297" s="3" t="s">
        <v>385</v>
      </c>
      <c r="C297" s="4"/>
      <c r="D297" s="4"/>
      <c r="E297" s="4"/>
      <c r="F297" s="4"/>
      <c r="G297" s="17" t="s">
        <v>847</v>
      </c>
      <c r="H297" s="25">
        <v>2652</v>
      </c>
      <c r="I297" s="25">
        <v>2652</v>
      </c>
      <c r="J297" s="25">
        <v>0</v>
      </c>
      <c r="K297" s="25">
        <v>5304</v>
      </c>
      <c r="L297" s="27">
        <f t="shared" ref="L297:L305" si="0">I297-J297</f>
        <v>2652</v>
      </c>
    </row>
    <row r="298" spans="1:12" x14ac:dyDescent="0.3">
      <c r="A298" s="16" t="s">
        <v>848</v>
      </c>
      <c r="B298" s="3" t="s">
        <v>385</v>
      </c>
      <c r="C298" s="4"/>
      <c r="D298" s="4"/>
      <c r="E298" s="4"/>
      <c r="F298" s="4"/>
      <c r="G298" s="17" t="s">
        <v>849</v>
      </c>
      <c r="H298" s="25">
        <v>882</v>
      </c>
      <c r="I298" s="25">
        <v>882</v>
      </c>
      <c r="J298" s="25">
        <v>0</v>
      </c>
      <c r="K298" s="25">
        <v>1764</v>
      </c>
      <c r="L298" s="27">
        <f t="shared" si="0"/>
        <v>882</v>
      </c>
    </row>
    <row r="299" spans="1:12" x14ac:dyDescent="0.3">
      <c r="A299" s="16" t="s">
        <v>850</v>
      </c>
      <c r="B299" s="3" t="s">
        <v>385</v>
      </c>
      <c r="C299" s="4"/>
      <c r="D299" s="4"/>
      <c r="E299" s="4"/>
      <c r="F299" s="4"/>
      <c r="G299" s="17" t="s">
        <v>851</v>
      </c>
      <c r="H299" s="25">
        <v>2448.98</v>
      </c>
      <c r="I299" s="25">
        <v>0</v>
      </c>
      <c r="J299" s="25">
        <v>0</v>
      </c>
      <c r="K299" s="25">
        <v>2448.98</v>
      </c>
      <c r="L299" s="27">
        <f t="shared" si="0"/>
        <v>0</v>
      </c>
    </row>
    <row r="300" spans="1:12" x14ac:dyDescent="0.3">
      <c r="A300" s="16" t="s">
        <v>852</v>
      </c>
      <c r="B300" s="3" t="s">
        <v>385</v>
      </c>
      <c r="C300" s="4"/>
      <c r="D300" s="4"/>
      <c r="E300" s="4"/>
      <c r="F300" s="4"/>
      <c r="G300" s="17" t="s">
        <v>853</v>
      </c>
      <c r="H300" s="25">
        <v>10761.52</v>
      </c>
      <c r="I300" s="25">
        <v>11721.07</v>
      </c>
      <c r="J300" s="25">
        <v>0</v>
      </c>
      <c r="K300" s="25">
        <v>22482.59</v>
      </c>
      <c r="L300" s="27">
        <f t="shared" si="0"/>
        <v>11721.07</v>
      </c>
    </row>
    <row r="301" spans="1:12" x14ac:dyDescent="0.3">
      <c r="A301" s="16" t="s">
        <v>854</v>
      </c>
      <c r="B301" s="3" t="s">
        <v>385</v>
      </c>
      <c r="C301" s="4"/>
      <c r="D301" s="4"/>
      <c r="E301" s="4"/>
      <c r="F301" s="4"/>
      <c r="G301" s="17" t="s">
        <v>855</v>
      </c>
      <c r="H301" s="25">
        <v>66483.37</v>
      </c>
      <c r="I301" s="25">
        <v>62577.37</v>
      </c>
      <c r="J301" s="25">
        <v>0</v>
      </c>
      <c r="K301" s="25">
        <v>129060.74</v>
      </c>
      <c r="L301" s="27">
        <f t="shared" si="0"/>
        <v>62577.37</v>
      </c>
    </row>
    <row r="302" spans="1:12" x14ac:dyDescent="0.3">
      <c r="A302" s="16" t="s">
        <v>856</v>
      </c>
      <c r="B302" s="3" t="s">
        <v>385</v>
      </c>
      <c r="C302" s="4"/>
      <c r="D302" s="4"/>
      <c r="E302" s="4"/>
      <c r="F302" s="4"/>
      <c r="G302" s="17" t="s">
        <v>857</v>
      </c>
      <c r="H302" s="25">
        <v>225926.28</v>
      </c>
      <c r="I302" s="25">
        <v>17183.759999999998</v>
      </c>
      <c r="J302" s="25">
        <v>0</v>
      </c>
      <c r="K302" s="25">
        <v>243110.04</v>
      </c>
      <c r="L302" s="27">
        <f t="shared" si="0"/>
        <v>17183.759999999998</v>
      </c>
    </row>
    <row r="303" spans="1:12" x14ac:dyDescent="0.3">
      <c r="A303" s="16" t="s">
        <v>858</v>
      </c>
      <c r="B303" s="3" t="s">
        <v>385</v>
      </c>
      <c r="C303" s="4"/>
      <c r="D303" s="4"/>
      <c r="E303" s="4"/>
      <c r="F303" s="4"/>
      <c r="G303" s="17" t="s">
        <v>859</v>
      </c>
      <c r="H303" s="25">
        <v>91083.12</v>
      </c>
      <c r="I303" s="25">
        <v>91083.12</v>
      </c>
      <c r="J303" s="25">
        <v>0</v>
      </c>
      <c r="K303" s="25">
        <v>182166.24</v>
      </c>
      <c r="L303" s="27">
        <f t="shared" si="0"/>
        <v>91083.12</v>
      </c>
    </row>
    <row r="304" spans="1:12" x14ac:dyDescent="0.3">
      <c r="A304" s="16" t="s">
        <v>860</v>
      </c>
      <c r="B304" s="3" t="s">
        <v>385</v>
      </c>
      <c r="C304" s="4"/>
      <c r="D304" s="4"/>
      <c r="E304" s="4"/>
      <c r="F304" s="4"/>
      <c r="G304" s="17" t="s">
        <v>861</v>
      </c>
      <c r="H304" s="25">
        <v>1903.01</v>
      </c>
      <c r="I304" s="25">
        <v>12231.48</v>
      </c>
      <c r="J304" s="25">
        <v>0</v>
      </c>
      <c r="K304" s="25">
        <v>14134.49</v>
      </c>
      <c r="L304" s="27">
        <f t="shared" si="0"/>
        <v>12231.48</v>
      </c>
    </row>
    <row r="305" spans="1:12" x14ac:dyDescent="0.3">
      <c r="A305" s="16" t="s">
        <v>862</v>
      </c>
      <c r="B305" s="3" t="s">
        <v>385</v>
      </c>
      <c r="C305" s="4"/>
      <c r="D305" s="4"/>
      <c r="E305" s="4"/>
      <c r="F305" s="4"/>
      <c r="G305" s="17" t="s">
        <v>863</v>
      </c>
      <c r="H305" s="25">
        <v>9022.58</v>
      </c>
      <c r="I305" s="25">
        <v>9046.2800000000007</v>
      </c>
      <c r="J305" s="25">
        <v>0</v>
      </c>
      <c r="K305" s="25">
        <v>18068.86</v>
      </c>
      <c r="L305" s="27">
        <f t="shared" si="0"/>
        <v>9046.2800000000007</v>
      </c>
    </row>
    <row r="306" spans="1:12" x14ac:dyDescent="0.3">
      <c r="A306" s="19" t="s">
        <v>385</v>
      </c>
      <c r="B306" s="3" t="s">
        <v>385</v>
      </c>
      <c r="C306" s="4"/>
      <c r="D306" s="4"/>
      <c r="E306" s="4"/>
      <c r="F306" s="4"/>
      <c r="G306" s="20" t="s">
        <v>385</v>
      </c>
      <c r="H306" s="26"/>
      <c r="I306" s="26"/>
      <c r="J306" s="26"/>
      <c r="K306" s="26"/>
      <c r="L306" s="21"/>
    </row>
    <row r="307" spans="1:12" x14ac:dyDescent="0.3">
      <c r="A307" s="11" t="s">
        <v>864</v>
      </c>
      <c r="B307" s="15" t="s">
        <v>385</v>
      </c>
      <c r="C307" s="12" t="s">
        <v>865</v>
      </c>
      <c r="D307" s="13"/>
      <c r="E307" s="13"/>
      <c r="F307" s="13"/>
      <c r="G307" s="13"/>
      <c r="H307" s="2">
        <v>127627.96</v>
      </c>
      <c r="I307" s="2">
        <v>185737.66</v>
      </c>
      <c r="J307" s="2">
        <v>0</v>
      </c>
      <c r="K307" s="2">
        <v>313365.62</v>
      </c>
      <c r="L307" s="27">
        <f>I307-J307</f>
        <v>185737.66</v>
      </c>
    </row>
    <row r="308" spans="1:12" x14ac:dyDescent="0.3">
      <c r="A308" s="11" t="s">
        <v>866</v>
      </c>
      <c r="B308" s="3" t="s">
        <v>385</v>
      </c>
      <c r="C308" s="4"/>
      <c r="D308" s="12" t="s">
        <v>865</v>
      </c>
      <c r="E308" s="13"/>
      <c r="F308" s="13"/>
      <c r="G308" s="13"/>
      <c r="H308" s="2">
        <v>127627.96</v>
      </c>
      <c r="I308" s="2">
        <v>185737.66</v>
      </c>
      <c r="J308" s="2">
        <v>0</v>
      </c>
      <c r="K308" s="2">
        <v>313365.62</v>
      </c>
      <c r="L308" s="14"/>
    </row>
    <row r="309" spans="1:12" x14ac:dyDescent="0.3">
      <c r="A309" s="11" t="s">
        <v>867</v>
      </c>
      <c r="B309" s="3" t="s">
        <v>385</v>
      </c>
      <c r="C309" s="4"/>
      <c r="D309" s="4"/>
      <c r="E309" s="12" t="s">
        <v>865</v>
      </c>
      <c r="F309" s="13"/>
      <c r="G309" s="13"/>
      <c r="H309" s="2">
        <v>127627.96</v>
      </c>
      <c r="I309" s="2">
        <v>185737.66</v>
      </c>
      <c r="J309" s="2">
        <v>0</v>
      </c>
      <c r="K309" s="2">
        <v>313365.62</v>
      </c>
      <c r="L309" s="14"/>
    </row>
    <row r="310" spans="1:12" x14ac:dyDescent="0.3">
      <c r="A310" s="11" t="s">
        <v>868</v>
      </c>
      <c r="B310" s="3" t="s">
        <v>385</v>
      </c>
      <c r="C310" s="4"/>
      <c r="D310" s="4"/>
      <c r="E310" s="4"/>
      <c r="F310" s="12" t="s">
        <v>869</v>
      </c>
      <c r="G310" s="13"/>
      <c r="H310" s="2">
        <v>1471.99</v>
      </c>
      <c r="I310" s="2">
        <v>5441.25</v>
      </c>
      <c r="J310" s="2">
        <v>0</v>
      </c>
      <c r="K310" s="2">
        <v>6913.24</v>
      </c>
      <c r="L310" s="27">
        <f>I310-J310</f>
        <v>5441.25</v>
      </c>
    </row>
    <row r="311" spans="1:12" x14ac:dyDescent="0.3">
      <c r="A311" s="16" t="s">
        <v>870</v>
      </c>
      <c r="B311" s="3" t="s">
        <v>385</v>
      </c>
      <c r="C311" s="4"/>
      <c r="D311" s="4"/>
      <c r="E311" s="4"/>
      <c r="F311" s="4"/>
      <c r="G311" s="17" t="s">
        <v>871</v>
      </c>
      <c r="H311" s="25">
        <v>1471.99</v>
      </c>
      <c r="I311" s="25">
        <v>5441.25</v>
      </c>
      <c r="J311" s="25">
        <v>0</v>
      </c>
      <c r="K311" s="25">
        <v>6913.24</v>
      </c>
      <c r="L311" s="18"/>
    </row>
    <row r="312" spans="1:12" x14ac:dyDescent="0.3">
      <c r="A312" s="19" t="s">
        <v>385</v>
      </c>
      <c r="B312" s="3" t="s">
        <v>385</v>
      </c>
      <c r="C312" s="4"/>
      <c r="D312" s="4"/>
      <c r="E312" s="4"/>
      <c r="F312" s="4"/>
      <c r="G312" s="20" t="s">
        <v>385</v>
      </c>
      <c r="H312" s="26"/>
      <c r="I312" s="26"/>
      <c r="J312" s="26"/>
      <c r="K312" s="26"/>
      <c r="L312" s="21"/>
    </row>
    <row r="313" spans="1:12" x14ac:dyDescent="0.3">
      <c r="A313" s="11" t="s">
        <v>872</v>
      </c>
      <c r="B313" s="3" t="s">
        <v>385</v>
      </c>
      <c r="C313" s="4"/>
      <c r="D313" s="4"/>
      <c r="E313" s="4"/>
      <c r="F313" s="12" t="s">
        <v>873</v>
      </c>
      <c r="G313" s="13"/>
      <c r="H313" s="2">
        <v>64665.22</v>
      </c>
      <c r="I313" s="2">
        <v>91963.05</v>
      </c>
      <c r="J313" s="2">
        <v>0</v>
      </c>
      <c r="K313" s="2">
        <v>156628.26999999999</v>
      </c>
      <c r="L313" s="27">
        <f>I313-J313</f>
        <v>91963.05</v>
      </c>
    </row>
    <row r="314" spans="1:12" x14ac:dyDescent="0.3">
      <c r="A314" s="16" t="s">
        <v>874</v>
      </c>
      <c r="B314" s="3" t="s">
        <v>385</v>
      </c>
      <c r="C314" s="4"/>
      <c r="D314" s="4"/>
      <c r="E314" s="4"/>
      <c r="F314" s="4"/>
      <c r="G314" s="17" t="s">
        <v>875</v>
      </c>
      <c r="H314" s="25">
        <v>36606.400000000001</v>
      </c>
      <c r="I314" s="25">
        <v>51260.52</v>
      </c>
      <c r="J314" s="25">
        <v>0</v>
      </c>
      <c r="K314" s="25">
        <v>87866.92</v>
      </c>
      <c r="L314" s="27">
        <f t="shared" ref="L314:L317" si="1">I314-J314</f>
        <v>51260.52</v>
      </c>
    </row>
    <row r="315" spans="1:12" x14ac:dyDescent="0.3">
      <c r="A315" s="16" t="s">
        <v>876</v>
      </c>
      <c r="B315" s="3" t="s">
        <v>385</v>
      </c>
      <c r="C315" s="4"/>
      <c r="D315" s="4"/>
      <c r="E315" s="4"/>
      <c r="F315" s="4"/>
      <c r="G315" s="17" t="s">
        <v>877</v>
      </c>
      <c r="H315" s="25">
        <v>2525.5100000000002</v>
      </c>
      <c r="I315" s="25">
        <v>670.06</v>
      </c>
      <c r="J315" s="25">
        <v>0</v>
      </c>
      <c r="K315" s="25">
        <v>3195.57</v>
      </c>
      <c r="L315" s="27">
        <f t="shared" si="1"/>
        <v>670.06</v>
      </c>
    </row>
    <row r="316" spans="1:12" x14ac:dyDescent="0.3">
      <c r="A316" s="16" t="s">
        <v>878</v>
      </c>
      <c r="B316" s="3" t="s">
        <v>385</v>
      </c>
      <c r="C316" s="4"/>
      <c r="D316" s="4"/>
      <c r="E316" s="4"/>
      <c r="F316" s="4"/>
      <c r="G316" s="17" t="s">
        <v>879</v>
      </c>
      <c r="H316" s="25">
        <v>20976.07</v>
      </c>
      <c r="I316" s="25">
        <v>33823.199999999997</v>
      </c>
      <c r="J316" s="25">
        <v>0</v>
      </c>
      <c r="K316" s="25">
        <v>54799.27</v>
      </c>
      <c r="L316" s="27">
        <f t="shared" si="1"/>
        <v>33823.199999999997</v>
      </c>
    </row>
    <row r="317" spans="1:12" x14ac:dyDescent="0.3">
      <c r="A317" s="16" t="s">
        <v>880</v>
      </c>
      <c r="B317" s="3" t="s">
        <v>385</v>
      </c>
      <c r="C317" s="4"/>
      <c r="D317" s="4"/>
      <c r="E317" s="4"/>
      <c r="F317" s="4"/>
      <c r="G317" s="17" t="s">
        <v>881</v>
      </c>
      <c r="H317" s="25">
        <v>4557.24</v>
      </c>
      <c r="I317" s="25">
        <v>6209.27</v>
      </c>
      <c r="J317" s="25">
        <v>0</v>
      </c>
      <c r="K317" s="25">
        <v>10766.51</v>
      </c>
      <c r="L317" s="27">
        <f t="shared" si="1"/>
        <v>6209.27</v>
      </c>
    </row>
    <row r="318" spans="1:12" x14ac:dyDescent="0.3">
      <c r="A318" s="19" t="s">
        <v>385</v>
      </c>
      <c r="B318" s="3" t="s">
        <v>385</v>
      </c>
      <c r="C318" s="4"/>
      <c r="D318" s="4"/>
      <c r="E318" s="4"/>
      <c r="F318" s="4"/>
      <c r="G318" s="20" t="s">
        <v>385</v>
      </c>
      <c r="H318" s="26"/>
      <c r="I318" s="26"/>
      <c r="J318" s="26"/>
      <c r="K318" s="26"/>
      <c r="L318" s="21"/>
    </row>
    <row r="319" spans="1:12" x14ac:dyDescent="0.3">
      <c r="A319" s="11" t="s">
        <v>882</v>
      </c>
      <c r="B319" s="3" t="s">
        <v>385</v>
      </c>
      <c r="C319" s="4"/>
      <c r="D319" s="4"/>
      <c r="E319" s="4"/>
      <c r="F319" s="12" t="s">
        <v>883</v>
      </c>
      <c r="G319" s="13"/>
      <c r="H319" s="2">
        <v>172</v>
      </c>
      <c r="I319" s="2">
        <v>1619.1</v>
      </c>
      <c r="J319" s="2">
        <v>0</v>
      </c>
      <c r="K319" s="2">
        <v>1791.1</v>
      </c>
      <c r="L319" s="27">
        <f>I319-J319</f>
        <v>1619.1</v>
      </c>
    </row>
    <row r="320" spans="1:12" x14ac:dyDescent="0.3">
      <c r="A320" s="16" t="s">
        <v>884</v>
      </c>
      <c r="B320" s="3" t="s">
        <v>385</v>
      </c>
      <c r="C320" s="4"/>
      <c r="D320" s="4"/>
      <c r="E320" s="4"/>
      <c r="F320" s="4"/>
      <c r="G320" s="17" t="s">
        <v>885</v>
      </c>
      <c r="H320" s="25">
        <v>172</v>
      </c>
      <c r="I320" s="25">
        <v>0</v>
      </c>
      <c r="J320" s="25">
        <v>0</v>
      </c>
      <c r="K320" s="25">
        <v>172</v>
      </c>
      <c r="L320" s="18"/>
    </row>
    <row r="321" spans="1:12" x14ac:dyDescent="0.3">
      <c r="A321" s="16" t="s">
        <v>886</v>
      </c>
      <c r="B321" s="3" t="s">
        <v>385</v>
      </c>
      <c r="C321" s="4"/>
      <c r="D321" s="4"/>
      <c r="E321" s="4"/>
      <c r="F321" s="4"/>
      <c r="G321" s="17" t="s">
        <v>887</v>
      </c>
      <c r="H321" s="25">
        <v>0</v>
      </c>
      <c r="I321" s="25">
        <v>1619.1</v>
      </c>
      <c r="J321" s="25">
        <v>0</v>
      </c>
      <c r="K321" s="25">
        <v>1619.1</v>
      </c>
      <c r="L321" s="18"/>
    </row>
    <row r="322" spans="1:12" x14ac:dyDescent="0.3">
      <c r="A322" s="19" t="s">
        <v>385</v>
      </c>
      <c r="B322" s="3" t="s">
        <v>385</v>
      </c>
      <c r="C322" s="4"/>
      <c r="D322" s="4"/>
      <c r="E322" s="4"/>
      <c r="F322" s="4"/>
      <c r="G322" s="20" t="s">
        <v>385</v>
      </c>
      <c r="H322" s="26"/>
      <c r="I322" s="26"/>
      <c r="J322" s="26"/>
      <c r="K322" s="26"/>
      <c r="L322" s="21"/>
    </row>
    <row r="323" spans="1:12" x14ac:dyDescent="0.3">
      <c r="A323" s="11" t="s">
        <v>888</v>
      </c>
      <c r="B323" s="3" t="s">
        <v>385</v>
      </c>
      <c r="C323" s="4"/>
      <c r="D323" s="4"/>
      <c r="E323" s="4"/>
      <c r="F323" s="12" t="s">
        <v>889</v>
      </c>
      <c r="G323" s="13"/>
      <c r="H323" s="2">
        <v>0</v>
      </c>
      <c r="I323" s="2">
        <v>76.400000000000006</v>
      </c>
      <c r="J323" s="2">
        <v>0</v>
      </c>
      <c r="K323" s="2">
        <v>76.400000000000006</v>
      </c>
      <c r="L323" s="27">
        <f>I323-J323</f>
        <v>76.400000000000006</v>
      </c>
    </row>
    <row r="324" spans="1:12" x14ac:dyDescent="0.3">
      <c r="A324" s="16" t="s">
        <v>890</v>
      </c>
      <c r="B324" s="3" t="s">
        <v>385</v>
      </c>
      <c r="C324" s="4"/>
      <c r="D324" s="4"/>
      <c r="E324" s="4"/>
      <c r="F324" s="4"/>
      <c r="G324" s="17" t="s">
        <v>891</v>
      </c>
      <c r="H324" s="25">
        <v>0</v>
      </c>
      <c r="I324" s="25">
        <v>76.400000000000006</v>
      </c>
      <c r="J324" s="25">
        <v>0</v>
      </c>
      <c r="K324" s="25">
        <v>76.400000000000006</v>
      </c>
      <c r="L324" s="18"/>
    </row>
    <row r="325" spans="1:12" x14ac:dyDescent="0.3">
      <c r="A325" s="19" t="s">
        <v>385</v>
      </c>
      <c r="B325" s="3" t="s">
        <v>385</v>
      </c>
      <c r="C325" s="4"/>
      <c r="D325" s="4"/>
      <c r="E325" s="4"/>
      <c r="F325" s="4"/>
      <c r="G325" s="20" t="s">
        <v>385</v>
      </c>
      <c r="H325" s="26"/>
      <c r="I325" s="26"/>
      <c r="J325" s="26"/>
      <c r="K325" s="26"/>
      <c r="L325" s="21"/>
    </row>
    <row r="326" spans="1:12" x14ac:dyDescent="0.3">
      <c r="A326" s="11" t="s">
        <v>898</v>
      </c>
      <c r="B326" s="3" t="s">
        <v>385</v>
      </c>
      <c r="C326" s="4"/>
      <c r="D326" s="4"/>
      <c r="E326" s="4"/>
      <c r="F326" s="12" t="s">
        <v>899</v>
      </c>
      <c r="G326" s="13"/>
      <c r="H326" s="2">
        <v>35168.9</v>
      </c>
      <c r="I326" s="2">
        <v>21496.55</v>
      </c>
      <c r="J326" s="2">
        <v>0</v>
      </c>
      <c r="K326" s="2">
        <v>56665.45</v>
      </c>
      <c r="L326" s="27">
        <f>I326-J326</f>
        <v>21496.55</v>
      </c>
    </row>
    <row r="327" spans="1:12" x14ac:dyDescent="0.3">
      <c r="A327" s="16" t="s">
        <v>900</v>
      </c>
      <c r="B327" s="3" t="s">
        <v>385</v>
      </c>
      <c r="C327" s="4"/>
      <c r="D327" s="4"/>
      <c r="E327" s="4"/>
      <c r="F327" s="4"/>
      <c r="G327" s="17" t="s">
        <v>901</v>
      </c>
      <c r="H327" s="25">
        <v>25850.43</v>
      </c>
      <c r="I327" s="25">
        <v>14436.92</v>
      </c>
      <c r="J327" s="25">
        <v>0</v>
      </c>
      <c r="K327" s="25">
        <v>40287.35</v>
      </c>
      <c r="L327" s="18"/>
    </row>
    <row r="328" spans="1:12" x14ac:dyDescent="0.3">
      <c r="A328" s="16" t="s">
        <v>902</v>
      </c>
      <c r="B328" s="3" t="s">
        <v>385</v>
      </c>
      <c r="C328" s="4"/>
      <c r="D328" s="4"/>
      <c r="E328" s="4"/>
      <c r="F328" s="4"/>
      <c r="G328" s="17" t="s">
        <v>903</v>
      </c>
      <c r="H328" s="25">
        <v>5674.93</v>
      </c>
      <c r="I328" s="25">
        <v>5323.73</v>
      </c>
      <c r="J328" s="25">
        <v>0</v>
      </c>
      <c r="K328" s="25">
        <v>10998.66</v>
      </c>
      <c r="L328" s="18"/>
    </row>
    <row r="329" spans="1:12" x14ac:dyDescent="0.3">
      <c r="A329" s="16" t="s">
        <v>904</v>
      </c>
      <c r="B329" s="3" t="s">
        <v>385</v>
      </c>
      <c r="C329" s="4"/>
      <c r="D329" s="4"/>
      <c r="E329" s="4"/>
      <c r="F329" s="4"/>
      <c r="G329" s="17" t="s">
        <v>905</v>
      </c>
      <c r="H329" s="25">
        <v>117.34</v>
      </c>
      <c r="I329" s="25">
        <v>219</v>
      </c>
      <c r="J329" s="25">
        <v>0</v>
      </c>
      <c r="K329" s="25">
        <v>336.34</v>
      </c>
      <c r="L329" s="18"/>
    </row>
    <row r="330" spans="1:12" x14ac:dyDescent="0.3">
      <c r="A330" s="16" t="s">
        <v>906</v>
      </c>
      <c r="B330" s="3" t="s">
        <v>385</v>
      </c>
      <c r="C330" s="4"/>
      <c r="D330" s="4"/>
      <c r="E330" s="4"/>
      <c r="F330" s="4"/>
      <c r="G330" s="17" t="s">
        <v>907</v>
      </c>
      <c r="H330" s="25">
        <v>3496.3</v>
      </c>
      <c r="I330" s="25">
        <v>1516.9</v>
      </c>
      <c r="J330" s="25">
        <v>0</v>
      </c>
      <c r="K330" s="25">
        <v>5013.2</v>
      </c>
      <c r="L330" s="18"/>
    </row>
    <row r="331" spans="1:12" x14ac:dyDescent="0.3">
      <c r="A331" s="16" t="s">
        <v>908</v>
      </c>
      <c r="B331" s="3" t="s">
        <v>385</v>
      </c>
      <c r="C331" s="4"/>
      <c r="D331" s="4"/>
      <c r="E331" s="4"/>
      <c r="F331" s="4"/>
      <c r="G331" s="17" t="s">
        <v>861</v>
      </c>
      <c r="H331" s="25">
        <v>29.9</v>
      </c>
      <c r="I331" s="25">
        <v>0</v>
      </c>
      <c r="J331" s="25">
        <v>0</v>
      </c>
      <c r="K331" s="25">
        <v>29.9</v>
      </c>
      <c r="L331" s="18"/>
    </row>
    <row r="332" spans="1:12" x14ac:dyDescent="0.3">
      <c r="A332" s="19" t="s">
        <v>385</v>
      </c>
      <c r="B332" s="3" t="s">
        <v>385</v>
      </c>
      <c r="C332" s="4"/>
      <c r="D332" s="4"/>
      <c r="E332" s="4"/>
      <c r="F332" s="4"/>
      <c r="G332" s="20" t="s">
        <v>385</v>
      </c>
      <c r="H332" s="26"/>
      <c r="I332" s="26"/>
      <c r="J332" s="26"/>
      <c r="K332" s="26"/>
      <c r="L332" s="21"/>
    </row>
    <row r="333" spans="1:12" x14ac:dyDescent="0.3">
      <c r="A333" s="11" t="s">
        <v>909</v>
      </c>
      <c r="B333" s="3" t="s">
        <v>385</v>
      </c>
      <c r="C333" s="4"/>
      <c r="D333" s="4"/>
      <c r="E333" s="4"/>
      <c r="F333" s="12" t="s">
        <v>910</v>
      </c>
      <c r="G333" s="13"/>
      <c r="H333" s="2">
        <v>7363.08</v>
      </c>
      <c r="I333" s="2">
        <v>18518.3</v>
      </c>
      <c r="J333" s="2">
        <v>0</v>
      </c>
      <c r="K333" s="2">
        <v>25881.38</v>
      </c>
      <c r="L333" s="27">
        <f>I333-J333</f>
        <v>18518.3</v>
      </c>
    </row>
    <row r="334" spans="1:12" x14ac:dyDescent="0.3">
      <c r="A334" s="16" t="s">
        <v>911</v>
      </c>
      <c r="B334" s="3" t="s">
        <v>385</v>
      </c>
      <c r="C334" s="4"/>
      <c r="D334" s="4"/>
      <c r="E334" s="4"/>
      <c r="F334" s="4"/>
      <c r="G334" s="17" t="s">
        <v>694</v>
      </c>
      <c r="H334" s="25">
        <v>2312.0100000000002</v>
      </c>
      <c r="I334" s="25">
        <v>2010.51</v>
      </c>
      <c r="J334" s="25">
        <v>0</v>
      </c>
      <c r="K334" s="25">
        <v>4322.5200000000004</v>
      </c>
      <c r="L334" s="18"/>
    </row>
    <row r="335" spans="1:12" x14ac:dyDescent="0.3">
      <c r="A335" s="16" t="s">
        <v>914</v>
      </c>
      <c r="B335" s="3" t="s">
        <v>385</v>
      </c>
      <c r="C335" s="4"/>
      <c r="D335" s="4"/>
      <c r="E335" s="4"/>
      <c r="F335" s="4"/>
      <c r="G335" s="17" t="s">
        <v>915</v>
      </c>
      <c r="H335" s="25">
        <v>1408.23</v>
      </c>
      <c r="I335" s="25">
        <v>1802.59</v>
      </c>
      <c r="J335" s="25">
        <v>0</v>
      </c>
      <c r="K335" s="25">
        <v>3210.82</v>
      </c>
      <c r="L335" s="18"/>
    </row>
    <row r="336" spans="1:12" x14ac:dyDescent="0.3">
      <c r="A336" s="16" t="s">
        <v>916</v>
      </c>
      <c r="B336" s="3" t="s">
        <v>385</v>
      </c>
      <c r="C336" s="4"/>
      <c r="D336" s="4"/>
      <c r="E336" s="4"/>
      <c r="F336" s="4"/>
      <c r="G336" s="17" t="s">
        <v>917</v>
      </c>
      <c r="H336" s="25">
        <v>2942.98</v>
      </c>
      <c r="I336" s="25">
        <v>13793.03</v>
      </c>
      <c r="J336" s="25">
        <v>0</v>
      </c>
      <c r="K336" s="25">
        <v>16736.009999999998</v>
      </c>
      <c r="L336" s="18"/>
    </row>
    <row r="337" spans="1:12" x14ac:dyDescent="0.3">
      <c r="A337" s="16" t="s">
        <v>918</v>
      </c>
      <c r="B337" s="3" t="s">
        <v>385</v>
      </c>
      <c r="C337" s="4"/>
      <c r="D337" s="4"/>
      <c r="E337" s="4"/>
      <c r="F337" s="4"/>
      <c r="G337" s="17" t="s">
        <v>919</v>
      </c>
      <c r="H337" s="25">
        <v>699.86</v>
      </c>
      <c r="I337" s="25">
        <v>912.17</v>
      </c>
      <c r="J337" s="25">
        <v>0</v>
      </c>
      <c r="K337" s="25">
        <v>1612.03</v>
      </c>
      <c r="L337" s="18"/>
    </row>
    <row r="338" spans="1:12" x14ac:dyDescent="0.3">
      <c r="A338" s="19" t="s">
        <v>385</v>
      </c>
      <c r="B338" s="3" t="s">
        <v>385</v>
      </c>
      <c r="C338" s="4"/>
      <c r="D338" s="4"/>
      <c r="E338" s="4"/>
      <c r="F338" s="4"/>
      <c r="G338" s="20" t="s">
        <v>385</v>
      </c>
      <c r="H338" s="26"/>
      <c r="I338" s="26"/>
      <c r="J338" s="26"/>
      <c r="K338" s="26"/>
      <c r="L338" s="21"/>
    </row>
    <row r="339" spans="1:12" x14ac:dyDescent="0.3">
      <c r="A339" s="11" t="s">
        <v>920</v>
      </c>
      <c r="B339" s="3" t="s">
        <v>385</v>
      </c>
      <c r="C339" s="4"/>
      <c r="D339" s="4"/>
      <c r="E339" s="4"/>
      <c r="F339" s="12" t="s">
        <v>921</v>
      </c>
      <c r="G339" s="13"/>
      <c r="H339" s="2">
        <v>18231.8</v>
      </c>
      <c r="I339" s="2">
        <v>46623.01</v>
      </c>
      <c r="J339" s="2">
        <v>0</v>
      </c>
      <c r="K339" s="2">
        <v>64854.81</v>
      </c>
      <c r="L339" s="27">
        <f>I339-J339</f>
        <v>46623.01</v>
      </c>
    </row>
    <row r="340" spans="1:12" x14ac:dyDescent="0.3">
      <c r="A340" s="16" t="s">
        <v>924</v>
      </c>
      <c r="B340" s="3" t="s">
        <v>385</v>
      </c>
      <c r="C340" s="4"/>
      <c r="D340" s="4"/>
      <c r="E340" s="4"/>
      <c r="F340" s="4"/>
      <c r="G340" s="17" t="s">
        <v>925</v>
      </c>
      <c r="H340" s="25">
        <v>134.94</v>
      </c>
      <c r="I340" s="25">
        <v>123</v>
      </c>
      <c r="J340" s="25">
        <v>0</v>
      </c>
      <c r="K340" s="25">
        <v>257.94</v>
      </c>
      <c r="L340" s="18"/>
    </row>
    <row r="341" spans="1:12" x14ac:dyDescent="0.3">
      <c r="A341" s="16" t="s">
        <v>928</v>
      </c>
      <c r="B341" s="3" t="s">
        <v>385</v>
      </c>
      <c r="C341" s="4"/>
      <c r="D341" s="4"/>
      <c r="E341" s="4"/>
      <c r="F341" s="4"/>
      <c r="G341" s="17" t="s">
        <v>929</v>
      </c>
      <c r="H341" s="25">
        <v>1029.48</v>
      </c>
      <c r="I341" s="25">
        <v>735.76</v>
      </c>
      <c r="J341" s="25">
        <v>0</v>
      </c>
      <c r="K341" s="25">
        <v>1765.24</v>
      </c>
      <c r="L341" s="18"/>
    </row>
    <row r="342" spans="1:12" x14ac:dyDescent="0.3">
      <c r="A342" s="16" t="s">
        <v>930</v>
      </c>
      <c r="B342" s="3" t="s">
        <v>385</v>
      </c>
      <c r="C342" s="4"/>
      <c r="D342" s="4"/>
      <c r="E342" s="4"/>
      <c r="F342" s="4"/>
      <c r="G342" s="17" t="s">
        <v>931</v>
      </c>
      <c r="H342" s="25">
        <v>320.39999999999998</v>
      </c>
      <c r="I342" s="25">
        <v>1025.28</v>
      </c>
      <c r="J342" s="25">
        <v>0</v>
      </c>
      <c r="K342" s="25">
        <v>1345.68</v>
      </c>
      <c r="L342" s="18"/>
    </row>
    <row r="343" spans="1:12" x14ac:dyDescent="0.3">
      <c r="A343" s="16" t="s">
        <v>934</v>
      </c>
      <c r="B343" s="3" t="s">
        <v>385</v>
      </c>
      <c r="C343" s="4"/>
      <c r="D343" s="4"/>
      <c r="E343" s="4"/>
      <c r="F343" s="4"/>
      <c r="G343" s="17" t="s">
        <v>935</v>
      </c>
      <c r="H343" s="25">
        <v>119.5</v>
      </c>
      <c r="I343" s="25">
        <v>12</v>
      </c>
      <c r="J343" s="25">
        <v>0</v>
      </c>
      <c r="K343" s="25">
        <v>131.5</v>
      </c>
      <c r="L343" s="18"/>
    </row>
    <row r="344" spans="1:12" x14ac:dyDescent="0.3">
      <c r="A344" s="16" t="s">
        <v>936</v>
      </c>
      <c r="B344" s="3" t="s">
        <v>385</v>
      </c>
      <c r="C344" s="4"/>
      <c r="D344" s="4"/>
      <c r="E344" s="4"/>
      <c r="F344" s="4"/>
      <c r="G344" s="17" t="s">
        <v>937</v>
      </c>
      <c r="H344" s="25">
        <v>35.1</v>
      </c>
      <c r="I344" s="25">
        <v>0</v>
      </c>
      <c r="J344" s="25">
        <v>0</v>
      </c>
      <c r="K344" s="25">
        <v>35.1</v>
      </c>
      <c r="L344" s="18"/>
    </row>
    <row r="345" spans="1:12" x14ac:dyDescent="0.3">
      <c r="A345" s="16" t="s">
        <v>938</v>
      </c>
      <c r="B345" s="3" t="s">
        <v>385</v>
      </c>
      <c r="C345" s="4"/>
      <c r="D345" s="4"/>
      <c r="E345" s="4"/>
      <c r="F345" s="4"/>
      <c r="G345" s="17" t="s">
        <v>939</v>
      </c>
      <c r="H345" s="25">
        <v>122.9</v>
      </c>
      <c r="I345" s="25">
        <v>1782.98</v>
      </c>
      <c r="J345" s="25">
        <v>0</v>
      </c>
      <c r="K345" s="25">
        <v>1905.88</v>
      </c>
      <c r="L345" s="18"/>
    </row>
    <row r="346" spans="1:12" x14ac:dyDescent="0.3">
      <c r="A346" s="16" t="s">
        <v>940</v>
      </c>
      <c r="B346" s="3" t="s">
        <v>385</v>
      </c>
      <c r="C346" s="4"/>
      <c r="D346" s="4"/>
      <c r="E346" s="4"/>
      <c r="F346" s="4"/>
      <c r="G346" s="17" t="s">
        <v>941</v>
      </c>
      <c r="H346" s="25">
        <v>0</v>
      </c>
      <c r="I346" s="25">
        <v>63.99</v>
      </c>
      <c r="J346" s="25">
        <v>0</v>
      </c>
      <c r="K346" s="25">
        <v>63.99</v>
      </c>
      <c r="L346" s="18"/>
    </row>
    <row r="347" spans="1:12" x14ac:dyDescent="0.3">
      <c r="A347" s="16" t="s">
        <v>942</v>
      </c>
      <c r="B347" s="3" t="s">
        <v>385</v>
      </c>
      <c r="C347" s="4"/>
      <c r="D347" s="4"/>
      <c r="E347" s="4"/>
      <c r="F347" s="4"/>
      <c r="G347" s="17" t="s">
        <v>943</v>
      </c>
      <c r="H347" s="25">
        <v>1986</v>
      </c>
      <c r="I347" s="25">
        <v>1986</v>
      </c>
      <c r="J347" s="25">
        <v>0</v>
      </c>
      <c r="K347" s="25">
        <v>3972</v>
      </c>
      <c r="L347" s="18"/>
    </row>
    <row r="348" spans="1:12" x14ac:dyDescent="0.3">
      <c r="A348" s="16" t="s">
        <v>944</v>
      </c>
      <c r="B348" s="3" t="s">
        <v>385</v>
      </c>
      <c r="C348" s="4"/>
      <c r="D348" s="4"/>
      <c r="E348" s="4"/>
      <c r="F348" s="4"/>
      <c r="G348" s="17" t="s">
        <v>945</v>
      </c>
      <c r="H348" s="25">
        <v>0</v>
      </c>
      <c r="I348" s="25">
        <v>615.4</v>
      </c>
      <c r="J348" s="25">
        <v>0</v>
      </c>
      <c r="K348" s="25">
        <v>615.4</v>
      </c>
      <c r="L348" s="18"/>
    </row>
    <row r="349" spans="1:12" x14ac:dyDescent="0.3">
      <c r="A349" s="16" t="s">
        <v>946</v>
      </c>
      <c r="B349" s="3" t="s">
        <v>385</v>
      </c>
      <c r="C349" s="4"/>
      <c r="D349" s="4"/>
      <c r="E349" s="4"/>
      <c r="F349" s="4"/>
      <c r="G349" s="17" t="s">
        <v>947</v>
      </c>
      <c r="H349" s="25">
        <v>1500</v>
      </c>
      <c r="I349" s="25">
        <v>0</v>
      </c>
      <c r="J349" s="25">
        <v>0</v>
      </c>
      <c r="K349" s="25">
        <v>1500</v>
      </c>
      <c r="L349" s="18"/>
    </row>
    <row r="350" spans="1:12" x14ac:dyDescent="0.3">
      <c r="A350" s="16" t="s">
        <v>948</v>
      </c>
      <c r="B350" s="3" t="s">
        <v>385</v>
      </c>
      <c r="C350" s="4"/>
      <c r="D350" s="4"/>
      <c r="E350" s="4"/>
      <c r="F350" s="4"/>
      <c r="G350" s="17" t="s">
        <v>949</v>
      </c>
      <c r="H350" s="25">
        <v>371.61</v>
      </c>
      <c r="I350" s="25">
        <v>8372.92</v>
      </c>
      <c r="J350" s="25">
        <v>0</v>
      </c>
      <c r="K350" s="25">
        <v>8744.5300000000007</v>
      </c>
      <c r="L350" s="18"/>
    </row>
    <row r="351" spans="1:12" x14ac:dyDescent="0.3">
      <c r="A351" s="16" t="s">
        <v>950</v>
      </c>
      <c r="B351" s="3" t="s">
        <v>385</v>
      </c>
      <c r="C351" s="4"/>
      <c r="D351" s="4"/>
      <c r="E351" s="4"/>
      <c r="F351" s="4"/>
      <c r="G351" s="17" t="s">
        <v>951</v>
      </c>
      <c r="H351" s="25">
        <v>1076.19</v>
      </c>
      <c r="I351" s="25">
        <v>156.51</v>
      </c>
      <c r="J351" s="25">
        <v>0</v>
      </c>
      <c r="K351" s="25">
        <v>1232.7</v>
      </c>
      <c r="L351" s="18"/>
    </row>
    <row r="352" spans="1:12" x14ac:dyDescent="0.3">
      <c r="A352" s="16" t="s">
        <v>952</v>
      </c>
      <c r="B352" s="3" t="s">
        <v>385</v>
      </c>
      <c r="C352" s="4"/>
      <c r="D352" s="4"/>
      <c r="E352" s="4"/>
      <c r="F352" s="4"/>
      <c r="G352" s="17" t="s">
        <v>953</v>
      </c>
      <c r="H352" s="25">
        <v>9968.52</v>
      </c>
      <c r="I352" s="25">
        <v>31601.17</v>
      </c>
      <c r="J352" s="25">
        <v>0</v>
      </c>
      <c r="K352" s="25">
        <v>41569.69</v>
      </c>
      <c r="L352" s="18"/>
    </row>
    <row r="353" spans="1:12" x14ac:dyDescent="0.3">
      <c r="A353" s="16" t="s">
        <v>954</v>
      </c>
      <c r="B353" s="3" t="s">
        <v>385</v>
      </c>
      <c r="C353" s="4"/>
      <c r="D353" s="4"/>
      <c r="E353" s="4"/>
      <c r="F353" s="4"/>
      <c r="G353" s="17" t="s">
        <v>955</v>
      </c>
      <c r="H353" s="25">
        <v>1567.16</v>
      </c>
      <c r="I353" s="25">
        <v>148</v>
      </c>
      <c r="J353" s="25">
        <v>0</v>
      </c>
      <c r="K353" s="25">
        <v>1715.16</v>
      </c>
      <c r="L353" s="18"/>
    </row>
    <row r="354" spans="1:12" x14ac:dyDescent="0.3">
      <c r="A354" s="19" t="s">
        <v>385</v>
      </c>
      <c r="B354" s="3" t="s">
        <v>385</v>
      </c>
      <c r="C354" s="4"/>
      <c r="D354" s="4"/>
      <c r="E354" s="4"/>
      <c r="F354" s="4"/>
      <c r="G354" s="20" t="s">
        <v>385</v>
      </c>
      <c r="H354" s="26"/>
      <c r="I354" s="26"/>
      <c r="J354" s="26"/>
      <c r="K354" s="26"/>
      <c r="L354" s="21"/>
    </row>
    <row r="355" spans="1:12" x14ac:dyDescent="0.3">
      <c r="A355" s="11" t="s">
        <v>956</v>
      </c>
      <c r="B355" s="3" t="s">
        <v>385</v>
      </c>
      <c r="C355" s="4"/>
      <c r="D355" s="4"/>
      <c r="E355" s="4"/>
      <c r="F355" s="12" t="s">
        <v>957</v>
      </c>
      <c r="G355" s="13"/>
      <c r="H355" s="2">
        <v>554.97</v>
      </c>
      <c r="I355" s="2">
        <v>0</v>
      </c>
      <c r="J355" s="2">
        <v>0</v>
      </c>
      <c r="K355" s="2">
        <v>554.97</v>
      </c>
      <c r="L355" s="27">
        <f>I355-J355</f>
        <v>0</v>
      </c>
    </row>
    <row r="356" spans="1:12" x14ac:dyDescent="0.3">
      <c r="A356" s="16" t="s">
        <v>958</v>
      </c>
      <c r="B356" s="3" t="s">
        <v>385</v>
      </c>
      <c r="C356" s="4"/>
      <c r="D356" s="4"/>
      <c r="E356" s="4"/>
      <c r="F356" s="4"/>
      <c r="G356" s="17" t="s">
        <v>959</v>
      </c>
      <c r="H356" s="25">
        <v>554.97</v>
      </c>
      <c r="I356" s="25">
        <v>0</v>
      </c>
      <c r="J356" s="25">
        <v>0</v>
      </c>
      <c r="K356" s="25">
        <v>554.97</v>
      </c>
      <c r="L356" s="18"/>
    </row>
    <row r="357" spans="1:12" x14ac:dyDescent="0.3">
      <c r="A357" s="19" t="s">
        <v>385</v>
      </c>
      <c r="B357" s="3" t="s">
        <v>385</v>
      </c>
      <c r="C357" s="4"/>
      <c r="D357" s="4"/>
      <c r="E357" s="4"/>
      <c r="F357" s="4"/>
      <c r="G357" s="20" t="s">
        <v>385</v>
      </c>
      <c r="H357" s="26"/>
      <c r="I357" s="26"/>
      <c r="J357" s="26"/>
      <c r="K357" s="26"/>
      <c r="L357" s="21"/>
    </row>
    <row r="358" spans="1:12" x14ac:dyDescent="0.3">
      <c r="A358" s="11" t="s">
        <v>962</v>
      </c>
      <c r="B358" s="15" t="s">
        <v>385</v>
      </c>
      <c r="C358" s="12" t="s">
        <v>963</v>
      </c>
      <c r="D358" s="13"/>
      <c r="E358" s="13"/>
      <c r="F358" s="13"/>
      <c r="G358" s="13"/>
      <c r="H358" s="2">
        <v>27401.9</v>
      </c>
      <c r="I358" s="2">
        <v>33870.019999999997</v>
      </c>
      <c r="J358" s="2">
        <v>0</v>
      </c>
      <c r="K358" s="2">
        <v>61271.92</v>
      </c>
      <c r="L358" s="27">
        <f>I358-J358</f>
        <v>33870.019999999997</v>
      </c>
    </row>
    <row r="359" spans="1:12" x14ac:dyDescent="0.3">
      <c r="A359" s="11" t="s">
        <v>964</v>
      </c>
      <c r="B359" s="3" t="s">
        <v>385</v>
      </c>
      <c r="C359" s="4"/>
      <c r="D359" s="12" t="s">
        <v>963</v>
      </c>
      <c r="E359" s="13"/>
      <c r="F359" s="13"/>
      <c r="G359" s="13"/>
      <c r="H359" s="2">
        <v>27401.9</v>
      </c>
      <c r="I359" s="2">
        <v>33870.019999999997</v>
      </c>
      <c r="J359" s="2">
        <v>0</v>
      </c>
      <c r="K359" s="2">
        <v>61271.92</v>
      </c>
      <c r="L359" s="14"/>
    </row>
    <row r="360" spans="1:12" x14ac:dyDescent="0.3">
      <c r="A360" s="11" t="s">
        <v>965</v>
      </c>
      <c r="B360" s="3" t="s">
        <v>385</v>
      </c>
      <c r="C360" s="4"/>
      <c r="D360" s="4"/>
      <c r="E360" s="12" t="s">
        <v>963</v>
      </c>
      <c r="F360" s="13"/>
      <c r="G360" s="13"/>
      <c r="H360" s="2">
        <v>27401.9</v>
      </c>
      <c r="I360" s="2">
        <v>33870.019999999997</v>
      </c>
      <c r="J360" s="2">
        <v>0</v>
      </c>
      <c r="K360" s="2">
        <v>61271.92</v>
      </c>
      <c r="L360" s="14"/>
    </row>
    <row r="361" spans="1:12" x14ac:dyDescent="0.3">
      <c r="A361" s="11" t="s">
        <v>966</v>
      </c>
      <c r="B361" s="3" t="s">
        <v>385</v>
      </c>
      <c r="C361" s="4"/>
      <c r="D361" s="4"/>
      <c r="E361" s="4"/>
      <c r="F361" s="12" t="s">
        <v>967</v>
      </c>
      <c r="G361" s="13"/>
      <c r="H361" s="2">
        <v>20852.34</v>
      </c>
      <c r="I361" s="2">
        <v>25936.52</v>
      </c>
      <c r="J361" s="2">
        <v>0</v>
      </c>
      <c r="K361" s="2">
        <v>46788.86</v>
      </c>
      <c r="L361" s="27">
        <f>I361-J361</f>
        <v>25936.52</v>
      </c>
    </row>
    <row r="362" spans="1:12" x14ac:dyDescent="0.3">
      <c r="A362" s="16" t="s">
        <v>968</v>
      </c>
      <c r="B362" s="3" t="s">
        <v>385</v>
      </c>
      <c r="C362" s="4"/>
      <c r="D362" s="4"/>
      <c r="E362" s="4"/>
      <c r="F362" s="4"/>
      <c r="G362" s="17" t="s">
        <v>969</v>
      </c>
      <c r="H362" s="25">
        <v>12113.03</v>
      </c>
      <c r="I362" s="25">
        <v>13354.3</v>
      </c>
      <c r="J362" s="25">
        <v>0</v>
      </c>
      <c r="K362" s="25">
        <v>25467.33</v>
      </c>
      <c r="L362" s="18"/>
    </row>
    <row r="363" spans="1:12" x14ac:dyDescent="0.3">
      <c r="A363" s="16" t="s">
        <v>972</v>
      </c>
      <c r="B363" s="3" t="s">
        <v>385</v>
      </c>
      <c r="C363" s="4"/>
      <c r="D363" s="4"/>
      <c r="E363" s="4"/>
      <c r="F363" s="4"/>
      <c r="G363" s="17" t="s">
        <v>973</v>
      </c>
      <c r="H363" s="25">
        <v>3160</v>
      </c>
      <c r="I363" s="25">
        <v>3160</v>
      </c>
      <c r="J363" s="25">
        <v>0</v>
      </c>
      <c r="K363" s="25">
        <v>6320</v>
      </c>
      <c r="L363" s="18"/>
    </row>
    <row r="364" spans="1:12" x14ac:dyDescent="0.3">
      <c r="A364" s="16" t="s">
        <v>974</v>
      </c>
      <c r="B364" s="3" t="s">
        <v>385</v>
      </c>
      <c r="C364" s="4"/>
      <c r="D364" s="4"/>
      <c r="E364" s="4"/>
      <c r="F364" s="4"/>
      <c r="G364" s="17" t="s">
        <v>975</v>
      </c>
      <c r="H364" s="25">
        <v>180</v>
      </c>
      <c r="I364" s="25">
        <v>100</v>
      </c>
      <c r="J364" s="25">
        <v>0</v>
      </c>
      <c r="K364" s="25">
        <v>280</v>
      </c>
      <c r="L364" s="18"/>
    </row>
    <row r="365" spans="1:12" x14ac:dyDescent="0.3">
      <c r="A365" s="16" t="s">
        <v>978</v>
      </c>
      <c r="B365" s="3" t="s">
        <v>385</v>
      </c>
      <c r="C365" s="4"/>
      <c r="D365" s="4"/>
      <c r="E365" s="4"/>
      <c r="F365" s="4"/>
      <c r="G365" s="17" t="s">
        <v>979</v>
      </c>
      <c r="H365" s="25">
        <v>3179.31</v>
      </c>
      <c r="I365" s="25">
        <v>7842.22</v>
      </c>
      <c r="J365" s="25">
        <v>0</v>
      </c>
      <c r="K365" s="25">
        <v>11021.53</v>
      </c>
      <c r="L365" s="18"/>
    </row>
    <row r="366" spans="1:12" x14ac:dyDescent="0.3">
      <c r="A366" s="16" t="s">
        <v>980</v>
      </c>
      <c r="B366" s="3" t="s">
        <v>385</v>
      </c>
      <c r="C366" s="4"/>
      <c r="D366" s="4"/>
      <c r="E366" s="4"/>
      <c r="F366" s="4"/>
      <c r="G366" s="17" t="s">
        <v>981</v>
      </c>
      <c r="H366" s="25">
        <v>2220</v>
      </c>
      <c r="I366" s="25">
        <v>1480</v>
      </c>
      <c r="J366" s="25">
        <v>0</v>
      </c>
      <c r="K366" s="25">
        <v>3700</v>
      </c>
      <c r="L366" s="18"/>
    </row>
    <row r="367" spans="1:12" x14ac:dyDescent="0.3">
      <c r="A367" s="19" t="s">
        <v>385</v>
      </c>
      <c r="B367" s="3" t="s">
        <v>385</v>
      </c>
      <c r="C367" s="4"/>
      <c r="D367" s="4"/>
      <c r="E367" s="4"/>
      <c r="F367" s="4"/>
      <c r="G367" s="20" t="s">
        <v>385</v>
      </c>
      <c r="H367" s="26"/>
      <c r="I367" s="26"/>
      <c r="J367" s="26"/>
      <c r="K367" s="26"/>
      <c r="L367" s="21"/>
    </row>
    <row r="368" spans="1:12" x14ac:dyDescent="0.3">
      <c r="A368" s="11" t="s">
        <v>982</v>
      </c>
      <c r="B368" s="3" t="s">
        <v>385</v>
      </c>
      <c r="C368" s="4"/>
      <c r="D368" s="4"/>
      <c r="E368" s="4"/>
      <c r="F368" s="12" t="s">
        <v>983</v>
      </c>
      <c r="G368" s="13"/>
      <c r="H368" s="2">
        <v>0</v>
      </c>
      <c r="I368" s="2">
        <v>1290</v>
      </c>
      <c r="J368" s="2">
        <v>0</v>
      </c>
      <c r="K368" s="2">
        <v>1290</v>
      </c>
      <c r="L368" s="27">
        <f>I368-J368</f>
        <v>1290</v>
      </c>
    </row>
    <row r="369" spans="1:12" x14ac:dyDescent="0.3">
      <c r="A369" s="16" t="s">
        <v>984</v>
      </c>
      <c r="B369" s="3" t="s">
        <v>385</v>
      </c>
      <c r="C369" s="4"/>
      <c r="D369" s="4"/>
      <c r="E369" s="4"/>
      <c r="F369" s="4"/>
      <c r="G369" s="17" t="s">
        <v>985</v>
      </c>
      <c r="H369" s="25">
        <v>0</v>
      </c>
      <c r="I369" s="25">
        <v>1290</v>
      </c>
      <c r="J369" s="25">
        <v>0</v>
      </c>
      <c r="K369" s="25">
        <v>1290</v>
      </c>
      <c r="L369" s="18"/>
    </row>
    <row r="370" spans="1:12" x14ac:dyDescent="0.3">
      <c r="A370" s="19" t="s">
        <v>385</v>
      </c>
      <c r="B370" s="3" t="s">
        <v>385</v>
      </c>
      <c r="C370" s="4"/>
      <c r="D370" s="4"/>
      <c r="E370" s="4"/>
      <c r="F370" s="4"/>
      <c r="G370" s="20" t="s">
        <v>385</v>
      </c>
      <c r="H370" s="26"/>
      <c r="I370" s="26"/>
      <c r="J370" s="26"/>
      <c r="K370" s="26"/>
      <c r="L370" s="21"/>
    </row>
    <row r="371" spans="1:12" x14ac:dyDescent="0.3">
      <c r="A371" s="11" t="s">
        <v>986</v>
      </c>
      <c r="B371" s="3" t="s">
        <v>385</v>
      </c>
      <c r="C371" s="4"/>
      <c r="D371" s="4"/>
      <c r="E371" s="4"/>
      <c r="F371" s="12" t="s">
        <v>987</v>
      </c>
      <c r="G371" s="13"/>
      <c r="H371" s="2">
        <v>6159.56</v>
      </c>
      <c r="I371" s="2">
        <v>5563.5</v>
      </c>
      <c r="J371" s="2">
        <v>0</v>
      </c>
      <c r="K371" s="2">
        <v>11723.06</v>
      </c>
      <c r="L371" s="27">
        <f>I371-J371</f>
        <v>5563.5</v>
      </c>
    </row>
    <row r="372" spans="1:12" x14ac:dyDescent="0.3">
      <c r="A372" s="16" t="s">
        <v>988</v>
      </c>
      <c r="B372" s="3" t="s">
        <v>385</v>
      </c>
      <c r="C372" s="4"/>
      <c r="D372" s="4"/>
      <c r="E372" s="4"/>
      <c r="F372" s="4"/>
      <c r="G372" s="17" t="s">
        <v>989</v>
      </c>
      <c r="H372" s="25">
        <v>6159.56</v>
      </c>
      <c r="I372" s="25">
        <v>5563.5</v>
      </c>
      <c r="J372" s="25">
        <v>0</v>
      </c>
      <c r="K372" s="25">
        <v>11723.06</v>
      </c>
      <c r="L372" s="18"/>
    </row>
    <row r="373" spans="1:12" x14ac:dyDescent="0.3">
      <c r="A373" s="19" t="s">
        <v>385</v>
      </c>
      <c r="B373" s="3" t="s">
        <v>385</v>
      </c>
      <c r="C373" s="4"/>
      <c r="D373" s="4"/>
      <c r="E373" s="4"/>
      <c r="F373" s="4"/>
      <c r="G373" s="20" t="s">
        <v>385</v>
      </c>
      <c r="H373" s="26"/>
      <c r="I373" s="26"/>
      <c r="J373" s="26"/>
      <c r="K373" s="26"/>
      <c r="L373" s="21"/>
    </row>
    <row r="374" spans="1:12" x14ac:dyDescent="0.3">
      <c r="A374" s="11" t="s">
        <v>993</v>
      </c>
      <c r="B374" s="3" t="s">
        <v>385</v>
      </c>
      <c r="C374" s="4"/>
      <c r="D374" s="4"/>
      <c r="E374" s="4"/>
      <c r="F374" s="12" t="s">
        <v>957</v>
      </c>
      <c r="G374" s="13"/>
      <c r="H374" s="2">
        <v>390</v>
      </c>
      <c r="I374" s="2">
        <v>1080</v>
      </c>
      <c r="J374" s="2">
        <v>0</v>
      </c>
      <c r="K374" s="2">
        <v>1470</v>
      </c>
      <c r="L374" s="27">
        <f>I374-J374</f>
        <v>1080</v>
      </c>
    </row>
    <row r="375" spans="1:12" x14ac:dyDescent="0.3">
      <c r="A375" s="16" t="s">
        <v>997</v>
      </c>
      <c r="B375" s="3" t="s">
        <v>385</v>
      </c>
      <c r="C375" s="4"/>
      <c r="D375" s="4"/>
      <c r="E375" s="4"/>
      <c r="F375" s="4"/>
      <c r="G375" s="17" t="s">
        <v>961</v>
      </c>
      <c r="H375" s="25">
        <v>390</v>
      </c>
      <c r="I375" s="25">
        <v>1080</v>
      </c>
      <c r="J375" s="25">
        <v>0</v>
      </c>
      <c r="K375" s="25">
        <v>1470</v>
      </c>
      <c r="L375" s="18"/>
    </row>
    <row r="376" spans="1:12" x14ac:dyDescent="0.3">
      <c r="A376" s="19" t="s">
        <v>385</v>
      </c>
      <c r="B376" s="3" t="s">
        <v>385</v>
      </c>
      <c r="C376" s="4"/>
      <c r="D376" s="4"/>
      <c r="E376" s="4"/>
      <c r="F376" s="4"/>
      <c r="G376" s="20" t="s">
        <v>385</v>
      </c>
      <c r="H376" s="26"/>
      <c r="I376" s="26"/>
      <c r="J376" s="26"/>
      <c r="K376" s="26"/>
      <c r="L376" s="21"/>
    </row>
    <row r="377" spans="1:12" x14ac:dyDescent="0.3">
      <c r="A377" s="11" t="s">
        <v>998</v>
      </c>
      <c r="B377" s="15" t="s">
        <v>385</v>
      </c>
      <c r="C377" s="12" t="s">
        <v>999</v>
      </c>
      <c r="D377" s="13"/>
      <c r="E377" s="13"/>
      <c r="F377" s="13"/>
      <c r="G377" s="13"/>
      <c r="H377" s="2">
        <v>1175.79</v>
      </c>
      <c r="I377" s="2">
        <v>1062</v>
      </c>
      <c r="J377" s="2">
        <v>0</v>
      </c>
      <c r="K377" s="2">
        <v>2237.79</v>
      </c>
      <c r="L377" s="27">
        <f>I377-J377</f>
        <v>1062</v>
      </c>
    </row>
    <row r="378" spans="1:12" x14ac:dyDescent="0.3">
      <c r="A378" s="11" t="s">
        <v>1000</v>
      </c>
      <c r="B378" s="3" t="s">
        <v>385</v>
      </c>
      <c r="C378" s="4"/>
      <c r="D378" s="12" t="s">
        <v>999</v>
      </c>
      <c r="E378" s="13"/>
      <c r="F378" s="13"/>
      <c r="G378" s="13"/>
      <c r="H378" s="2">
        <v>1175.79</v>
      </c>
      <c r="I378" s="2">
        <v>1062</v>
      </c>
      <c r="J378" s="2">
        <v>0</v>
      </c>
      <c r="K378" s="2">
        <v>2237.79</v>
      </c>
      <c r="L378" s="14"/>
    </row>
    <row r="379" spans="1:12" x14ac:dyDescent="0.3">
      <c r="A379" s="11" t="s">
        <v>1001</v>
      </c>
      <c r="B379" s="3" t="s">
        <v>385</v>
      </c>
      <c r="C379" s="4"/>
      <c r="D379" s="4"/>
      <c r="E379" s="12" t="s">
        <v>999</v>
      </c>
      <c r="F379" s="13"/>
      <c r="G379" s="13"/>
      <c r="H379" s="2">
        <v>1175.79</v>
      </c>
      <c r="I379" s="2">
        <v>1062</v>
      </c>
      <c r="J379" s="2">
        <v>0</v>
      </c>
      <c r="K379" s="2">
        <v>2237.79</v>
      </c>
      <c r="L379" s="14"/>
    </row>
    <row r="380" spans="1:12" x14ac:dyDescent="0.3">
      <c r="A380" s="11" t="s">
        <v>1002</v>
      </c>
      <c r="B380" s="3" t="s">
        <v>385</v>
      </c>
      <c r="C380" s="4"/>
      <c r="D380" s="4"/>
      <c r="E380" s="4"/>
      <c r="F380" s="12" t="s">
        <v>1003</v>
      </c>
      <c r="G380" s="13"/>
      <c r="H380" s="2">
        <v>1175.79</v>
      </c>
      <c r="I380" s="2">
        <v>1062</v>
      </c>
      <c r="J380" s="2">
        <v>0</v>
      </c>
      <c r="K380" s="2">
        <v>2237.79</v>
      </c>
      <c r="L380" s="27">
        <f>I380-J380</f>
        <v>1062</v>
      </c>
    </row>
    <row r="381" spans="1:12" x14ac:dyDescent="0.3">
      <c r="A381" s="16" t="s">
        <v>1004</v>
      </c>
      <c r="B381" s="3" t="s">
        <v>385</v>
      </c>
      <c r="C381" s="4"/>
      <c r="D381" s="4"/>
      <c r="E381" s="4"/>
      <c r="F381" s="4"/>
      <c r="G381" s="17" t="s">
        <v>1005</v>
      </c>
      <c r="H381" s="25">
        <v>1175.79</v>
      </c>
      <c r="I381" s="25">
        <v>1062</v>
      </c>
      <c r="J381" s="25">
        <v>0</v>
      </c>
      <c r="K381" s="25">
        <v>2237.79</v>
      </c>
      <c r="L381" s="18"/>
    </row>
    <row r="382" spans="1:12" x14ac:dyDescent="0.3">
      <c r="A382" s="19" t="s">
        <v>385</v>
      </c>
      <c r="B382" s="3" t="s">
        <v>385</v>
      </c>
      <c r="C382" s="4"/>
      <c r="D382" s="4"/>
      <c r="E382" s="4"/>
      <c r="F382" s="4"/>
      <c r="G382" s="20" t="s">
        <v>385</v>
      </c>
      <c r="H382" s="26"/>
      <c r="I382" s="26"/>
      <c r="J382" s="26"/>
      <c r="K382" s="26"/>
      <c r="L382" s="21"/>
    </row>
    <row r="383" spans="1:12" x14ac:dyDescent="0.3">
      <c r="A383" s="11" t="s">
        <v>1010</v>
      </c>
      <c r="B383" s="15" t="s">
        <v>385</v>
      </c>
      <c r="C383" s="12" t="s">
        <v>1011</v>
      </c>
      <c r="D383" s="13"/>
      <c r="E383" s="13"/>
      <c r="F383" s="13"/>
      <c r="G383" s="13"/>
      <c r="H383" s="2">
        <v>50793.99</v>
      </c>
      <c r="I383" s="2">
        <v>45498.41</v>
      </c>
      <c r="J383" s="2">
        <v>0</v>
      </c>
      <c r="K383" s="2">
        <v>96292.4</v>
      </c>
      <c r="L383" s="27">
        <f>I383-J383</f>
        <v>45498.41</v>
      </c>
    </row>
    <row r="384" spans="1:12" x14ac:dyDescent="0.3">
      <c r="A384" s="11" t="s">
        <v>1012</v>
      </c>
      <c r="B384" s="3" t="s">
        <v>385</v>
      </c>
      <c r="C384" s="4"/>
      <c r="D384" s="12" t="s">
        <v>1011</v>
      </c>
      <c r="E384" s="13"/>
      <c r="F384" s="13"/>
      <c r="G384" s="13"/>
      <c r="H384" s="2">
        <v>50793.99</v>
      </c>
      <c r="I384" s="2">
        <v>45498.41</v>
      </c>
      <c r="J384" s="2">
        <v>0</v>
      </c>
      <c r="K384" s="2">
        <v>96292.4</v>
      </c>
      <c r="L384" s="14"/>
    </row>
    <row r="385" spans="1:12" x14ac:dyDescent="0.3">
      <c r="A385" s="11" t="s">
        <v>1013</v>
      </c>
      <c r="B385" s="3" t="s">
        <v>385</v>
      </c>
      <c r="C385" s="4"/>
      <c r="D385" s="4"/>
      <c r="E385" s="12" t="s">
        <v>1011</v>
      </c>
      <c r="F385" s="13"/>
      <c r="G385" s="13"/>
      <c r="H385" s="2">
        <v>50793.99</v>
      </c>
      <c r="I385" s="2">
        <v>45498.41</v>
      </c>
      <c r="J385" s="2">
        <v>0</v>
      </c>
      <c r="K385" s="2">
        <v>96292.4</v>
      </c>
      <c r="L385" s="14"/>
    </row>
    <row r="386" spans="1:12" x14ac:dyDescent="0.3">
      <c r="A386" s="11" t="s">
        <v>1014</v>
      </c>
      <c r="B386" s="3" t="s">
        <v>385</v>
      </c>
      <c r="C386" s="4"/>
      <c r="D386" s="4"/>
      <c r="E386" s="4"/>
      <c r="F386" s="12" t="s">
        <v>991</v>
      </c>
      <c r="G386" s="13"/>
      <c r="H386" s="2">
        <v>4662.2700000000004</v>
      </c>
      <c r="I386" s="2">
        <v>13329.25</v>
      </c>
      <c r="J386" s="2">
        <v>0</v>
      </c>
      <c r="K386" s="2">
        <v>17991.52</v>
      </c>
      <c r="L386" s="27">
        <f>I386-J386</f>
        <v>13329.25</v>
      </c>
    </row>
    <row r="387" spans="1:12" x14ac:dyDescent="0.3">
      <c r="A387" s="16" t="s">
        <v>1015</v>
      </c>
      <c r="B387" s="3" t="s">
        <v>385</v>
      </c>
      <c r="C387" s="4"/>
      <c r="D387" s="4"/>
      <c r="E387" s="4"/>
      <c r="F387" s="4"/>
      <c r="G387" s="17" t="s">
        <v>953</v>
      </c>
      <c r="H387" s="25">
        <v>753.72</v>
      </c>
      <c r="I387" s="25">
        <v>0</v>
      </c>
      <c r="J387" s="25">
        <v>0</v>
      </c>
      <c r="K387" s="25">
        <v>753.72</v>
      </c>
      <c r="L387" s="18"/>
    </row>
    <row r="388" spans="1:12" x14ac:dyDescent="0.3">
      <c r="A388" s="16" t="s">
        <v>1016</v>
      </c>
      <c r="B388" s="3" t="s">
        <v>385</v>
      </c>
      <c r="C388" s="4"/>
      <c r="D388" s="4"/>
      <c r="E388" s="4"/>
      <c r="F388" s="4"/>
      <c r="G388" s="17" t="s">
        <v>1017</v>
      </c>
      <c r="H388" s="25">
        <v>3908.55</v>
      </c>
      <c r="I388" s="25">
        <v>13329.25</v>
      </c>
      <c r="J388" s="25">
        <v>0</v>
      </c>
      <c r="K388" s="25">
        <v>17237.8</v>
      </c>
      <c r="L388" s="18"/>
    </row>
    <row r="389" spans="1:12" x14ac:dyDescent="0.3">
      <c r="A389" s="19" t="s">
        <v>385</v>
      </c>
      <c r="B389" s="3" t="s">
        <v>385</v>
      </c>
      <c r="C389" s="4"/>
      <c r="D389" s="4"/>
      <c r="E389" s="4"/>
      <c r="F389" s="4"/>
      <c r="G389" s="20" t="s">
        <v>385</v>
      </c>
      <c r="H389" s="26"/>
      <c r="I389" s="26"/>
      <c r="J389" s="26"/>
      <c r="K389" s="26"/>
      <c r="L389" s="21"/>
    </row>
    <row r="390" spans="1:12" x14ac:dyDescent="0.3">
      <c r="A390" s="11" t="s">
        <v>1021</v>
      </c>
      <c r="B390" s="3" t="s">
        <v>385</v>
      </c>
      <c r="C390" s="4"/>
      <c r="D390" s="4"/>
      <c r="E390" s="4"/>
      <c r="F390" s="12" t="s">
        <v>1022</v>
      </c>
      <c r="G390" s="13"/>
      <c r="H390" s="2">
        <v>46131.72</v>
      </c>
      <c r="I390" s="2">
        <v>31173.16</v>
      </c>
      <c r="J390" s="2">
        <v>0</v>
      </c>
      <c r="K390" s="2">
        <v>77304.88</v>
      </c>
      <c r="L390" s="27">
        <f>I390-J390</f>
        <v>31173.16</v>
      </c>
    </row>
    <row r="391" spans="1:12" x14ac:dyDescent="0.3">
      <c r="A391" s="16" t="s">
        <v>1023</v>
      </c>
      <c r="B391" s="3" t="s">
        <v>385</v>
      </c>
      <c r="C391" s="4"/>
      <c r="D391" s="4"/>
      <c r="E391" s="4"/>
      <c r="F391" s="4"/>
      <c r="G391" s="17" t="s">
        <v>1024</v>
      </c>
      <c r="H391" s="25">
        <v>42561.98</v>
      </c>
      <c r="I391" s="25">
        <v>30096.02</v>
      </c>
      <c r="J391" s="25">
        <v>0</v>
      </c>
      <c r="K391" s="25">
        <v>72658</v>
      </c>
      <c r="L391" s="18"/>
    </row>
    <row r="392" spans="1:12" x14ac:dyDescent="0.3">
      <c r="A392" s="16" t="s">
        <v>1025</v>
      </c>
      <c r="B392" s="3" t="s">
        <v>385</v>
      </c>
      <c r="C392" s="4"/>
      <c r="D392" s="4"/>
      <c r="E392" s="4"/>
      <c r="F392" s="4"/>
      <c r="G392" s="17" t="s">
        <v>1026</v>
      </c>
      <c r="H392" s="25">
        <v>3569.74</v>
      </c>
      <c r="I392" s="25">
        <v>1077.1400000000001</v>
      </c>
      <c r="J392" s="25">
        <v>0</v>
      </c>
      <c r="K392" s="25">
        <v>4646.88</v>
      </c>
      <c r="L392" s="18"/>
    </row>
    <row r="393" spans="1:12" x14ac:dyDescent="0.3">
      <c r="A393" s="19" t="s">
        <v>385</v>
      </c>
      <c r="B393" s="3" t="s">
        <v>385</v>
      </c>
      <c r="C393" s="4"/>
      <c r="D393" s="4"/>
      <c r="E393" s="4"/>
      <c r="F393" s="4"/>
      <c r="G393" s="20" t="s">
        <v>385</v>
      </c>
      <c r="H393" s="26"/>
      <c r="I393" s="26"/>
      <c r="J393" s="26"/>
      <c r="K393" s="26"/>
      <c r="L393" s="21"/>
    </row>
    <row r="394" spans="1:12" x14ac:dyDescent="0.3">
      <c r="A394" s="11" t="s">
        <v>1027</v>
      </c>
      <c r="B394" s="3" t="s">
        <v>385</v>
      </c>
      <c r="C394" s="4"/>
      <c r="D394" s="4"/>
      <c r="E394" s="4"/>
      <c r="F394" s="12" t="s">
        <v>1028</v>
      </c>
      <c r="G394" s="13"/>
      <c r="H394" s="2">
        <v>0</v>
      </c>
      <c r="I394" s="2">
        <v>996</v>
      </c>
      <c r="J394" s="2">
        <v>0</v>
      </c>
      <c r="K394" s="2">
        <v>996</v>
      </c>
      <c r="L394" s="27">
        <f>I394-J394</f>
        <v>996</v>
      </c>
    </row>
    <row r="395" spans="1:12" x14ac:dyDescent="0.3">
      <c r="A395" s="16" t="s">
        <v>1029</v>
      </c>
      <c r="B395" s="3" t="s">
        <v>385</v>
      </c>
      <c r="C395" s="4"/>
      <c r="D395" s="4"/>
      <c r="E395" s="4"/>
      <c r="F395" s="4"/>
      <c r="G395" s="17" t="s">
        <v>959</v>
      </c>
      <c r="H395" s="25">
        <v>0</v>
      </c>
      <c r="I395" s="25">
        <v>996</v>
      </c>
      <c r="J395" s="25">
        <v>0</v>
      </c>
      <c r="K395" s="25">
        <v>996</v>
      </c>
      <c r="L395" s="18"/>
    </row>
    <row r="396" spans="1:12" x14ac:dyDescent="0.3">
      <c r="A396" s="19" t="s">
        <v>385</v>
      </c>
      <c r="B396" s="3" t="s">
        <v>385</v>
      </c>
      <c r="C396" s="4"/>
      <c r="D396" s="4"/>
      <c r="E396" s="4"/>
      <c r="F396" s="4"/>
      <c r="G396" s="20" t="s">
        <v>385</v>
      </c>
      <c r="H396" s="26"/>
      <c r="I396" s="26"/>
      <c r="J396" s="26"/>
      <c r="K396" s="26"/>
      <c r="L396" s="21"/>
    </row>
    <row r="397" spans="1:12" x14ac:dyDescent="0.3">
      <c r="A397" s="11" t="s">
        <v>1039</v>
      </c>
      <c r="B397" s="15" t="s">
        <v>385</v>
      </c>
      <c r="C397" s="12" t="s">
        <v>1040</v>
      </c>
      <c r="D397" s="13"/>
      <c r="E397" s="13"/>
      <c r="F397" s="13"/>
      <c r="G397" s="13"/>
      <c r="H397" s="2">
        <v>2468</v>
      </c>
      <c r="I397" s="2">
        <v>2468</v>
      </c>
      <c r="J397" s="2">
        <v>0</v>
      </c>
      <c r="K397" s="2">
        <v>4936</v>
      </c>
      <c r="L397" s="27">
        <f>I397-J397</f>
        <v>2468</v>
      </c>
    </row>
    <row r="398" spans="1:12" x14ac:dyDescent="0.3">
      <c r="A398" s="11" t="s">
        <v>1041</v>
      </c>
      <c r="B398" s="3" t="s">
        <v>385</v>
      </c>
      <c r="C398" s="4"/>
      <c r="D398" s="12" t="s">
        <v>1040</v>
      </c>
      <c r="E398" s="13"/>
      <c r="F398" s="13"/>
      <c r="G398" s="13"/>
      <c r="H398" s="2">
        <v>2468</v>
      </c>
      <c r="I398" s="2">
        <v>2468</v>
      </c>
      <c r="J398" s="2">
        <v>0</v>
      </c>
      <c r="K398" s="2">
        <v>4936</v>
      </c>
      <c r="L398" s="14"/>
    </row>
    <row r="399" spans="1:12" x14ac:dyDescent="0.3">
      <c r="A399" s="11" t="s">
        <v>1042</v>
      </c>
      <c r="B399" s="3" t="s">
        <v>385</v>
      </c>
      <c r="C399" s="4"/>
      <c r="D399" s="4"/>
      <c r="E399" s="12" t="s">
        <v>1040</v>
      </c>
      <c r="F399" s="13"/>
      <c r="G399" s="13"/>
      <c r="H399" s="2">
        <v>2468</v>
      </c>
      <c r="I399" s="2">
        <v>2468</v>
      </c>
      <c r="J399" s="2">
        <v>0</v>
      </c>
      <c r="K399" s="2">
        <v>4936</v>
      </c>
      <c r="L399" s="14"/>
    </row>
    <row r="400" spans="1:12" x14ac:dyDescent="0.3">
      <c r="A400" s="11" t="s">
        <v>1043</v>
      </c>
      <c r="B400" s="3" t="s">
        <v>385</v>
      </c>
      <c r="C400" s="4"/>
      <c r="D400" s="4"/>
      <c r="E400" s="4"/>
      <c r="F400" s="12" t="s">
        <v>1044</v>
      </c>
      <c r="G400" s="13"/>
      <c r="H400" s="2">
        <v>2468</v>
      </c>
      <c r="I400" s="2">
        <v>2468</v>
      </c>
      <c r="J400" s="2">
        <v>0</v>
      </c>
      <c r="K400" s="2">
        <v>4936</v>
      </c>
      <c r="L400" s="27">
        <f>I400-J400</f>
        <v>2468</v>
      </c>
    </row>
    <row r="401" spans="1:12" x14ac:dyDescent="0.3">
      <c r="A401" s="16" t="s">
        <v>1045</v>
      </c>
      <c r="B401" s="3" t="s">
        <v>385</v>
      </c>
      <c r="C401" s="4"/>
      <c r="D401" s="4"/>
      <c r="E401" s="4"/>
      <c r="F401" s="4"/>
      <c r="G401" s="17" t="s">
        <v>1046</v>
      </c>
      <c r="H401" s="25">
        <v>1348</v>
      </c>
      <c r="I401" s="25">
        <v>1348</v>
      </c>
      <c r="J401" s="25">
        <v>0</v>
      </c>
      <c r="K401" s="25">
        <v>2696</v>
      </c>
      <c r="L401" s="18"/>
    </row>
    <row r="402" spans="1:12" x14ac:dyDescent="0.3">
      <c r="A402" s="16" t="s">
        <v>1047</v>
      </c>
      <c r="B402" s="3" t="s">
        <v>385</v>
      </c>
      <c r="C402" s="4"/>
      <c r="D402" s="4"/>
      <c r="E402" s="4"/>
      <c r="F402" s="4"/>
      <c r="G402" s="17" t="s">
        <v>1048</v>
      </c>
      <c r="H402" s="25">
        <v>1120</v>
      </c>
      <c r="I402" s="25">
        <v>1120</v>
      </c>
      <c r="J402" s="25">
        <v>0</v>
      </c>
      <c r="K402" s="25">
        <v>2240</v>
      </c>
      <c r="L402" s="18"/>
    </row>
    <row r="403" spans="1:12" x14ac:dyDescent="0.3">
      <c r="A403" s="19" t="s">
        <v>385</v>
      </c>
      <c r="B403" s="3" t="s">
        <v>385</v>
      </c>
      <c r="C403" s="4"/>
      <c r="D403" s="4"/>
      <c r="E403" s="4"/>
      <c r="F403" s="4"/>
      <c r="G403" s="20" t="s">
        <v>385</v>
      </c>
      <c r="H403" s="26"/>
      <c r="I403" s="26"/>
      <c r="J403" s="26"/>
      <c r="K403" s="26"/>
      <c r="L403" s="21"/>
    </row>
    <row r="404" spans="1:12" x14ac:dyDescent="0.3">
      <c r="A404" s="11" t="s">
        <v>1063</v>
      </c>
      <c r="B404" s="15" t="s">
        <v>385</v>
      </c>
      <c r="C404" s="12" t="s">
        <v>1064</v>
      </c>
      <c r="D404" s="13"/>
      <c r="E404" s="13"/>
      <c r="F404" s="13"/>
      <c r="G404" s="13"/>
      <c r="H404" s="2">
        <v>745.89</v>
      </c>
      <c r="I404" s="2">
        <v>84521.79</v>
      </c>
      <c r="J404" s="2">
        <v>0</v>
      </c>
      <c r="K404" s="2">
        <v>85267.68</v>
      </c>
      <c r="L404" s="27">
        <f>I404-J404</f>
        <v>84521.79</v>
      </c>
    </row>
    <row r="405" spans="1:12" x14ac:dyDescent="0.3">
      <c r="A405" s="11" t="s">
        <v>1065</v>
      </c>
      <c r="B405" s="3" t="s">
        <v>385</v>
      </c>
      <c r="C405" s="4"/>
      <c r="D405" s="12" t="s">
        <v>1064</v>
      </c>
      <c r="E405" s="13"/>
      <c r="F405" s="13"/>
      <c r="G405" s="13"/>
      <c r="H405" s="2">
        <v>745.89</v>
      </c>
      <c r="I405" s="2">
        <v>84521.79</v>
      </c>
      <c r="J405" s="2">
        <v>0</v>
      </c>
      <c r="K405" s="2">
        <v>85267.68</v>
      </c>
      <c r="L405" s="14"/>
    </row>
    <row r="406" spans="1:12" x14ac:dyDescent="0.3">
      <c r="A406" s="11" t="s">
        <v>1066</v>
      </c>
      <c r="B406" s="3" t="s">
        <v>385</v>
      </c>
      <c r="C406" s="4"/>
      <c r="D406" s="4"/>
      <c r="E406" s="12" t="s">
        <v>1064</v>
      </c>
      <c r="F406" s="13"/>
      <c r="G406" s="13"/>
      <c r="H406" s="2">
        <v>745.89</v>
      </c>
      <c r="I406" s="2">
        <v>84521.79</v>
      </c>
      <c r="J406" s="2">
        <v>0</v>
      </c>
      <c r="K406" s="2">
        <v>85267.68</v>
      </c>
      <c r="L406" s="14"/>
    </row>
    <row r="407" spans="1:12" x14ac:dyDescent="0.3">
      <c r="A407" s="11" t="s">
        <v>1070</v>
      </c>
      <c r="B407" s="3" t="s">
        <v>385</v>
      </c>
      <c r="C407" s="4"/>
      <c r="D407" s="4"/>
      <c r="E407" s="4"/>
      <c r="F407" s="12" t="s">
        <v>1071</v>
      </c>
      <c r="G407" s="13"/>
      <c r="H407" s="2">
        <v>745.89</v>
      </c>
      <c r="I407" s="2">
        <v>84521.79</v>
      </c>
      <c r="J407" s="2">
        <v>0</v>
      </c>
      <c r="K407" s="2">
        <v>85267.68</v>
      </c>
      <c r="L407" s="27">
        <f>I407-J407</f>
        <v>84521.79</v>
      </c>
    </row>
    <row r="408" spans="1:12" x14ac:dyDescent="0.3">
      <c r="A408" s="16" t="s">
        <v>1072</v>
      </c>
      <c r="B408" s="3" t="s">
        <v>385</v>
      </c>
      <c r="C408" s="4"/>
      <c r="D408" s="4"/>
      <c r="E408" s="4"/>
      <c r="F408" s="4"/>
      <c r="G408" s="17" t="s">
        <v>1071</v>
      </c>
      <c r="H408" s="25">
        <v>745.89</v>
      </c>
      <c r="I408" s="25">
        <v>84521.79</v>
      </c>
      <c r="J408" s="25">
        <v>0</v>
      </c>
      <c r="K408" s="25">
        <v>85267.68</v>
      </c>
      <c r="L408" s="18"/>
    </row>
    <row r="409" spans="1:12" x14ac:dyDescent="0.3">
      <c r="A409" s="19" t="s">
        <v>385</v>
      </c>
      <c r="B409" s="3" t="s">
        <v>385</v>
      </c>
      <c r="C409" s="4"/>
      <c r="D409" s="4"/>
      <c r="E409" s="4"/>
      <c r="F409" s="4"/>
      <c r="G409" s="20" t="s">
        <v>385</v>
      </c>
      <c r="H409" s="26"/>
      <c r="I409" s="26"/>
      <c r="J409" s="26"/>
      <c r="K409" s="26"/>
      <c r="L409" s="21"/>
    </row>
    <row r="410" spans="1:12" x14ac:dyDescent="0.3">
      <c r="A410" s="11" t="s">
        <v>1076</v>
      </c>
      <c r="B410" s="15" t="s">
        <v>385</v>
      </c>
      <c r="C410" s="12" t="s">
        <v>1077</v>
      </c>
      <c r="D410" s="13"/>
      <c r="E410" s="13"/>
      <c r="F410" s="13"/>
      <c r="G410" s="13"/>
      <c r="H410" s="2">
        <v>38537</v>
      </c>
      <c r="I410" s="2">
        <v>16490.259999999998</v>
      </c>
      <c r="J410" s="2">
        <v>0</v>
      </c>
      <c r="K410" s="2">
        <v>55027.26</v>
      </c>
      <c r="L410" s="27">
        <f>I410-J410</f>
        <v>16490.259999999998</v>
      </c>
    </row>
    <row r="411" spans="1:12" x14ac:dyDescent="0.3">
      <c r="A411" s="11" t="s">
        <v>1078</v>
      </c>
      <c r="B411" s="3" t="s">
        <v>385</v>
      </c>
      <c r="C411" s="4"/>
      <c r="D411" s="12" t="s">
        <v>1077</v>
      </c>
      <c r="E411" s="13"/>
      <c r="F411" s="13"/>
      <c r="G411" s="13"/>
      <c r="H411" s="2">
        <v>38537</v>
      </c>
      <c r="I411" s="2">
        <v>16490.259999999998</v>
      </c>
      <c r="J411" s="2">
        <v>0</v>
      </c>
      <c r="K411" s="2">
        <v>55027.26</v>
      </c>
      <c r="L411" s="14"/>
    </row>
    <row r="412" spans="1:12" x14ac:dyDescent="0.3">
      <c r="A412" s="11" t="s">
        <v>1079</v>
      </c>
      <c r="B412" s="3" t="s">
        <v>385</v>
      </c>
      <c r="C412" s="4"/>
      <c r="D412" s="4"/>
      <c r="E412" s="12" t="s">
        <v>1077</v>
      </c>
      <c r="F412" s="13"/>
      <c r="G412" s="13"/>
      <c r="H412" s="2">
        <v>38537</v>
      </c>
      <c r="I412" s="2">
        <v>16490.259999999998</v>
      </c>
      <c r="J412" s="2">
        <v>0</v>
      </c>
      <c r="K412" s="2">
        <v>55027.26</v>
      </c>
      <c r="L412" s="14"/>
    </row>
    <row r="413" spans="1:12" x14ac:dyDescent="0.3">
      <c r="A413" s="11" t="s">
        <v>1080</v>
      </c>
      <c r="B413" s="3" t="s">
        <v>385</v>
      </c>
      <c r="C413" s="4"/>
      <c r="D413" s="4"/>
      <c r="E413" s="4"/>
      <c r="F413" s="12" t="s">
        <v>1077</v>
      </c>
      <c r="G413" s="13"/>
      <c r="H413" s="2">
        <v>38537</v>
      </c>
      <c r="I413" s="2">
        <v>16490.259999999998</v>
      </c>
      <c r="J413" s="2">
        <v>0</v>
      </c>
      <c r="K413" s="2">
        <v>55027.26</v>
      </c>
      <c r="L413" s="14"/>
    </row>
    <row r="414" spans="1:12" x14ac:dyDescent="0.3">
      <c r="A414" s="16" t="s">
        <v>1081</v>
      </c>
      <c r="B414" s="3" t="s">
        <v>385</v>
      </c>
      <c r="C414" s="4"/>
      <c r="D414" s="4"/>
      <c r="E414" s="4"/>
      <c r="F414" s="4"/>
      <c r="G414" s="17" t="s">
        <v>1082</v>
      </c>
      <c r="H414" s="25">
        <v>38537</v>
      </c>
      <c r="I414" s="25">
        <v>16490.259999999998</v>
      </c>
      <c r="J414" s="25">
        <v>0</v>
      </c>
      <c r="K414" s="25">
        <v>55027.26</v>
      </c>
      <c r="L414" s="18"/>
    </row>
    <row r="415" spans="1:12" x14ac:dyDescent="0.3">
      <c r="A415" s="11" t="s">
        <v>385</v>
      </c>
      <c r="B415" s="15" t="s">
        <v>385</v>
      </c>
      <c r="C415" s="12" t="s">
        <v>385</v>
      </c>
      <c r="D415" s="13"/>
      <c r="E415" s="13"/>
      <c r="F415" s="13"/>
      <c r="G415" s="13"/>
      <c r="H415" s="24"/>
      <c r="I415" s="24"/>
      <c r="J415" s="24"/>
      <c r="K415" s="24"/>
      <c r="L415" s="13"/>
    </row>
    <row r="416" spans="1:12" x14ac:dyDescent="0.3">
      <c r="A416" s="11" t="s">
        <v>1083</v>
      </c>
      <c r="B416" s="15" t="s">
        <v>385</v>
      </c>
      <c r="C416" s="12" t="s">
        <v>1084</v>
      </c>
      <c r="D416" s="13"/>
      <c r="E416" s="13"/>
      <c r="F416" s="13"/>
      <c r="G416" s="13"/>
      <c r="H416" s="2">
        <v>325917.34999999998</v>
      </c>
      <c r="I416" s="2">
        <v>293023.88</v>
      </c>
      <c r="J416" s="2">
        <v>0</v>
      </c>
      <c r="K416" s="2">
        <v>618941.23</v>
      </c>
      <c r="L416" s="27">
        <f>I416-J416</f>
        <v>293023.88</v>
      </c>
    </row>
    <row r="417" spans="1:12" x14ac:dyDescent="0.3">
      <c r="A417" s="11" t="s">
        <v>1085</v>
      </c>
      <c r="B417" s="3" t="s">
        <v>385</v>
      </c>
      <c r="C417" s="4"/>
      <c r="D417" s="12" t="s">
        <v>1084</v>
      </c>
      <c r="E417" s="13"/>
      <c r="F417" s="13"/>
      <c r="G417" s="13"/>
      <c r="H417" s="2">
        <v>325917.34999999998</v>
      </c>
      <c r="I417" s="2">
        <v>293023.88</v>
      </c>
      <c r="J417" s="2">
        <v>0</v>
      </c>
      <c r="K417" s="2">
        <v>618941.23</v>
      </c>
      <c r="L417" s="14"/>
    </row>
    <row r="418" spans="1:12" x14ac:dyDescent="0.3">
      <c r="A418" s="11" t="s">
        <v>1086</v>
      </c>
      <c r="B418" s="3" t="s">
        <v>385</v>
      </c>
      <c r="C418" s="4"/>
      <c r="D418" s="4"/>
      <c r="E418" s="12" t="s">
        <v>1084</v>
      </c>
      <c r="F418" s="13"/>
      <c r="G418" s="13"/>
      <c r="H418" s="2">
        <v>325917.34999999998</v>
      </c>
      <c r="I418" s="2">
        <v>293023.88</v>
      </c>
      <c r="J418" s="2">
        <v>0</v>
      </c>
      <c r="K418" s="2">
        <v>618941.23</v>
      </c>
      <c r="L418" s="14"/>
    </row>
    <row r="419" spans="1:12" x14ac:dyDescent="0.3">
      <c r="A419" s="11" t="s">
        <v>1087</v>
      </c>
      <c r="B419" s="3" t="s">
        <v>385</v>
      </c>
      <c r="C419" s="4"/>
      <c r="D419" s="4"/>
      <c r="E419" s="4"/>
      <c r="F419" s="12" t="s">
        <v>1084</v>
      </c>
      <c r="G419" s="13"/>
      <c r="H419" s="2">
        <v>325917.34999999998</v>
      </c>
      <c r="I419" s="2">
        <v>293023.88</v>
      </c>
      <c r="J419" s="2">
        <v>0</v>
      </c>
      <c r="K419" s="2">
        <v>618941.23</v>
      </c>
      <c r="L419" s="14"/>
    </row>
    <row r="420" spans="1:12" x14ac:dyDescent="0.3">
      <c r="A420" s="16" t="s">
        <v>1088</v>
      </c>
      <c r="B420" s="3" t="s">
        <v>385</v>
      </c>
      <c r="C420" s="4"/>
      <c r="D420" s="4"/>
      <c r="E420" s="4"/>
      <c r="F420" s="4"/>
      <c r="G420" s="17" t="s">
        <v>1089</v>
      </c>
      <c r="H420" s="25">
        <v>320045.15000000002</v>
      </c>
      <c r="I420" s="25">
        <v>287719.95</v>
      </c>
      <c r="J420" s="25">
        <v>0</v>
      </c>
      <c r="K420" s="25">
        <v>607765.1</v>
      </c>
      <c r="L420" s="27">
        <f t="shared" ref="L420:L423" si="2">I420-J420</f>
        <v>287719.95</v>
      </c>
    </row>
    <row r="421" spans="1:12" x14ac:dyDescent="0.3">
      <c r="A421" s="16" t="s">
        <v>1090</v>
      </c>
      <c r="B421" s="3" t="s">
        <v>385</v>
      </c>
      <c r="C421" s="4"/>
      <c r="D421" s="4"/>
      <c r="E421" s="4"/>
      <c r="F421" s="4"/>
      <c r="G421" s="17" t="s">
        <v>1091</v>
      </c>
      <c r="H421" s="25">
        <v>5872.2</v>
      </c>
      <c r="I421" s="25">
        <v>5303.93</v>
      </c>
      <c r="J421" s="25">
        <v>0</v>
      </c>
      <c r="K421" s="25">
        <v>11176.13</v>
      </c>
      <c r="L421" s="27">
        <f t="shared" si="2"/>
        <v>5303.93</v>
      </c>
    </row>
    <row r="422" spans="1:12" x14ac:dyDescent="0.3">
      <c r="A422" s="19" t="s">
        <v>385</v>
      </c>
      <c r="B422" s="3" t="s">
        <v>385</v>
      </c>
      <c r="C422" s="4"/>
      <c r="D422" s="4"/>
      <c r="E422" s="4"/>
      <c r="F422" s="4"/>
      <c r="G422" s="20" t="s">
        <v>385</v>
      </c>
      <c r="H422" s="26"/>
      <c r="I422" s="26"/>
      <c r="J422" s="26"/>
      <c r="K422" s="26"/>
      <c r="L422" s="27"/>
    </row>
    <row r="423" spans="1:12" x14ac:dyDescent="0.3">
      <c r="A423" s="11" t="s">
        <v>1110</v>
      </c>
      <c r="B423" s="15" t="s">
        <v>385</v>
      </c>
      <c r="C423" s="12" t="s">
        <v>1111</v>
      </c>
      <c r="D423" s="13"/>
      <c r="E423" s="13"/>
      <c r="F423" s="13"/>
      <c r="G423" s="13"/>
      <c r="H423" s="2">
        <v>333.95</v>
      </c>
      <c r="I423" s="2">
        <v>335.62</v>
      </c>
      <c r="J423" s="2">
        <v>0</v>
      </c>
      <c r="K423" s="2">
        <v>669.57</v>
      </c>
      <c r="L423" s="27">
        <f t="shared" si="2"/>
        <v>335.62</v>
      </c>
    </row>
    <row r="424" spans="1:12" x14ac:dyDescent="0.3">
      <c r="A424" s="11" t="s">
        <v>1112</v>
      </c>
      <c r="B424" s="3" t="s">
        <v>385</v>
      </c>
      <c r="C424" s="4"/>
      <c r="D424" s="12" t="s">
        <v>1111</v>
      </c>
      <c r="E424" s="13"/>
      <c r="F424" s="13"/>
      <c r="G424" s="13"/>
      <c r="H424" s="2">
        <v>333.95</v>
      </c>
      <c r="I424" s="2">
        <v>335.62</v>
      </c>
      <c r="J424" s="2">
        <v>0</v>
      </c>
      <c r="K424" s="2">
        <v>669.57</v>
      </c>
      <c r="L424" s="14"/>
    </row>
    <row r="425" spans="1:12" x14ac:dyDescent="0.3">
      <c r="A425" s="11" t="s">
        <v>1113</v>
      </c>
      <c r="B425" s="3" t="s">
        <v>385</v>
      </c>
      <c r="C425" s="4"/>
      <c r="D425" s="4"/>
      <c r="E425" s="12" t="s">
        <v>1111</v>
      </c>
      <c r="F425" s="13"/>
      <c r="G425" s="13"/>
      <c r="H425" s="2">
        <v>333.95</v>
      </c>
      <c r="I425" s="2">
        <v>335.62</v>
      </c>
      <c r="J425" s="2">
        <v>0</v>
      </c>
      <c r="K425" s="2">
        <v>669.57</v>
      </c>
      <c r="L425" s="14"/>
    </row>
    <row r="426" spans="1:12" x14ac:dyDescent="0.3">
      <c r="A426" s="11" t="s">
        <v>1114</v>
      </c>
      <c r="B426" s="3" t="s">
        <v>385</v>
      </c>
      <c r="C426" s="4"/>
      <c r="D426" s="4"/>
      <c r="E426" s="4"/>
      <c r="F426" s="12" t="s">
        <v>1111</v>
      </c>
      <c r="G426" s="13"/>
      <c r="H426" s="2">
        <v>333.95</v>
      </c>
      <c r="I426" s="2">
        <v>335.62</v>
      </c>
      <c r="J426" s="2">
        <v>0</v>
      </c>
      <c r="K426" s="2">
        <v>669.57</v>
      </c>
      <c r="L426" s="14"/>
    </row>
    <row r="427" spans="1:12" x14ac:dyDescent="0.3">
      <c r="A427" s="16" t="s">
        <v>1115</v>
      </c>
      <c r="B427" s="3" t="s">
        <v>385</v>
      </c>
      <c r="C427" s="4"/>
      <c r="D427" s="4"/>
      <c r="E427" s="4"/>
      <c r="F427" s="4"/>
      <c r="G427" s="17" t="s">
        <v>739</v>
      </c>
      <c r="H427" s="25">
        <v>333.95</v>
      </c>
      <c r="I427" s="25">
        <v>335.62</v>
      </c>
      <c r="J427" s="25">
        <v>0</v>
      </c>
      <c r="K427" s="25">
        <v>669.57</v>
      </c>
      <c r="L427" s="18"/>
    </row>
    <row r="428" spans="1:12" x14ac:dyDescent="0.3">
      <c r="A428" s="19" t="s">
        <v>385</v>
      </c>
      <c r="B428" s="3" t="s">
        <v>385</v>
      </c>
      <c r="C428" s="4"/>
      <c r="D428" s="4"/>
      <c r="E428" s="4"/>
      <c r="F428" s="4"/>
      <c r="G428" s="20" t="s">
        <v>385</v>
      </c>
      <c r="H428" s="26"/>
      <c r="I428" s="26"/>
      <c r="J428" s="26"/>
      <c r="K428" s="26"/>
      <c r="L428" s="21"/>
    </row>
    <row r="429" spans="1:12" x14ac:dyDescent="0.3">
      <c r="A429" s="11" t="s">
        <v>1116</v>
      </c>
      <c r="B429" s="15" t="s">
        <v>385</v>
      </c>
      <c r="C429" s="12" t="s">
        <v>1117</v>
      </c>
      <c r="D429" s="13"/>
      <c r="E429" s="13"/>
      <c r="F429" s="13"/>
      <c r="G429" s="13"/>
      <c r="H429" s="2">
        <v>598187.32999999996</v>
      </c>
      <c r="I429" s="2">
        <v>192572.59</v>
      </c>
      <c r="J429" s="2">
        <v>0</v>
      </c>
      <c r="K429" s="2">
        <v>790759.92</v>
      </c>
      <c r="L429" s="27">
        <f t="shared" ref="L429" si="3">I429-J429</f>
        <v>192572.59</v>
      </c>
    </row>
    <row r="430" spans="1:12" x14ac:dyDescent="0.3">
      <c r="A430" s="11" t="s">
        <v>1118</v>
      </c>
      <c r="B430" s="3" t="s">
        <v>385</v>
      </c>
      <c r="C430" s="4"/>
      <c r="D430" s="12" t="s">
        <v>1117</v>
      </c>
      <c r="E430" s="13"/>
      <c r="F430" s="13"/>
      <c r="G430" s="13"/>
      <c r="H430" s="2">
        <v>598187.32999999996</v>
      </c>
      <c r="I430" s="2">
        <v>192572.59</v>
      </c>
      <c r="J430" s="2">
        <v>0</v>
      </c>
      <c r="K430" s="2">
        <v>790759.92</v>
      </c>
      <c r="L430" s="14"/>
    </row>
    <row r="431" spans="1:12" x14ac:dyDescent="0.3">
      <c r="A431" s="11" t="s">
        <v>1119</v>
      </c>
      <c r="B431" s="3" t="s">
        <v>385</v>
      </c>
      <c r="C431" s="4"/>
      <c r="D431" s="4"/>
      <c r="E431" s="12" t="s">
        <v>1117</v>
      </c>
      <c r="F431" s="13"/>
      <c r="G431" s="13"/>
      <c r="H431" s="2">
        <v>598187.32999999996</v>
      </c>
      <c r="I431" s="2">
        <v>192572.59</v>
      </c>
      <c r="J431" s="2">
        <v>0</v>
      </c>
      <c r="K431" s="2">
        <v>790759.92</v>
      </c>
      <c r="L431" s="14"/>
    </row>
    <row r="432" spans="1:12" x14ac:dyDescent="0.3">
      <c r="A432" s="11" t="s">
        <v>1120</v>
      </c>
      <c r="B432" s="3" t="s">
        <v>385</v>
      </c>
      <c r="C432" s="4"/>
      <c r="D432" s="4"/>
      <c r="E432" s="4"/>
      <c r="F432" s="12" t="s">
        <v>1117</v>
      </c>
      <c r="G432" s="13"/>
      <c r="H432" s="2">
        <v>598187.32999999996</v>
      </c>
      <c r="I432" s="2">
        <v>192572.59</v>
      </c>
      <c r="J432" s="2">
        <v>0</v>
      </c>
      <c r="K432" s="2">
        <v>790759.92</v>
      </c>
      <c r="L432" s="14"/>
    </row>
    <row r="433" spans="1:12" x14ac:dyDescent="0.3">
      <c r="A433" s="16" t="s">
        <v>1121</v>
      </c>
      <c r="B433" s="3" t="s">
        <v>385</v>
      </c>
      <c r="C433" s="4"/>
      <c r="D433" s="4"/>
      <c r="E433" s="4"/>
      <c r="F433" s="4"/>
      <c r="G433" s="17" t="s">
        <v>1122</v>
      </c>
      <c r="H433" s="25">
        <v>32940.61</v>
      </c>
      <c r="I433" s="25">
        <v>32000</v>
      </c>
      <c r="J433" s="25">
        <v>0</v>
      </c>
      <c r="K433" s="25">
        <v>64940.61</v>
      </c>
      <c r="L433" s="18"/>
    </row>
    <row r="434" spans="1:12" x14ac:dyDescent="0.3">
      <c r="A434" s="16" t="s">
        <v>1123</v>
      </c>
      <c r="B434" s="3" t="s">
        <v>385</v>
      </c>
      <c r="C434" s="4"/>
      <c r="D434" s="4"/>
      <c r="E434" s="4"/>
      <c r="F434" s="4"/>
      <c r="G434" s="17" t="s">
        <v>1124</v>
      </c>
      <c r="H434" s="25">
        <v>142471.72</v>
      </c>
      <c r="I434" s="25">
        <v>33927.589999999997</v>
      </c>
      <c r="J434" s="25">
        <v>0</v>
      </c>
      <c r="K434" s="25">
        <v>176399.31</v>
      </c>
      <c r="L434" s="18"/>
    </row>
    <row r="435" spans="1:12" x14ac:dyDescent="0.3">
      <c r="A435" s="16" t="s">
        <v>1127</v>
      </c>
      <c r="B435" s="3" t="s">
        <v>385</v>
      </c>
      <c r="C435" s="4"/>
      <c r="D435" s="4"/>
      <c r="E435" s="4"/>
      <c r="F435" s="4"/>
      <c r="G435" s="17" t="s">
        <v>1128</v>
      </c>
      <c r="H435" s="25">
        <v>422775</v>
      </c>
      <c r="I435" s="25">
        <v>126645</v>
      </c>
      <c r="J435" s="25">
        <v>0</v>
      </c>
      <c r="K435" s="25">
        <v>549420</v>
      </c>
      <c r="L435" s="18"/>
    </row>
    <row r="436" spans="1:12" x14ac:dyDescent="0.3">
      <c r="A436" s="11" t="s">
        <v>385</v>
      </c>
      <c r="B436" s="3" t="s">
        <v>385</v>
      </c>
      <c r="C436" s="4"/>
      <c r="D436" s="4"/>
      <c r="E436" s="12" t="s">
        <v>385</v>
      </c>
      <c r="F436" s="13"/>
      <c r="G436" s="13"/>
      <c r="H436" s="24"/>
      <c r="I436" s="24"/>
      <c r="J436" s="24"/>
      <c r="K436" s="24"/>
      <c r="L436" s="13"/>
    </row>
    <row r="437" spans="1:12" x14ac:dyDescent="0.3">
      <c r="A437" s="11" t="s">
        <v>1129</v>
      </c>
      <c r="B437" s="12" t="s">
        <v>1130</v>
      </c>
      <c r="C437" s="13"/>
      <c r="D437" s="13"/>
      <c r="E437" s="13"/>
      <c r="F437" s="13"/>
      <c r="G437" s="13"/>
      <c r="H437" s="2">
        <v>2188847.2400000002</v>
      </c>
      <c r="I437" s="2">
        <v>4303.96</v>
      </c>
      <c r="J437" s="2">
        <v>1774228.53</v>
      </c>
      <c r="K437" s="2">
        <v>3958771.81</v>
      </c>
      <c r="L437" s="27">
        <f>J437-I437</f>
        <v>1769924.57</v>
      </c>
    </row>
    <row r="438" spans="1:12" x14ac:dyDescent="0.3">
      <c r="A438" s="11" t="s">
        <v>1131</v>
      </c>
      <c r="B438" s="15" t="s">
        <v>385</v>
      </c>
      <c r="C438" s="12" t="s">
        <v>1130</v>
      </c>
      <c r="D438" s="13"/>
      <c r="E438" s="13"/>
      <c r="F438" s="13"/>
      <c r="G438" s="13"/>
      <c r="H438" s="2">
        <v>2188847.2400000002</v>
      </c>
      <c r="I438" s="2">
        <v>4303.96</v>
      </c>
      <c r="J438" s="2">
        <v>1774228.53</v>
      </c>
      <c r="K438" s="2">
        <v>3958771.81</v>
      </c>
      <c r="L438" s="27"/>
    </row>
    <row r="439" spans="1:12" x14ac:dyDescent="0.3">
      <c r="A439" s="11" t="s">
        <v>1132</v>
      </c>
      <c r="B439" s="3" t="s">
        <v>385</v>
      </c>
      <c r="C439" s="4"/>
      <c r="D439" s="12" t="s">
        <v>1130</v>
      </c>
      <c r="E439" s="13"/>
      <c r="F439" s="13"/>
      <c r="G439" s="13"/>
      <c r="H439" s="2">
        <v>2188847.2400000002</v>
      </c>
      <c r="I439" s="2">
        <v>4303.96</v>
      </c>
      <c r="J439" s="2">
        <v>1774228.53</v>
      </c>
      <c r="K439" s="2">
        <v>3958771.81</v>
      </c>
      <c r="L439" s="14"/>
    </row>
    <row r="440" spans="1:12" x14ac:dyDescent="0.3">
      <c r="A440" s="11" t="s">
        <v>1133</v>
      </c>
      <c r="B440" s="3" t="s">
        <v>385</v>
      </c>
      <c r="C440" s="4"/>
      <c r="D440" s="4"/>
      <c r="E440" s="12" t="s">
        <v>1134</v>
      </c>
      <c r="F440" s="13"/>
      <c r="G440" s="13"/>
      <c r="H440" s="2">
        <v>1009992.56</v>
      </c>
      <c r="I440" s="2">
        <v>0</v>
      </c>
      <c r="J440" s="2">
        <v>1312152.24</v>
      </c>
      <c r="K440" s="2">
        <v>2322144.7999999998</v>
      </c>
      <c r="L440" s="14"/>
    </row>
    <row r="441" spans="1:12" x14ac:dyDescent="0.3">
      <c r="A441" s="11" t="s">
        <v>1135</v>
      </c>
      <c r="B441" s="3" t="s">
        <v>385</v>
      </c>
      <c r="C441" s="4"/>
      <c r="D441" s="4"/>
      <c r="E441" s="4"/>
      <c r="F441" s="12" t="s">
        <v>1134</v>
      </c>
      <c r="G441" s="13"/>
      <c r="H441" s="2">
        <v>1009992.56</v>
      </c>
      <c r="I441" s="2">
        <v>0</v>
      </c>
      <c r="J441" s="2">
        <v>1312152.24</v>
      </c>
      <c r="K441" s="2">
        <v>2322144.7999999998</v>
      </c>
      <c r="L441" s="14"/>
    </row>
    <row r="442" spans="1:12" x14ac:dyDescent="0.3">
      <c r="A442" s="16" t="s">
        <v>1136</v>
      </c>
      <c r="B442" s="3" t="s">
        <v>385</v>
      </c>
      <c r="C442" s="4"/>
      <c r="D442" s="4"/>
      <c r="E442" s="4"/>
      <c r="F442" s="4"/>
      <c r="G442" s="17" t="s">
        <v>710</v>
      </c>
      <c r="H442" s="25">
        <v>1009992.56</v>
      </c>
      <c r="I442" s="25">
        <v>0</v>
      </c>
      <c r="J442" s="25">
        <v>1312152.24</v>
      </c>
      <c r="K442" s="25">
        <v>2322144.7999999998</v>
      </c>
      <c r="L442" s="18"/>
    </row>
    <row r="443" spans="1:12" x14ac:dyDescent="0.3">
      <c r="A443" s="19" t="s">
        <v>385</v>
      </c>
      <c r="B443" s="3" t="s">
        <v>385</v>
      </c>
      <c r="C443" s="4"/>
      <c r="D443" s="4"/>
      <c r="E443" s="4"/>
      <c r="F443" s="4"/>
      <c r="G443" s="20" t="s">
        <v>385</v>
      </c>
      <c r="H443" s="26"/>
      <c r="I443" s="26"/>
      <c r="J443" s="26"/>
      <c r="K443" s="26"/>
      <c r="L443" s="21"/>
    </row>
    <row r="444" spans="1:12" x14ac:dyDescent="0.3">
      <c r="A444" s="11" t="s">
        <v>1137</v>
      </c>
      <c r="B444" s="3" t="s">
        <v>385</v>
      </c>
      <c r="C444" s="4"/>
      <c r="D444" s="4"/>
      <c r="E444" s="12" t="s">
        <v>1138</v>
      </c>
      <c r="F444" s="13"/>
      <c r="G444" s="13"/>
      <c r="H444" s="2">
        <v>665125.74</v>
      </c>
      <c r="I444" s="2">
        <v>4303.96</v>
      </c>
      <c r="J444" s="2">
        <v>253064.09</v>
      </c>
      <c r="K444" s="2">
        <v>913885.87</v>
      </c>
      <c r="L444" s="14"/>
    </row>
    <row r="445" spans="1:12" x14ac:dyDescent="0.3">
      <c r="A445" s="11" t="s">
        <v>1139</v>
      </c>
      <c r="B445" s="3" t="s">
        <v>385</v>
      </c>
      <c r="C445" s="4"/>
      <c r="D445" s="4"/>
      <c r="E445" s="4"/>
      <c r="F445" s="12" t="s">
        <v>1140</v>
      </c>
      <c r="G445" s="13"/>
      <c r="H445" s="2">
        <v>46374.5</v>
      </c>
      <c r="I445" s="2">
        <v>0</v>
      </c>
      <c r="J445" s="2">
        <v>39944.61</v>
      </c>
      <c r="K445" s="2">
        <v>86319.11</v>
      </c>
      <c r="L445" s="14"/>
    </row>
    <row r="446" spans="1:12" x14ac:dyDescent="0.3">
      <c r="A446" s="16" t="s">
        <v>1141</v>
      </c>
      <c r="B446" s="3" t="s">
        <v>385</v>
      </c>
      <c r="C446" s="4"/>
      <c r="D446" s="4"/>
      <c r="E446" s="4"/>
      <c r="F446" s="4"/>
      <c r="G446" s="17" t="s">
        <v>935</v>
      </c>
      <c r="H446" s="25">
        <v>24867</v>
      </c>
      <c r="I446" s="25">
        <v>0</v>
      </c>
      <c r="J446" s="25">
        <v>7313.6</v>
      </c>
      <c r="K446" s="25">
        <v>32180.6</v>
      </c>
      <c r="L446" s="18"/>
    </row>
    <row r="447" spans="1:12" x14ac:dyDescent="0.3">
      <c r="A447" s="16" t="s">
        <v>1142</v>
      </c>
      <c r="B447" s="3" t="s">
        <v>385</v>
      </c>
      <c r="C447" s="4"/>
      <c r="D447" s="4"/>
      <c r="E447" s="4"/>
      <c r="F447" s="4"/>
      <c r="G447" s="17" t="s">
        <v>1143</v>
      </c>
      <c r="H447" s="25">
        <v>21507.5</v>
      </c>
      <c r="I447" s="25">
        <v>0</v>
      </c>
      <c r="J447" s="25">
        <v>8531.01</v>
      </c>
      <c r="K447" s="25">
        <v>30038.51</v>
      </c>
      <c r="L447" s="18"/>
    </row>
    <row r="448" spans="1:12" x14ac:dyDescent="0.3">
      <c r="A448" s="16" t="s">
        <v>1146</v>
      </c>
      <c r="B448" s="3" t="s">
        <v>385</v>
      </c>
      <c r="C448" s="4"/>
      <c r="D448" s="4"/>
      <c r="E448" s="4"/>
      <c r="F448" s="4"/>
      <c r="G448" s="17" t="s">
        <v>1147</v>
      </c>
      <c r="H448" s="25">
        <v>0</v>
      </c>
      <c r="I448" s="25">
        <v>0</v>
      </c>
      <c r="J448" s="25">
        <v>24100</v>
      </c>
      <c r="K448" s="25">
        <v>24100</v>
      </c>
      <c r="L448" s="18"/>
    </row>
    <row r="449" spans="1:12" x14ac:dyDescent="0.3">
      <c r="A449" s="19" t="s">
        <v>385</v>
      </c>
      <c r="B449" s="3" t="s">
        <v>385</v>
      </c>
      <c r="C449" s="4"/>
      <c r="D449" s="4"/>
      <c r="E449" s="4"/>
      <c r="F449" s="4"/>
      <c r="G449" s="20" t="s">
        <v>385</v>
      </c>
      <c r="H449" s="26"/>
      <c r="I449" s="26"/>
      <c r="J449" s="26"/>
      <c r="K449" s="26"/>
      <c r="L449" s="21"/>
    </row>
    <row r="450" spans="1:12" x14ac:dyDescent="0.3">
      <c r="A450" s="11" t="s">
        <v>1150</v>
      </c>
      <c r="B450" s="3" t="s">
        <v>385</v>
      </c>
      <c r="C450" s="4"/>
      <c r="D450" s="4"/>
      <c r="E450" s="4"/>
      <c r="F450" s="12" t="s">
        <v>1151</v>
      </c>
      <c r="G450" s="13"/>
      <c r="H450" s="2">
        <v>409867.5</v>
      </c>
      <c r="I450" s="2">
        <v>0</v>
      </c>
      <c r="J450" s="2">
        <v>143467.5</v>
      </c>
      <c r="K450" s="2">
        <v>553335</v>
      </c>
      <c r="L450" s="14"/>
    </row>
    <row r="451" spans="1:12" x14ac:dyDescent="0.3">
      <c r="A451" s="16" t="s">
        <v>1152</v>
      </c>
      <c r="B451" s="3" t="s">
        <v>385</v>
      </c>
      <c r="C451" s="4"/>
      <c r="D451" s="4"/>
      <c r="E451" s="4"/>
      <c r="F451" s="4"/>
      <c r="G451" s="17" t="s">
        <v>1153</v>
      </c>
      <c r="H451" s="25">
        <v>409867.5</v>
      </c>
      <c r="I451" s="25">
        <v>0</v>
      </c>
      <c r="J451" s="25">
        <v>143467.5</v>
      </c>
      <c r="K451" s="25">
        <v>553335</v>
      </c>
      <c r="L451" s="18"/>
    </row>
    <row r="452" spans="1:12" x14ac:dyDescent="0.3">
      <c r="A452" s="19" t="s">
        <v>385</v>
      </c>
      <c r="B452" s="3" t="s">
        <v>385</v>
      </c>
      <c r="C452" s="4"/>
      <c r="D452" s="4"/>
      <c r="E452" s="4"/>
      <c r="F452" s="4"/>
      <c r="G452" s="20" t="s">
        <v>385</v>
      </c>
      <c r="H452" s="26"/>
      <c r="I452" s="26"/>
      <c r="J452" s="26"/>
      <c r="K452" s="26"/>
      <c r="L452" s="21"/>
    </row>
    <row r="453" spans="1:12" x14ac:dyDescent="0.3">
      <c r="A453" s="11" t="s">
        <v>1154</v>
      </c>
      <c r="B453" s="3" t="s">
        <v>385</v>
      </c>
      <c r="C453" s="4"/>
      <c r="D453" s="4"/>
      <c r="E453" s="4"/>
      <c r="F453" s="12" t="s">
        <v>1155</v>
      </c>
      <c r="G453" s="13"/>
      <c r="H453" s="2">
        <v>144638.60999999999</v>
      </c>
      <c r="I453" s="2">
        <v>0</v>
      </c>
      <c r="J453" s="2">
        <v>35884.78</v>
      </c>
      <c r="K453" s="2">
        <v>180523.39</v>
      </c>
      <c r="L453" s="14"/>
    </row>
    <row r="454" spans="1:12" x14ac:dyDescent="0.3">
      <c r="A454" s="16" t="s">
        <v>1156</v>
      </c>
      <c r="B454" s="3" t="s">
        <v>385</v>
      </c>
      <c r="C454" s="4"/>
      <c r="D454" s="4"/>
      <c r="E454" s="4"/>
      <c r="F454" s="4"/>
      <c r="G454" s="17" t="s">
        <v>1157</v>
      </c>
      <c r="H454" s="25">
        <v>144638.60999999999</v>
      </c>
      <c r="I454" s="25">
        <v>0</v>
      </c>
      <c r="J454" s="25">
        <v>35884.78</v>
      </c>
      <c r="K454" s="25">
        <v>180523.39</v>
      </c>
      <c r="L454" s="18"/>
    </row>
    <row r="455" spans="1:12" x14ac:dyDescent="0.3">
      <c r="A455" s="19" t="s">
        <v>385</v>
      </c>
      <c r="B455" s="3" t="s">
        <v>385</v>
      </c>
      <c r="C455" s="4"/>
      <c r="D455" s="4"/>
      <c r="E455" s="4"/>
      <c r="F455" s="4"/>
      <c r="G455" s="20" t="s">
        <v>385</v>
      </c>
      <c r="H455" s="26"/>
      <c r="I455" s="26"/>
      <c r="J455" s="26"/>
      <c r="K455" s="26"/>
      <c r="L455" s="21"/>
    </row>
    <row r="456" spans="1:12" x14ac:dyDescent="0.3">
      <c r="A456" s="11" t="s">
        <v>1158</v>
      </c>
      <c r="B456" s="3" t="s">
        <v>385</v>
      </c>
      <c r="C456" s="4"/>
      <c r="D456" s="4"/>
      <c r="E456" s="4"/>
      <c r="F456" s="12" t="s">
        <v>1159</v>
      </c>
      <c r="G456" s="13"/>
      <c r="H456" s="2">
        <v>64245.13</v>
      </c>
      <c r="I456" s="2">
        <v>4303.96</v>
      </c>
      <c r="J456" s="2">
        <v>33767.199999999997</v>
      </c>
      <c r="K456" s="2">
        <v>93708.37</v>
      </c>
      <c r="L456" s="27">
        <f>J456-I456</f>
        <v>29463.239999999998</v>
      </c>
    </row>
    <row r="457" spans="1:12" x14ac:dyDescent="0.3">
      <c r="A457" s="16" t="s">
        <v>1160</v>
      </c>
      <c r="B457" s="3" t="s">
        <v>385</v>
      </c>
      <c r="C457" s="4"/>
      <c r="D457" s="4"/>
      <c r="E457" s="4"/>
      <c r="F457" s="4"/>
      <c r="G457" s="17" t="s">
        <v>1161</v>
      </c>
      <c r="H457" s="25">
        <v>76670.399999999994</v>
      </c>
      <c r="I457" s="25">
        <v>0</v>
      </c>
      <c r="J457" s="25">
        <v>33767.199999999997</v>
      </c>
      <c r="K457" s="25">
        <v>110437.6</v>
      </c>
      <c r="L457" s="18"/>
    </row>
    <row r="458" spans="1:12" x14ac:dyDescent="0.3">
      <c r="A458" s="16" t="s">
        <v>1162</v>
      </c>
      <c r="B458" s="3" t="s">
        <v>385</v>
      </c>
      <c r="C458" s="4"/>
      <c r="D458" s="4"/>
      <c r="E458" s="4"/>
      <c r="F458" s="4"/>
      <c r="G458" s="17" t="s">
        <v>1163</v>
      </c>
      <c r="H458" s="25">
        <v>-12234.77</v>
      </c>
      <c r="I458" s="25">
        <v>4223.66</v>
      </c>
      <c r="J458" s="25">
        <v>0</v>
      </c>
      <c r="K458" s="25">
        <v>-16458.43</v>
      </c>
      <c r="L458" s="18"/>
    </row>
    <row r="459" spans="1:12" x14ac:dyDescent="0.3">
      <c r="A459" s="16" t="s">
        <v>1164</v>
      </c>
      <c r="B459" s="3" t="s">
        <v>385</v>
      </c>
      <c r="C459" s="4"/>
      <c r="D459" s="4"/>
      <c r="E459" s="4"/>
      <c r="F459" s="4"/>
      <c r="G459" s="17" t="s">
        <v>1165</v>
      </c>
      <c r="H459" s="25">
        <v>-190.5</v>
      </c>
      <c r="I459" s="25">
        <v>80.3</v>
      </c>
      <c r="J459" s="25">
        <v>0</v>
      </c>
      <c r="K459" s="25">
        <v>-270.8</v>
      </c>
      <c r="L459" s="18"/>
    </row>
    <row r="460" spans="1:12" x14ac:dyDescent="0.3">
      <c r="A460" s="19" t="s">
        <v>385</v>
      </c>
      <c r="B460" s="3" t="s">
        <v>385</v>
      </c>
      <c r="C460" s="4"/>
      <c r="D460" s="4"/>
      <c r="E460" s="4"/>
      <c r="F460" s="4"/>
      <c r="G460" s="20" t="s">
        <v>385</v>
      </c>
      <c r="H460" s="26"/>
      <c r="I460" s="26"/>
      <c r="J460" s="26"/>
      <c r="K460" s="26"/>
      <c r="L460" s="21"/>
    </row>
    <row r="461" spans="1:12" x14ac:dyDescent="0.3">
      <c r="A461" s="11" t="s">
        <v>1168</v>
      </c>
      <c r="B461" s="3" t="s">
        <v>385</v>
      </c>
      <c r="C461" s="4"/>
      <c r="D461" s="4"/>
      <c r="E461" s="12" t="s">
        <v>1169</v>
      </c>
      <c r="F461" s="13"/>
      <c r="G461" s="13"/>
      <c r="H461" s="2">
        <v>57985.33</v>
      </c>
      <c r="I461" s="2">
        <v>0</v>
      </c>
      <c r="J461" s="2">
        <v>50350.12</v>
      </c>
      <c r="K461" s="2">
        <v>108335.45</v>
      </c>
      <c r="L461" s="14"/>
    </row>
    <row r="462" spans="1:12" x14ac:dyDescent="0.3">
      <c r="A462" s="11" t="s">
        <v>1170</v>
      </c>
      <c r="B462" s="3" t="s">
        <v>385</v>
      </c>
      <c r="C462" s="4"/>
      <c r="D462" s="4"/>
      <c r="E462" s="4"/>
      <c r="F462" s="12" t="s">
        <v>1169</v>
      </c>
      <c r="G462" s="13"/>
      <c r="H462" s="2">
        <v>57985.33</v>
      </c>
      <c r="I462" s="2">
        <v>0</v>
      </c>
      <c r="J462" s="2">
        <v>50350.12</v>
      </c>
      <c r="K462" s="2">
        <v>108335.45</v>
      </c>
      <c r="L462" s="14"/>
    </row>
    <row r="463" spans="1:12" x14ac:dyDescent="0.3">
      <c r="A463" s="16" t="s">
        <v>1171</v>
      </c>
      <c r="B463" s="3" t="s">
        <v>385</v>
      </c>
      <c r="C463" s="4"/>
      <c r="D463" s="4"/>
      <c r="E463" s="4"/>
      <c r="F463" s="4"/>
      <c r="G463" s="17" t="s">
        <v>1172</v>
      </c>
      <c r="H463" s="25">
        <v>57800.31</v>
      </c>
      <c r="I463" s="25">
        <v>0</v>
      </c>
      <c r="J463" s="25">
        <v>50262.559999999998</v>
      </c>
      <c r="K463" s="25">
        <v>108062.87</v>
      </c>
      <c r="L463" s="18"/>
    </row>
    <row r="464" spans="1:12" x14ac:dyDescent="0.3">
      <c r="A464" s="16" t="s">
        <v>1173</v>
      </c>
      <c r="B464" s="3" t="s">
        <v>385</v>
      </c>
      <c r="C464" s="4"/>
      <c r="D464" s="4"/>
      <c r="E464" s="4"/>
      <c r="F464" s="4"/>
      <c r="G464" s="17" t="s">
        <v>1174</v>
      </c>
      <c r="H464" s="25">
        <v>185.02</v>
      </c>
      <c r="I464" s="25">
        <v>0</v>
      </c>
      <c r="J464" s="25">
        <v>87.56</v>
      </c>
      <c r="K464" s="25">
        <v>272.58</v>
      </c>
      <c r="L464" s="18"/>
    </row>
    <row r="465" spans="1:12" x14ac:dyDescent="0.3">
      <c r="A465" s="19" t="s">
        <v>385</v>
      </c>
      <c r="B465" s="3" t="s">
        <v>385</v>
      </c>
      <c r="C465" s="4"/>
      <c r="D465" s="4"/>
      <c r="E465" s="4"/>
      <c r="F465" s="4"/>
      <c r="G465" s="20" t="s">
        <v>385</v>
      </c>
      <c r="H465" s="26"/>
      <c r="I465" s="26"/>
      <c r="J465" s="26"/>
      <c r="K465" s="26"/>
      <c r="L465" s="21"/>
    </row>
    <row r="466" spans="1:12" x14ac:dyDescent="0.3">
      <c r="A466" s="11" t="s">
        <v>1175</v>
      </c>
      <c r="B466" s="3" t="s">
        <v>385</v>
      </c>
      <c r="C466" s="4"/>
      <c r="D466" s="4"/>
      <c r="E466" s="12" t="s">
        <v>1176</v>
      </c>
      <c r="F466" s="13"/>
      <c r="G466" s="13"/>
      <c r="H466" s="2">
        <v>28</v>
      </c>
      <c r="I466" s="2">
        <v>0</v>
      </c>
      <c r="J466" s="2">
        <v>17.079999999999998</v>
      </c>
      <c r="K466" s="2">
        <v>45.08</v>
      </c>
      <c r="L466" s="14"/>
    </row>
    <row r="467" spans="1:12" x14ac:dyDescent="0.3">
      <c r="A467" s="11" t="s">
        <v>1177</v>
      </c>
      <c r="B467" s="3" t="s">
        <v>385</v>
      </c>
      <c r="C467" s="4"/>
      <c r="D467" s="4"/>
      <c r="E467" s="4"/>
      <c r="F467" s="12" t="s">
        <v>1176</v>
      </c>
      <c r="G467" s="13"/>
      <c r="H467" s="2">
        <v>28</v>
      </c>
      <c r="I467" s="2">
        <v>0</v>
      </c>
      <c r="J467" s="2">
        <v>17.079999999999998</v>
      </c>
      <c r="K467" s="2">
        <v>45.08</v>
      </c>
      <c r="L467" s="14"/>
    </row>
    <row r="468" spans="1:12" x14ac:dyDescent="0.3">
      <c r="A468" s="16" t="s">
        <v>1178</v>
      </c>
      <c r="B468" s="3" t="s">
        <v>385</v>
      </c>
      <c r="C468" s="4"/>
      <c r="D468" s="4"/>
      <c r="E468" s="4"/>
      <c r="F468" s="4"/>
      <c r="G468" s="17" t="s">
        <v>1179</v>
      </c>
      <c r="H468" s="25">
        <v>28</v>
      </c>
      <c r="I468" s="25">
        <v>0</v>
      </c>
      <c r="J468" s="25">
        <v>17.079999999999998</v>
      </c>
      <c r="K468" s="25">
        <v>45.08</v>
      </c>
      <c r="L468" s="18"/>
    </row>
    <row r="469" spans="1:12" x14ac:dyDescent="0.3">
      <c r="A469" s="19" t="s">
        <v>385</v>
      </c>
      <c r="B469" s="3" t="s">
        <v>385</v>
      </c>
      <c r="C469" s="4"/>
      <c r="D469" s="4"/>
      <c r="E469" s="4"/>
      <c r="F469" s="4"/>
      <c r="G469" s="20" t="s">
        <v>385</v>
      </c>
      <c r="H469" s="26"/>
      <c r="I469" s="26"/>
      <c r="J469" s="26"/>
      <c r="K469" s="26"/>
      <c r="L469" s="21"/>
    </row>
    <row r="470" spans="1:12" x14ac:dyDescent="0.3">
      <c r="A470" s="11" t="s">
        <v>1180</v>
      </c>
      <c r="B470" s="3" t="s">
        <v>385</v>
      </c>
      <c r="C470" s="4"/>
      <c r="D470" s="4"/>
      <c r="E470" s="12" t="s">
        <v>1117</v>
      </c>
      <c r="F470" s="13"/>
      <c r="G470" s="13"/>
      <c r="H470" s="2">
        <v>455715.61</v>
      </c>
      <c r="I470" s="2">
        <v>0</v>
      </c>
      <c r="J470" s="2">
        <v>158645</v>
      </c>
      <c r="K470" s="2">
        <v>614360.61</v>
      </c>
      <c r="L470" s="14"/>
    </row>
    <row r="471" spans="1:12" x14ac:dyDescent="0.3">
      <c r="A471" s="11" t="s">
        <v>1181</v>
      </c>
      <c r="B471" s="3" t="s">
        <v>385</v>
      </c>
      <c r="C471" s="4"/>
      <c r="D471" s="4"/>
      <c r="E471" s="4"/>
      <c r="F471" s="12" t="s">
        <v>1117</v>
      </c>
      <c r="G471" s="13"/>
      <c r="H471" s="2">
        <v>455715.61</v>
      </c>
      <c r="I471" s="2">
        <v>0</v>
      </c>
      <c r="J471" s="2">
        <v>158645</v>
      </c>
      <c r="K471" s="2">
        <v>614360.61</v>
      </c>
      <c r="L471" s="14"/>
    </row>
    <row r="472" spans="1:12" x14ac:dyDescent="0.3">
      <c r="A472" s="16" t="s">
        <v>1182</v>
      </c>
      <c r="B472" s="3" t="s">
        <v>385</v>
      </c>
      <c r="C472" s="4"/>
      <c r="D472" s="4"/>
      <c r="E472" s="4"/>
      <c r="F472" s="4"/>
      <c r="G472" s="17" t="s">
        <v>1122</v>
      </c>
      <c r="H472" s="25">
        <v>32940.61</v>
      </c>
      <c r="I472" s="25">
        <v>0</v>
      </c>
      <c r="J472" s="25">
        <v>32000</v>
      </c>
      <c r="K472" s="25">
        <v>64940.61</v>
      </c>
      <c r="L472" s="18"/>
    </row>
    <row r="473" spans="1:12" x14ac:dyDescent="0.3">
      <c r="A473" s="16" t="s">
        <v>1183</v>
      </c>
      <c r="B473" s="3" t="s">
        <v>385</v>
      </c>
      <c r="C473" s="4"/>
      <c r="D473" s="4"/>
      <c r="E473" s="4"/>
      <c r="F473" s="4"/>
      <c r="G473" s="17" t="s">
        <v>1128</v>
      </c>
      <c r="H473" s="25">
        <v>422775</v>
      </c>
      <c r="I473" s="25">
        <v>0</v>
      </c>
      <c r="J473" s="25">
        <v>126645</v>
      </c>
      <c r="K473" s="25">
        <v>549420</v>
      </c>
      <c r="L473" s="18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54"/>
  <sheetViews>
    <sheetView workbookViewId="0">
      <selection activeCell="L203" sqref="L203"/>
    </sheetView>
  </sheetViews>
  <sheetFormatPr defaultColWidth="9.109375" defaultRowHeight="14.4" x14ac:dyDescent="0.3"/>
  <cols>
    <col min="1" max="1" width="16.109375" style="1" customWidth="1"/>
    <col min="2" max="6" width="1.33203125" style="1" customWidth="1"/>
    <col min="7" max="7" width="41.33203125" style="1" bestFit="1" customWidth="1"/>
    <col min="8" max="8" width="14.6640625" style="23" bestFit="1" customWidth="1"/>
    <col min="9" max="10" width="12.6640625" style="23" bestFit="1" customWidth="1"/>
    <col min="11" max="11" width="14.6640625" style="23" bestFit="1" customWidth="1"/>
    <col min="12" max="12" width="11.33203125" style="1" bestFit="1" customWidth="1"/>
    <col min="13" max="13" width="13.6640625" style="1" bestFit="1" customWidth="1"/>
    <col min="14" max="243" width="9.109375" style="1"/>
    <col min="244" max="244" width="11.33203125" style="1" customWidth="1"/>
    <col min="245" max="245" width="2.33203125" style="1" customWidth="1"/>
    <col min="246" max="249" width="1.33203125" style="1" customWidth="1"/>
    <col min="250" max="250" width="0.88671875" style="1" customWidth="1"/>
    <col min="251" max="251" width="15.44140625" style="1" customWidth="1"/>
    <col min="252" max="252" width="0.88671875" style="1" customWidth="1"/>
    <col min="253" max="253" width="12.5546875" style="1" customWidth="1"/>
    <col min="254" max="254" width="4.44140625" style="1" customWidth="1"/>
    <col min="255" max="255" width="2.109375" style="1" customWidth="1"/>
    <col min="256" max="256" width="0.33203125" style="1" customWidth="1"/>
    <col min="257" max="257" width="0.5546875" style="1" customWidth="1"/>
    <col min="258" max="258" width="6.44140625" style="1" customWidth="1"/>
    <col min="259" max="259" width="3.109375" style="1" customWidth="1"/>
    <col min="260" max="260" width="1.5546875" style="1" customWidth="1"/>
    <col min="261" max="261" width="3.33203125" style="1" customWidth="1"/>
    <col min="262" max="262" width="9.109375" style="1"/>
    <col min="263" max="263" width="6.88671875" style="1" customWidth="1"/>
    <col min="264" max="264" width="1.5546875" style="1" customWidth="1"/>
    <col min="265" max="265" width="4.44140625" style="1" customWidth="1"/>
    <col min="266" max="266" width="5" style="1" customWidth="1"/>
    <col min="267" max="267" width="7.33203125" style="1" customWidth="1"/>
    <col min="268" max="499" width="9.109375" style="1"/>
    <col min="500" max="500" width="11.33203125" style="1" customWidth="1"/>
    <col min="501" max="501" width="2.33203125" style="1" customWidth="1"/>
    <col min="502" max="505" width="1.33203125" style="1" customWidth="1"/>
    <col min="506" max="506" width="0.88671875" style="1" customWidth="1"/>
    <col min="507" max="507" width="15.44140625" style="1" customWidth="1"/>
    <col min="508" max="508" width="0.88671875" style="1" customWidth="1"/>
    <col min="509" max="509" width="12.5546875" style="1" customWidth="1"/>
    <col min="510" max="510" width="4.44140625" style="1" customWidth="1"/>
    <col min="511" max="511" width="2.109375" style="1" customWidth="1"/>
    <col min="512" max="512" width="0.33203125" style="1" customWidth="1"/>
    <col min="513" max="513" width="0.5546875" style="1" customWidth="1"/>
    <col min="514" max="514" width="6.44140625" style="1" customWidth="1"/>
    <col min="515" max="515" width="3.109375" style="1" customWidth="1"/>
    <col min="516" max="516" width="1.5546875" style="1" customWidth="1"/>
    <col min="517" max="517" width="3.33203125" style="1" customWidth="1"/>
    <col min="518" max="518" width="9.109375" style="1"/>
    <col min="519" max="519" width="6.88671875" style="1" customWidth="1"/>
    <col min="520" max="520" width="1.5546875" style="1" customWidth="1"/>
    <col min="521" max="521" width="4.44140625" style="1" customWidth="1"/>
    <col min="522" max="522" width="5" style="1" customWidth="1"/>
    <col min="523" max="523" width="7.33203125" style="1" customWidth="1"/>
    <col min="524" max="755" width="9.109375" style="1"/>
    <col min="756" max="756" width="11.33203125" style="1" customWidth="1"/>
    <col min="757" max="757" width="2.33203125" style="1" customWidth="1"/>
    <col min="758" max="761" width="1.33203125" style="1" customWidth="1"/>
    <col min="762" max="762" width="0.88671875" style="1" customWidth="1"/>
    <col min="763" max="763" width="15.44140625" style="1" customWidth="1"/>
    <col min="764" max="764" width="0.88671875" style="1" customWidth="1"/>
    <col min="765" max="765" width="12.5546875" style="1" customWidth="1"/>
    <col min="766" max="766" width="4.44140625" style="1" customWidth="1"/>
    <col min="767" max="767" width="2.109375" style="1" customWidth="1"/>
    <col min="768" max="768" width="0.33203125" style="1" customWidth="1"/>
    <col min="769" max="769" width="0.5546875" style="1" customWidth="1"/>
    <col min="770" max="770" width="6.44140625" style="1" customWidth="1"/>
    <col min="771" max="771" width="3.109375" style="1" customWidth="1"/>
    <col min="772" max="772" width="1.5546875" style="1" customWidth="1"/>
    <col min="773" max="773" width="3.33203125" style="1" customWidth="1"/>
    <col min="774" max="774" width="9.109375" style="1"/>
    <col min="775" max="775" width="6.88671875" style="1" customWidth="1"/>
    <col min="776" max="776" width="1.5546875" style="1" customWidth="1"/>
    <col min="777" max="777" width="4.44140625" style="1" customWidth="1"/>
    <col min="778" max="778" width="5" style="1" customWidth="1"/>
    <col min="779" max="779" width="7.33203125" style="1" customWidth="1"/>
    <col min="780" max="1011" width="9.109375" style="1"/>
    <col min="1012" max="1012" width="11.33203125" style="1" customWidth="1"/>
    <col min="1013" max="1013" width="2.33203125" style="1" customWidth="1"/>
    <col min="1014" max="1017" width="1.33203125" style="1" customWidth="1"/>
    <col min="1018" max="1018" width="0.88671875" style="1" customWidth="1"/>
    <col min="1019" max="1019" width="15.44140625" style="1" customWidth="1"/>
    <col min="1020" max="1020" width="0.88671875" style="1" customWidth="1"/>
    <col min="1021" max="1021" width="12.5546875" style="1" customWidth="1"/>
    <col min="1022" max="1022" width="4.44140625" style="1" customWidth="1"/>
    <col min="1023" max="1023" width="2.109375" style="1" customWidth="1"/>
    <col min="1024" max="1024" width="0.33203125" style="1" customWidth="1"/>
    <col min="1025" max="1025" width="0.5546875" style="1" customWidth="1"/>
    <col min="1026" max="1026" width="6.44140625" style="1" customWidth="1"/>
    <col min="1027" max="1027" width="3.109375" style="1" customWidth="1"/>
    <col min="1028" max="1028" width="1.5546875" style="1" customWidth="1"/>
    <col min="1029" max="1029" width="3.33203125" style="1" customWidth="1"/>
    <col min="1030" max="1030" width="9.109375" style="1"/>
    <col min="1031" max="1031" width="6.88671875" style="1" customWidth="1"/>
    <col min="1032" max="1032" width="1.5546875" style="1" customWidth="1"/>
    <col min="1033" max="1033" width="4.44140625" style="1" customWidth="1"/>
    <col min="1034" max="1034" width="5" style="1" customWidth="1"/>
    <col min="1035" max="1035" width="7.33203125" style="1" customWidth="1"/>
    <col min="1036" max="1267" width="9.109375" style="1"/>
    <col min="1268" max="1268" width="11.33203125" style="1" customWidth="1"/>
    <col min="1269" max="1269" width="2.33203125" style="1" customWidth="1"/>
    <col min="1270" max="1273" width="1.33203125" style="1" customWidth="1"/>
    <col min="1274" max="1274" width="0.88671875" style="1" customWidth="1"/>
    <col min="1275" max="1275" width="15.44140625" style="1" customWidth="1"/>
    <col min="1276" max="1276" width="0.88671875" style="1" customWidth="1"/>
    <col min="1277" max="1277" width="12.5546875" style="1" customWidth="1"/>
    <col min="1278" max="1278" width="4.44140625" style="1" customWidth="1"/>
    <col min="1279" max="1279" width="2.109375" style="1" customWidth="1"/>
    <col min="1280" max="1280" width="0.33203125" style="1" customWidth="1"/>
    <col min="1281" max="1281" width="0.5546875" style="1" customWidth="1"/>
    <col min="1282" max="1282" width="6.44140625" style="1" customWidth="1"/>
    <col min="1283" max="1283" width="3.109375" style="1" customWidth="1"/>
    <col min="1284" max="1284" width="1.5546875" style="1" customWidth="1"/>
    <col min="1285" max="1285" width="3.33203125" style="1" customWidth="1"/>
    <col min="1286" max="1286" width="9.109375" style="1"/>
    <col min="1287" max="1287" width="6.88671875" style="1" customWidth="1"/>
    <col min="1288" max="1288" width="1.5546875" style="1" customWidth="1"/>
    <col min="1289" max="1289" width="4.44140625" style="1" customWidth="1"/>
    <col min="1290" max="1290" width="5" style="1" customWidth="1"/>
    <col min="1291" max="1291" width="7.33203125" style="1" customWidth="1"/>
    <col min="1292" max="1523" width="9.109375" style="1"/>
    <col min="1524" max="1524" width="11.33203125" style="1" customWidth="1"/>
    <col min="1525" max="1525" width="2.33203125" style="1" customWidth="1"/>
    <col min="1526" max="1529" width="1.33203125" style="1" customWidth="1"/>
    <col min="1530" max="1530" width="0.88671875" style="1" customWidth="1"/>
    <col min="1531" max="1531" width="15.44140625" style="1" customWidth="1"/>
    <col min="1532" max="1532" width="0.88671875" style="1" customWidth="1"/>
    <col min="1533" max="1533" width="12.5546875" style="1" customWidth="1"/>
    <col min="1534" max="1534" width="4.44140625" style="1" customWidth="1"/>
    <col min="1535" max="1535" width="2.109375" style="1" customWidth="1"/>
    <col min="1536" max="1536" width="0.33203125" style="1" customWidth="1"/>
    <col min="1537" max="1537" width="0.5546875" style="1" customWidth="1"/>
    <col min="1538" max="1538" width="6.44140625" style="1" customWidth="1"/>
    <col min="1539" max="1539" width="3.109375" style="1" customWidth="1"/>
    <col min="1540" max="1540" width="1.5546875" style="1" customWidth="1"/>
    <col min="1541" max="1541" width="3.33203125" style="1" customWidth="1"/>
    <col min="1542" max="1542" width="9.109375" style="1"/>
    <col min="1543" max="1543" width="6.88671875" style="1" customWidth="1"/>
    <col min="1544" max="1544" width="1.5546875" style="1" customWidth="1"/>
    <col min="1545" max="1545" width="4.44140625" style="1" customWidth="1"/>
    <col min="1546" max="1546" width="5" style="1" customWidth="1"/>
    <col min="1547" max="1547" width="7.33203125" style="1" customWidth="1"/>
    <col min="1548" max="1779" width="9.109375" style="1"/>
    <col min="1780" max="1780" width="11.33203125" style="1" customWidth="1"/>
    <col min="1781" max="1781" width="2.33203125" style="1" customWidth="1"/>
    <col min="1782" max="1785" width="1.33203125" style="1" customWidth="1"/>
    <col min="1786" max="1786" width="0.88671875" style="1" customWidth="1"/>
    <col min="1787" max="1787" width="15.44140625" style="1" customWidth="1"/>
    <col min="1788" max="1788" width="0.88671875" style="1" customWidth="1"/>
    <col min="1789" max="1789" width="12.5546875" style="1" customWidth="1"/>
    <col min="1790" max="1790" width="4.44140625" style="1" customWidth="1"/>
    <col min="1791" max="1791" width="2.109375" style="1" customWidth="1"/>
    <col min="1792" max="1792" width="0.33203125" style="1" customWidth="1"/>
    <col min="1793" max="1793" width="0.5546875" style="1" customWidth="1"/>
    <col min="1794" max="1794" width="6.44140625" style="1" customWidth="1"/>
    <col min="1795" max="1795" width="3.109375" style="1" customWidth="1"/>
    <col min="1796" max="1796" width="1.5546875" style="1" customWidth="1"/>
    <col min="1797" max="1797" width="3.33203125" style="1" customWidth="1"/>
    <col min="1798" max="1798" width="9.109375" style="1"/>
    <col min="1799" max="1799" width="6.88671875" style="1" customWidth="1"/>
    <col min="1800" max="1800" width="1.5546875" style="1" customWidth="1"/>
    <col min="1801" max="1801" width="4.44140625" style="1" customWidth="1"/>
    <col min="1802" max="1802" width="5" style="1" customWidth="1"/>
    <col min="1803" max="1803" width="7.33203125" style="1" customWidth="1"/>
    <col min="1804" max="2035" width="9.109375" style="1"/>
    <col min="2036" max="2036" width="11.33203125" style="1" customWidth="1"/>
    <col min="2037" max="2037" width="2.33203125" style="1" customWidth="1"/>
    <col min="2038" max="2041" width="1.33203125" style="1" customWidth="1"/>
    <col min="2042" max="2042" width="0.88671875" style="1" customWidth="1"/>
    <col min="2043" max="2043" width="15.44140625" style="1" customWidth="1"/>
    <col min="2044" max="2044" width="0.88671875" style="1" customWidth="1"/>
    <col min="2045" max="2045" width="12.5546875" style="1" customWidth="1"/>
    <col min="2046" max="2046" width="4.44140625" style="1" customWidth="1"/>
    <col min="2047" max="2047" width="2.109375" style="1" customWidth="1"/>
    <col min="2048" max="2048" width="0.33203125" style="1" customWidth="1"/>
    <col min="2049" max="2049" width="0.5546875" style="1" customWidth="1"/>
    <col min="2050" max="2050" width="6.44140625" style="1" customWidth="1"/>
    <col min="2051" max="2051" width="3.109375" style="1" customWidth="1"/>
    <col min="2052" max="2052" width="1.5546875" style="1" customWidth="1"/>
    <col min="2053" max="2053" width="3.33203125" style="1" customWidth="1"/>
    <col min="2054" max="2054" width="9.109375" style="1"/>
    <col min="2055" max="2055" width="6.88671875" style="1" customWidth="1"/>
    <col min="2056" max="2056" width="1.5546875" style="1" customWidth="1"/>
    <col min="2057" max="2057" width="4.44140625" style="1" customWidth="1"/>
    <col min="2058" max="2058" width="5" style="1" customWidth="1"/>
    <col min="2059" max="2059" width="7.33203125" style="1" customWidth="1"/>
    <col min="2060" max="2291" width="9.109375" style="1"/>
    <col min="2292" max="2292" width="11.33203125" style="1" customWidth="1"/>
    <col min="2293" max="2293" width="2.33203125" style="1" customWidth="1"/>
    <col min="2294" max="2297" width="1.33203125" style="1" customWidth="1"/>
    <col min="2298" max="2298" width="0.88671875" style="1" customWidth="1"/>
    <col min="2299" max="2299" width="15.44140625" style="1" customWidth="1"/>
    <col min="2300" max="2300" width="0.88671875" style="1" customWidth="1"/>
    <col min="2301" max="2301" width="12.5546875" style="1" customWidth="1"/>
    <col min="2302" max="2302" width="4.44140625" style="1" customWidth="1"/>
    <col min="2303" max="2303" width="2.109375" style="1" customWidth="1"/>
    <col min="2304" max="2304" width="0.33203125" style="1" customWidth="1"/>
    <col min="2305" max="2305" width="0.5546875" style="1" customWidth="1"/>
    <col min="2306" max="2306" width="6.44140625" style="1" customWidth="1"/>
    <col min="2307" max="2307" width="3.109375" style="1" customWidth="1"/>
    <col min="2308" max="2308" width="1.5546875" style="1" customWidth="1"/>
    <col min="2309" max="2309" width="3.33203125" style="1" customWidth="1"/>
    <col min="2310" max="2310" width="9.109375" style="1"/>
    <col min="2311" max="2311" width="6.88671875" style="1" customWidth="1"/>
    <col min="2312" max="2312" width="1.5546875" style="1" customWidth="1"/>
    <col min="2313" max="2313" width="4.44140625" style="1" customWidth="1"/>
    <col min="2314" max="2314" width="5" style="1" customWidth="1"/>
    <col min="2315" max="2315" width="7.33203125" style="1" customWidth="1"/>
    <col min="2316" max="2547" width="9.109375" style="1"/>
    <col min="2548" max="2548" width="11.33203125" style="1" customWidth="1"/>
    <col min="2549" max="2549" width="2.33203125" style="1" customWidth="1"/>
    <col min="2550" max="2553" width="1.33203125" style="1" customWidth="1"/>
    <col min="2554" max="2554" width="0.88671875" style="1" customWidth="1"/>
    <col min="2555" max="2555" width="15.44140625" style="1" customWidth="1"/>
    <col min="2556" max="2556" width="0.88671875" style="1" customWidth="1"/>
    <col min="2557" max="2557" width="12.5546875" style="1" customWidth="1"/>
    <col min="2558" max="2558" width="4.44140625" style="1" customWidth="1"/>
    <col min="2559" max="2559" width="2.109375" style="1" customWidth="1"/>
    <col min="2560" max="2560" width="0.33203125" style="1" customWidth="1"/>
    <col min="2561" max="2561" width="0.5546875" style="1" customWidth="1"/>
    <col min="2562" max="2562" width="6.44140625" style="1" customWidth="1"/>
    <col min="2563" max="2563" width="3.109375" style="1" customWidth="1"/>
    <col min="2564" max="2564" width="1.5546875" style="1" customWidth="1"/>
    <col min="2565" max="2565" width="3.33203125" style="1" customWidth="1"/>
    <col min="2566" max="2566" width="9.109375" style="1"/>
    <col min="2567" max="2567" width="6.88671875" style="1" customWidth="1"/>
    <col min="2568" max="2568" width="1.5546875" style="1" customWidth="1"/>
    <col min="2569" max="2569" width="4.44140625" style="1" customWidth="1"/>
    <col min="2570" max="2570" width="5" style="1" customWidth="1"/>
    <col min="2571" max="2571" width="7.33203125" style="1" customWidth="1"/>
    <col min="2572" max="2803" width="9.109375" style="1"/>
    <col min="2804" max="2804" width="11.33203125" style="1" customWidth="1"/>
    <col min="2805" max="2805" width="2.33203125" style="1" customWidth="1"/>
    <col min="2806" max="2809" width="1.33203125" style="1" customWidth="1"/>
    <col min="2810" max="2810" width="0.88671875" style="1" customWidth="1"/>
    <col min="2811" max="2811" width="15.44140625" style="1" customWidth="1"/>
    <col min="2812" max="2812" width="0.88671875" style="1" customWidth="1"/>
    <col min="2813" max="2813" width="12.5546875" style="1" customWidth="1"/>
    <col min="2814" max="2814" width="4.44140625" style="1" customWidth="1"/>
    <col min="2815" max="2815" width="2.109375" style="1" customWidth="1"/>
    <col min="2816" max="2816" width="0.33203125" style="1" customWidth="1"/>
    <col min="2817" max="2817" width="0.5546875" style="1" customWidth="1"/>
    <col min="2818" max="2818" width="6.44140625" style="1" customWidth="1"/>
    <col min="2819" max="2819" width="3.109375" style="1" customWidth="1"/>
    <col min="2820" max="2820" width="1.5546875" style="1" customWidth="1"/>
    <col min="2821" max="2821" width="3.33203125" style="1" customWidth="1"/>
    <col min="2822" max="2822" width="9.109375" style="1"/>
    <col min="2823" max="2823" width="6.88671875" style="1" customWidth="1"/>
    <col min="2824" max="2824" width="1.5546875" style="1" customWidth="1"/>
    <col min="2825" max="2825" width="4.44140625" style="1" customWidth="1"/>
    <col min="2826" max="2826" width="5" style="1" customWidth="1"/>
    <col min="2827" max="2827" width="7.33203125" style="1" customWidth="1"/>
    <col min="2828" max="3059" width="9.109375" style="1"/>
    <col min="3060" max="3060" width="11.33203125" style="1" customWidth="1"/>
    <col min="3061" max="3061" width="2.33203125" style="1" customWidth="1"/>
    <col min="3062" max="3065" width="1.33203125" style="1" customWidth="1"/>
    <col min="3066" max="3066" width="0.88671875" style="1" customWidth="1"/>
    <col min="3067" max="3067" width="15.44140625" style="1" customWidth="1"/>
    <col min="3068" max="3068" width="0.88671875" style="1" customWidth="1"/>
    <col min="3069" max="3069" width="12.5546875" style="1" customWidth="1"/>
    <col min="3070" max="3070" width="4.44140625" style="1" customWidth="1"/>
    <col min="3071" max="3071" width="2.109375" style="1" customWidth="1"/>
    <col min="3072" max="3072" width="0.33203125" style="1" customWidth="1"/>
    <col min="3073" max="3073" width="0.5546875" style="1" customWidth="1"/>
    <col min="3074" max="3074" width="6.44140625" style="1" customWidth="1"/>
    <col min="3075" max="3075" width="3.109375" style="1" customWidth="1"/>
    <col min="3076" max="3076" width="1.5546875" style="1" customWidth="1"/>
    <col min="3077" max="3077" width="3.33203125" style="1" customWidth="1"/>
    <col min="3078" max="3078" width="9.109375" style="1"/>
    <col min="3079" max="3079" width="6.88671875" style="1" customWidth="1"/>
    <col min="3080" max="3080" width="1.5546875" style="1" customWidth="1"/>
    <col min="3081" max="3081" width="4.44140625" style="1" customWidth="1"/>
    <col min="3082" max="3082" width="5" style="1" customWidth="1"/>
    <col min="3083" max="3083" width="7.33203125" style="1" customWidth="1"/>
    <col min="3084" max="3315" width="9.109375" style="1"/>
    <col min="3316" max="3316" width="11.33203125" style="1" customWidth="1"/>
    <col min="3317" max="3317" width="2.33203125" style="1" customWidth="1"/>
    <col min="3318" max="3321" width="1.33203125" style="1" customWidth="1"/>
    <col min="3322" max="3322" width="0.88671875" style="1" customWidth="1"/>
    <col min="3323" max="3323" width="15.44140625" style="1" customWidth="1"/>
    <col min="3324" max="3324" width="0.88671875" style="1" customWidth="1"/>
    <col min="3325" max="3325" width="12.5546875" style="1" customWidth="1"/>
    <col min="3326" max="3326" width="4.44140625" style="1" customWidth="1"/>
    <col min="3327" max="3327" width="2.109375" style="1" customWidth="1"/>
    <col min="3328" max="3328" width="0.33203125" style="1" customWidth="1"/>
    <col min="3329" max="3329" width="0.5546875" style="1" customWidth="1"/>
    <col min="3330" max="3330" width="6.44140625" style="1" customWidth="1"/>
    <col min="3331" max="3331" width="3.109375" style="1" customWidth="1"/>
    <col min="3332" max="3332" width="1.5546875" style="1" customWidth="1"/>
    <col min="3333" max="3333" width="3.33203125" style="1" customWidth="1"/>
    <col min="3334" max="3334" width="9.109375" style="1"/>
    <col min="3335" max="3335" width="6.88671875" style="1" customWidth="1"/>
    <col min="3336" max="3336" width="1.5546875" style="1" customWidth="1"/>
    <col min="3337" max="3337" width="4.44140625" style="1" customWidth="1"/>
    <col min="3338" max="3338" width="5" style="1" customWidth="1"/>
    <col min="3339" max="3339" width="7.33203125" style="1" customWidth="1"/>
    <col min="3340" max="3571" width="9.109375" style="1"/>
    <col min="3572" max="3572" width="11.33203125" style="1" customWidth="1"/>
    <col min="3573" max="3573" width="2.33203125" style="1" customWidth="1"/>
    <col min="3574" max="3577" width="1.33203125" style="1" customWidth="1"/>
    <col min="3578" max="3578" width="0.88671875" style="1" customWidth="1"/>
    <col min="3579" max="3579" width="15.44140625" style="1" customWidth="1"/>
    <col min="3580" max="3580" width="0.88671875" style="1" customWidth="1"/>
    <col min="3581" max="3581" width="12.5546875" style="1" customWidth="1"/>
    <col min="3582" max="3582" width="4.44140625" style="1" customWidth="1"/>
    <col min="3583" max="3583" width="2.109375" style="1" customWidth="1"/>
    <col min="3584" max="3584" width="0.33203125" style="1" customWidth="1"/>
    <col min="3585" max="3585" width="0.5546875" style="1" customWidth="1"/>
    <col min="3586" max="3586" width="6.44140625" style="1" customWidth="1"/>
    <col min="3587" max="3587" width="3.109375" style="1" customWidth="1"/>
    <col min="3588" max="3588" width="1.5546875" style="1" customWidth="1"/>
    <col min="3589" max="3589" width="3.33203125" style="1" customWidth="1"/>
    <col min="3590" max="3590" width="9.109375" style="1"/>
    <col min="3591" max="3591" width="6.88671875" style="1" customWidth="1"/>
    <col min="3592" max="3592" width="1.5546875" style="1" customWidth="1"/>
    <col min="3593" max="3593" width="4.44140625" style="1" customWidth="1"/>
    <col min="3594" max="3594" width="5" style="1" customWidth="1"/>
    <col min="3595" max="3595" width="7.33203125" style="1" customWidth="1"/>
    <col min="3596" max="3827" width="9.109375" style="1"/>
    <col min="3828" max="3828" width="11.33203125" style="1" customWidth="1"/>
    <col min="3829" max="3829" width="2.33203125" style="1" customWidth="1"/>
    <col min="3830" max="3833" width="1.33203125" style="1" customWidth="1"/>
    <col min="3834" max="3834" width="0.88671875" style="1" customWidth="1"/>
    <col min="3835" max="3835" width="15.44140625" style="1" customWidth="1"/>
    <col min="3836" max="3836" width="0.88671875" style="1" customWidth="1"/>
    <col min="3837" max="3837" width="12.5546875" style="1" customWidth="1"/>
    <col min="3838" max="3838" width="4.44140625" style="1" customWidth="1"/>
    <col min="3839" max="3839" width="2.109375" style="1" customWidth="1"/>
    <col min="3840" max="3840" width="0.33203125" style="1" customWidth="1"/>
    <col min="3841" max="3841" width="0.5546875" style="1" customWidth="1"/>
    <col min="3842" max="3842" width="6.44140625" style="1" customWidth="1"/>
    <col min="3843" max="3843" width="3.109375" style="1" customWidth="1"/>
    <col min="3844" max="3844" width="1.5546875" style="1" customWidth="1"/>
    <col min="3845" max="3845" width="3.33203125" style="1" customWidth="1"/>
    <col min="3846" max="3846" width="9.109375" style="1"/>
    <col min="3847" max="3847" width="6.88671875" style="1" customWidth="1"/>
    <col min="3848" max="3848" width="1.5546875" style="1" customWidth="1"/>
    <col min="3849" max="3849" width="4.44140625" style="1" customWidth="1"/>
    <col min="3850" max="3850" width="5" style="1" customWidth="1"/>
    <col min="3851" max="3851" width="7.33203125" style="1" customWidth="1"/>
    <col min="3852" max="4083" width="9.109375" style="1"/>
    <col min="4084" max="4084" width="11.33203125" style="1" customWidth="1"/>
    <col min="4085" max="4085" width="2.33203125" style="1" customWidth="1"/>
    <col min="4086" max="4089" width="1.33203125" style="1" customWidth="1"/>
    <col min="4090" max="4090" width="0.88671875" style="1" customWidth="1"/>
    <col min="4091" max="4091" width="15.44140625" style="1" customWidth="1"/>
    <col min="4092" max="4092" width="0.88671875" style="1" customWidth="1"/>
    <col min="4093" max="4093" width="12.5546875" style="1" customWidth="1"/>
    <col min="4094" max="4094" width="4.44140625" style="1" customWidth="1"/>
    <col min="4095" max="4095" width="2.109375" style="1" customWidth="1"/>
    <col min="4096" max="4096" width="0.33203125" style="1" customWidth="1"/>
    <col min="4097" max="4097" width="0.5546875" style="1" customWidth="1"/>
    <col min="4098" max="4098" width="6.44140625" style="1" customWidth="1"/>
    <col min="4099" max="4099" width="3.109375" style="1" customWidth="1"/>
    <col min="4100" max="4100" width="1.5546875" style="1" customWidth="1"/>
    <col min="4101" max="4101" width="3.33203125" style="1" customWidth="1"/>
    <col min="4102" max="4102" width="9.109375" style="1"/>
    <col min="4103" max="4103" width="6.88671875" style="1" customWidth="1"/>
    <col min="4104" max="4104" width="1.5546875" style="1" customWidth="1"/>
    <col min="4105" max="4105" width="4.44140625" style="1" customWidth="1"/>
    <col min="4106" max="4106" width="5" style="1" customWidth="1"/>
    <col min="4107" max="4107" width="7.33203125" style="1" customWidth="1"/>
    <col min="4108" max="4339" width="9.109375" style="1"/>
    <col min="4340" max="4340" width="11.33203125" style="1" customWidth="1"/>
    <col min="4341" max="4341" width="2.33203125" style="1" customWidth="1"/>
    <col min="4342" max="4345" width="1.33203125" style="1" customWidth="1"/>
    <col min="4346" max="4346" width="0.88671875" style="1" customWidth="1"/>
    <col min="4347" max="4347" width="15.44140625" style="1" customWidth="1"/>
    <col min="4348" max="4348" width="0.88671875" style="1" customWidth="1"/>
    <col min="4349" max="4349" width="12.5546875" style="1" customWidth="1"/>
    <col min="4350" max="4350" width="4.44140625" style="1" customWidth="1"/>
    <col min="4351" max="4351" width="2.109375" style="1" customWidth="1"/>
    <col min="4352" max="4352" width="0.33203125" style="1" customWidth="1"/>
    <col min="4353" max="4353" width="0.5546875" style="1" customWidth="1"/>
    <col min="4354" max="4354" width="6.44140625" style="1" customWidth="1"/>
    <col min="4355" max="4355" width="3.109375" style="1" customWidth="1"/>
    <col min="4356" max="4356" width="1.5546875" style="1" customWidth="1"/>
    <col min="4357" max="4357" width="3.33203125" style="1" customWidth="1"/>
    <col min="4358" max="4358" width="9.109375" style="1"/>
    <col min="4359" max="4359" width="6.88671875" style="1" customWidth="1"/>
    <col min="4360" max="4360" width="1.5546875" style="1" customWidth="1"/>
    <col min="4361" max="4361" width="4.44140625" style="1" customWidth="1"/>
    <col min="4362" max="4362" width="5" style="1" customWidth="1"/>
    <col min="4363" max="4363" width="7.33203125" style="1" customWidth="1"/>
    <col min="4364" max="4595" width="9.109375" style="1"/>
    <col min="4596" max="4596" width="11.33203125" style="1" customWidth="1"/>
    <col min="4597" max="4597" width="2.33203125" style="1" customWidth="1"/>
    <col min="4598" max="4601" width="1.33203125" style="1" customWidth="1"/>
    <col min="4602" max="4602" width="0.88671875" style="1" customWidth="1"/>
    <col min="4603" max="4603" width="15.44140625" style="1" customWidth="1"/>
    <col min="4604" max="4604" width="0.88671875" style="1" customWidth="1"/>
    <col min="4605" max="4605" width="12.5546875" style="1" customWidth="1"/>
    <col min="4606" max="4606" width="4.44140625" style="1" customWidth="1"/>
    <col min="4607" max="4607" width="2.109375" style="1" customWidth="1"/>
    <col min="4608" max="4608" width="0.33203125" style="1" customWidth="1"/>
    <col min="4609" max="4609" width="0.5546875" style="1" customWidth="1"/>
    <col min="4610" max="4610" width="6.44140625" style="1" customWidth="1"/>
    <col min="4611" max="4611" width="3.109375" style="1" customWidth="1"/>
    <col min="4612" max="4612" width="1.5546875" style="1" customWidth="1"/>
    <col min="4613" max="4613" width="3.33203125" style="1" customWidth="1"/>
    <col min="4614" max="4614" width="9.109375" style="1"/>
    <col min="4615" max="4615" width="6.88671875" style="1" customWidth="1"/>
    <col min="4616" max="4616" width="1.5546875" style="1" customWidth="1"/>
    <col min="4617" max="4617" width="4.44140625" style="1" customWidth="1"/>
    <col min="4618" max="4618" width="5" style="1" customWidth="1"/>
    <col min="4619" max="4619" width="7.33203125" style="1" customWidth="1"/>
    <col min="4620" max="4851" width="9.109375" style="1"/>
    <col min="4852" max="4852" width="11.33203125" style="1" customWidth="1"/>
    <col min="4853" max="4853" width="2.33203125" style="1" customWidth="1"/>
    <col min="4854" max="4857" width="1.33203125" style="1" customWidth="1"/>
    <col min="4858" max="4858" width="0.88671875" style="1" customWidth="1"/>
    <col min="4859" max="4859" width="15.44140625" style="1" customWidth="1"/>
    <col min="4860" max="4860" width="0.88671875" style="1" customWidth="1"/>
    <col min="4861" max="4861" width="12.5546875" style="1" customWidth="1"/>
    <col min="4862" max="4862" width="4.44140625" style="1" customWidth="1"/>
    <col min="4863" max="4863" width="2.109375" style="1" customWidth="1"/>
    <col min="4864" max="4864" width="0.33203125" style="1" customWidth="1"/>
    <col min="4865" max="4865" width="0.5546875" style="1" customWidth="1"/>
    <col min="4866" max="4866" width="6.44140625" style="1" customWidth="1"/>
    <col min="4867" max="4867" width="3.109375" style="1" customWidth="1"/>
    <col min="4868" max="4868" width="1.5546875" style="1" customWidth="1"/>
    <col min="4869" max="4869" width="3.33203125" style="1" customWidth="1"/>
    <col min="4870" max="4870" width="9.109375" style="1"/>
    <col min="4871" max="4871" width="6.88671875" style="1" customWidth="1"/>
    <col min="4872" max="4872" width="1.5546875" style="1" customWidth="1"/>
    <col min="4873" max="4873" width="4.44140625" style="1" customWidth="1"/>
    <col min="4874" max="4874" width="5" style="1" customWidth="1"/>
    <col min="4875" max="4875" width="7.33203125" style="1" customWidth="1"/>
    <col min="4876" max="5107" width="9.109375" style="1"/>
    <col min="5108" max="5108" width="11.33203125" style="1" customWidth="1"/>
    <col min="5109" max="5109" width="2.33203125" style="1" customWidth="1"/>
    <col min="5110" max="5113" width="1.33203125" style="1" customWidth="1"/>
    <col min="5114" max="5114" width="0.88671875" style="1" customWidth="1"/>
    <col min="5115" max="5115" width="15.44140625" style="1" customWidth="1"/>
    <col min="5116" max="5116" width="0.88671875" style="1" customWidth="1"/>
    <col min="5117" max="5117" width="12.5546875" style="1" customWidth="1"/>
    <col min="5118" max="5118" width="4.44140625" style="1" customWidth="1"/>
    <col min="5119" max="5119" width="2.109375" style="1" customWidth="1"/>
    <col min="5120" max="5120" width="0.33203125" style="1" customWidth="1"/>
    <col min="5121" max="5121" width="0.5546875" style="1" customWidth="1"/>
    <col min="5122" max="5122" width="6.44140625" style="1" customWidth="1"/>
    <col min="5123" max="5123" width="3.109375" style="1" customWidth="1"/>
    <col min="5124" max="5124" width="1.5546875" style="1" customWidth="1"/>
    <col min="5125" max="5125" width="3.33203125" style="1" customWidth="1"/>
    <col min="5126" max="5126" width="9.109375" style="1"/>
    <col min="5127" max="5127" width="6.88671875" style="1" customWidth="1"/>
    <col min="5128" max="5128" width="1.5546875" style="1" customWidth="1"/>
    <col min="5129" max="5129" width="4.44140625" style="1" customWidth="1"/>
    <col min="5130" max="5130" width="5" style="1" customWidth="1"/>
    <col min="5131" max="5131" width="7.33203125" style="1" customWidth="1"/>
    <col min="5132" max="5363" width="9.109375" style="1"/>
    <col min="5364" max="5364" width="11.33203125" style="1" customWidth="1"/>
    <col min="5365" max="5365" width="2.33203125" style="1" customWidth="1"/>
    <col min="5366" max="5369" width="1.33203125" style="1" customWidth="1"/>
    <col min="5370" max="5370" width="0.88671875" style="1" customWidth="1"/>
    <col min="5371" max="5371" width="15.44140625" style="1" customWidth="1"/>
    <col min="5372" max="5372" width="0.88671875" style="1" customWidth="1"/>
    <col min="5373" max="5373" width="12.5546875" style="1" customWidth="1"/>
    <col min="5374" max="5374" width="4.44140625" style="1" customWidth="1"/>
    <col min="5375" max="5375" width="2.109375" style="1" customWidth="1"/>
    <col min="5376" max="5376" width="0.33203125" style="1" customWidth="1"/>
    <col min="5377" max="5377" width="0.5546875" style="1" customWidth="1"/>
    <col min="5378" max="5378" width="6.44140625" style="1" customWidth="1"/>
    <col min="5379" max="5379" width="3.109375" style="1" customWidth="1"/>
    <col min="5380" max="5380" width="1.5546875" style="1" customWidth="1"/>
    <col min="5381" max="5381" width="3.33203125" style="1" customWidth="1"/>
    <col min="5382" max="5382" width="9.109375" style="1"/>
    <col min="5383" max="5383" width="6.88671875" style="1" customWidth="1"/>
    <col min="5384" max="5384" width="1.5546875" style="1" customWidth="1"/>
    <col min="5385" max="5385" width="4.44140625" style="1" customWidth="1"/>
    <col min="5386" max="5386" width="5" style="1" customWidth="1"/>
    <col min="5387" max="5387" width="7.33203125" style="1" customWidth="1"/>
    <col min="5388" max="5619" width="9.109375" style="1"/>
    <col min="5620" max="5620" width="11.33203125" style="1" customWidth="1"/>
    <col min="5621" max="5621" width="2.33203125" style="1" customWidth="1"/>
    <col min="5622" max="5625" width="1.33203125" style="1" customWidth="1"/>
    <col min="5626" max="5626" width="0.88671875" style="1" customWidth="1"/>
    <col min="5627" max="5627" width="15.44140625" style="1" customWidth="1"/>
    <col min="5628" max="5628" width="0.88671875" style="1" customWidth="1"/>
    <col min="5629" max="5629" width="12.5546875" style="1" customWidth="1"/>
    <col min="5630" max="5630" width="4.44140625" style="1" customWidth="1"/>
    <col min="5631" max="5631" width="2.109375" style="1" customWidth="1"/>
    <col min="5632" max="5632" width="0.33203125" style="1" customWidth="1"/>
    <col min="5633" max="5633" width="0.5546875" style="1" customWidth="1"/>
    <col min="5634" max="5634" width="6.44140625" style="1" customWidth="1"/>
    <col min="5635" max="5635" width="3.109375" style="1" customWidth="1"/>
    <col min="5636" max="5636" width="1.5546875" style="1" customWidth="1"/>
    <col min="5637" max="5637" width="3.33203125" style="1" customWidth="1"/>
    <col min="5638" max="5638" width="9.109375" style="1"/>
    <col min="5639" max="5639" width="6.88671875" style="1" customWidth="1"/>
    <col min="5640" max="5640" width="1.5546875" style="1" customWidth="1"/>
    <col min="5641" max="5641" width="4.44140625" style="1" customWidth="1"/>
    <col min="5642" max="5642" width="5" style="1" customWidth="1"/>
    <col min="5643" max="5643" width="7.33203125" style="1" customWidth="1"/>
    <col min="5644" max="5875" width="9.109375" style="1"/>
    <col min="5876" max="5876" width="11.33203125" style="1" customWidth="1"/>
    <col min="5877" max="5877" width="2.33203125" style="1" customWidth="1"/>
    <col min="5878" max="5881" width="1.33203125" style="1" customWidth="1"/>
    <col min="5882" max="5882" width="0.88671875" style="1" customWidth="1"/>
    <col min="5883" max="5883" width="15.44140625" style="1" customWidth="1"/>
    <col min="5884" max="5884" width="0.88671875" style="1" customWidth="1"/>
    <col min="5885" max="5885" width="12.5546875" style="1" customWidth="1"/>
    <col min="5886" max="5886" width="4.44140625" style="1" customWidth="1"/>
    <col min="5887" max="5887" width="2.109375" style="1" customWidth="1"/>
    <col min="5888" max="5888" width="0.33203125" style="1" customWidth="1"/>
    <col min="5889" max="5889" width="0.5546875" style="1" customWidth="1"/>
    <col min="5890" max="5890" width="6.44140625" style="1" customWidth="1"/>
    <col min="5891" max="5891" width="3.109375" style="1" customWidth="1"/>
    <col min="5892" max="5892" width="1.5546875" style="1" customWidth="1"/>
    <col min="5893" max="5893" width="3.33203125" style="1" customWidth="1"/>
    <col min="5894" max="5894" width="9.109375" style="1"/>
    <col min="5895" max="5895" width="6.88671875" style="1" customWidth="1"/>
    <col min="5896" max="5896" width="1.5546875" style="1" customWidth="1"/>
    <col min="5897" max="5897" width="4.44140625" style="1" customWidth="1"/>
    <col min="5898" max="5898" width="5" style="1" customWidth="1"/>
    <col min="5899" max="5899" width="7.33203125" style="1" customWidth="1"/>
    <col min="5900" max="6131" width="9.109375" style="1"/>
    <col min="6132" max="6132" width="11.33203125" style="1" customWidth="1"/>
    <col min="6133" max="6133" width="2.33203125" style="1" customWidth="1"/>
    <col min="6134" max="6137" width="1.33203125" style="1" customWidth="1"/>
    <col min="6138" max="6138" width="0.88671875" style="1" customWidth="1"/>
    <col min="6139" max="6139" width="15.44140625" style="1" customWidth="1"/>
    <col min="6140" max="6140" width="0.88671875" style="1" customWidth="1"/>
    <col min="6141" max="6141" width="12.5546875" style="1" customWidth="1"/>
    <col min="6142" max="6142" width="4.44140625" style="1" customWidth="1"/>
    <col min="6143" max="6143" width="2.109375" style="1" customWidth="1"/>
    <col min="6144" max="6144" width="0.33203125" style="1" customWidth="1"/>
    <col min="6145" max="6145" width="0.5546875" style="1" customWidth="1"/>
    <col min="6146" max="6146" width="6.44140625" style="1" customWidth="1"/>
    <col min="6147" max="6147" width="3.109375" style="1" customWidth="1"/>
    <col min="6148" max="6148" width="1.5546875" style="1" customWidth="1"/>
    <col min="6149" max="6149" width="3.33203125" style="1" customWidth="1"/>
    <col min="6150" max="6150" width="9.109375" style="1"/>
    <col min="6151" max="6151" width="6.88671875" style="1" customWidth="1"/>
    <col min="6152" max="6152" width="1.5546875" style="1" customWidth="1"/>
    <col min="6153" max="6153" width="4.44140625" style="1" customWidth="1"/>
    <col min="6154" max="6154" width="5" style="1" customWidth="1"/>
    <col min="6155" max="6155" width="7.33203125" style="1" customWidth="1"/>
    <col min="6156" max="6387" width="9.109375" style="1"/>
    <col min="6388" max="6388" width="11.33203125" style="1" customWidth="1"/>
    <col min="6389" max="6389" width="2.33203125" style="1" customWidth="1"/>
    <col min="6390" max="6393" width="1.33203125" style="1" customWidth="1"/>
    <col min="6394" max="6394" width="0.88671875" style="1" customWidth="1"/>
    <col min="6395" max="6395" width="15.44140625" style="1" customWidth="1"/>
    <col min="6396" max="6396" width="0.88671875" style="1" customWidth="1"/>
    <col min="6397" max="6397" width="12.5546875" style="1" customWidth="1"/>
    <col min="6398" max="6398" width="4.44140625" style="1" customWidth="1"/>
    <col min="6399" max="6399" width="2.109375" style="1" customWidth="1"/>
    <col min="6400" max="6400" width="0.33203125" style="1" customWidth="1"/>
    <col min="6401" max="6401" width="0.5546875" style="1" customWidth="1"/>
    <col min="6402" max="6402" width="6.44140625" style="1" customWidth="1"/>
    <col min="6403" max="6403" width="3.109375" style="1" customWidth="1"/>
    <col min="6404" max="6404" width="1.5546875" style="1" customWidth="1"/>
    <col min="6405" max="6405" width="3.33203125" style="1" customWidth="1"/>
    <col min="6406" max="6406" width="9.109375" style="1"/>
    <col min="6407" max="6407" width="6.88671875" style="1" customWidth="1"/>
    <col min="6408" max="6408" width="1.5546875" style="1" customWidth="1"/>
    <col min="6409" max="6409" width="4.44140625" style="1" customWidth="1"/>
    <col min="6410" max="6410" width="5" style="1" customWidth="1"/>
    <col min="6411" max="6411" width="7.33203125" style="1" customWidth="1"/>
    <col min="6412" max="6643" width="9.109375" style="1"/>
    <col min="6644" max="6644" width="11.33203125" style="1" customWidth="1"/>
    <col min="6645" max="6645" width="2.33203125" style="1" customWidth="1"/>
    <col min="6646" max="6649" width="1.33203125" style="1" customWidth="1"/>
    <col min="6650" max="6650" width="0.88671875" style="1" customWidth="1"/>
    <col min="6651" max="6651" width="15.44140625" style="1" customWidth="1"/>
    <col min="6652" max="6652" width="0.88671875" style="1" customWidth="1"/>
    <col min="6653" max="6653" width="12.5546875" style="1" customWidth="1"/>
    <col min="6654" max="6654" width="4.44140625" style="1" customWidth="1"/>
    <col min="6655" max="6655" width="2.109375" style="1" customWidth="1"/>
    <col min="6656" max="6656" width="0.33203125" style="1" customWidth="1"/>
    <col min="6657" max="6657" width="0.5546875" style="1" customWidth="1"/>
    <col min="6658" max="6658" width="6.44140625" style="1" customWidth="1"/>
    <col min="6659" max="6659" width="3.109375" style="1" customWidth="1"/>
    <col min="6660" max="6660" width="1.5546875" style="1" customWidth="1"/>
    <col min="6661" max="6661" width="3.33203125" style="1" customWidth="1"/>
    <col min="6662" max="6662" width="9.109375" style="1"/>
    <col min="6663" max="6663" width="6.88671875" style="1" customWidth="1"/>
    <col min="6664" max="6664" width="1.5546875" style="1" customWidth="1"/>
    <col min="6665" max="6665" width="4.44140625" style="1" customWidth="1"/>
    <col min="6666" max="6666" width="5" style="1" customWidth="1"/>
    <col min="6667" max="6667" width="7.33203125" style="1" customWidth="1"/>
    <col min="6668" max="6899" width="9.109375" style="1"/>
    <col min="6900" max="6900" width="11.33203125" style="1" customWidth="1"/>
    <col min="6901" max="6901" width="2.33203125" style="1" customWidth="1"/>
    <col min="6902" max="6905" width="1.33203125" style="1" customWidth="1"/>
    <col min="6906" max="6906" width="0.88671875" style="1" customWidth="1"/>
    <col min="6907" max="6907" width="15.44140625" style="1" customWidth="1"/>
    <col min="6908" max="6908" width="0.88671875" style="1" customWidth="1"/>
    <col min="6909" max="6909" width="12.5546875" style="1" customWidth="1"/>
    <col min="6910" max="6910" width="4.44140625" style="1" customWidth="1"/>
    <col min="6911" max="6911" width="2.109375" style="1" customWidth="1"/>
    <col min="6912" max="6912" width="0.33203125" style="1" customWidth="1"/>
    <col min="6913" max="6913" width="0.5546875" style="1" customWidth="1"/>
    <col min="6914" max="6914" width="6.44140625" style="1" customWidth="1"/>
    <col min="6915" max="6915" width="3.109375" style="1" customWidth="1"/>
    <col min="6916" max="6916" width="1.5546875" style="1" customWidth="1"/>
    <col min="6917" max="6917" width="3.33203125" style="1" customWidth="1"/>
    <col min="6918" max="6918" width="9.109375" style="1"/>
    <col min="6919" max="6919" width="6.88671875" style="1" customWidth="1"/>
    <col min="6920" max="6920" width="1.5546875" style="1" customWidth="1"/>
    <col min="6921" max="6921" width="4.44140625" style="1" customWidth="1"/>
    <col min="6922" max="6922" width="5" style="1" customWidth="1"/>
    <col min="6923" max="6923" width="7.33203125" style="1" customWidth="1"/>
    <col min="6924" max="7155" width="9.109375" style="1"/>
    <col min="7156" max="7156" width="11.33203125" style="1" customWidth="1"/>
    <col min="7157" max="7157" width="2.33203125" style="1" customWidth="1"/>
    <col min="7158" max="7161" width="1.33203125" style="1" customWidth="1"/>
    <col min="7162" max="7162" width="0.88671875" style="1" customWidth="1"/>
    <col min="7163" max="7163" width="15.44140625" style="1" customWidth="1"/>
    <col min="7164" max="7164" width="0.88671875" style="1" customWidth="1"/>
    <col min="7165" max="7165" width="12.5546875" style="1" customWidth="1"/>
    <col min="7166" max="7166" width="4.44140625" style="1" customWidth="1"/>
    <col min="7167" max="7167" width="2.109375" style="1" customWidth="1"/>
    <col min="7168" max="7168" width="0.33203125" style="1" customWidth="1"/>
    <col min="7169" max="7169" width="0.5546875" style="1" customWidth="1"/>
    <col min="7170" max="7170" width="6.44140625" style="1" customWidth="1"/>
    <col min="7171" max="7171" width="3.109375" style="1" customWidth="1"/>
    <col min="7172" max="7172" width="1.5546875" style="1" customWidth="1"/>
    <col min="7173" max="7173" width="3.33203125" style="1" customWidth="1"/>
    <col min="7174" max="7174" width="9.109375" style="1"/>
    <col min="7175" max="7175" width="6.88671875" style="1" customWidth="1"/>
    <col min="7176" max="7176" width="1.5546875" style="1" customWidth="1"/>
    <col min="7177" max="7177" width="4.44140625" style="1" customWidth="1"/>
    <col min="7178" max="7178" width="5" style="1" customWidth="1"/>
    <col min="7179" max="7179" width="7.33203125" style="1" customWidth="1"/>
    <col min="7180" max="7411" width="9.109375" style="1"/>
    <col min="7412" max="7412" width="11.33203125" style="1" customWidth="1"/>
    <col min="7413" max="7413" width="2.33203125" style="1" customWidth="1"/>
    <col min="7414" max="7417" width="1.33203125" style="1" customWidth="1"/>
    <col min="7418" max="7418" width="0.88671875" style="1" customWidth="1"/>
    <col min="7419" max="7419" width="15.44140625" style="1" customWidth="1"/>
    <col min="7420" max="7420" width="0.88671875" style="1" customWidth="1"/>
    <col min="7421" max="7421" width="12.5546875" style="1" customWidth="1"/>
    <col min="7422" max="7422" width="4.44140625" style="1" customWidth="1"/>
    <col min="7423" max="7423" width="2.109375" style="1" customWidth="1"/>
    <col min="7424" max="7424" width="0.33203125" style="1" customWidth="1"/>
    <col min="7425" max="7425" width="0.5546875" style="1" customWidth="1"/>
    <col min="7426" max="7426" width="6.44140625" style="1" customWidth="1"/>
    <col min="7427" max="7427" width="3.109375" style="1" customWidth="1"/>
    <col min="7428" max="7428" width="1.5546875" style="1" customWidth="1"/>
    <col min="7429" max="7429" width="3.33203125" style="1" customWidth="1"/>
    <col min="7430" max="7430" width="9.109375" style="1"/>
    <col min="7431" max="7431" width="6.88671875" style="1" customWidth="1"/>
    <col min="7432" max="7432" width="1.5546875" style="1" customWidth="1"/>
    <col min="7433" max="7433" width="4.44140625" style="1" customWidth="1"/>
    <col min="7434" max="7434" width="5" style="1" customWidth="1"/>
    <col min="7435" max="7435" width="7.33203125" style="1" customWidth="1"/>
    <col min="7436" max="7667" width="9.109375" style="1"/>
    <col min="7668" max="7668" width="11.33203125" style="1" customWidth="1"/>
    <col min="7669" max="7669" width="2.33203125" style="1" customWidth="1"/>
    <col min="7670" max="7673" width="1.33203125" style="1" customWidth="1"/>
    <col min="7674" max="7674" width="0.88671875" style="1" customWidth="1"/>
    <col min="7675" max="7675" width="15.44140625" style="1" customWidth="1"/>
    <col min="7676" max="7676" width="0.88671875" style="1" customWidth="1"/>
    <col min="7677" max="7677" width="12.5546875" style="1" customWidth="1"/>
    <col min="7678" max="7678" width="4.44140625" style="1" customWidth="1"/>
    <col min="7679" max="7679" width="2.109375" style="1" customWidth="1"/>
    <col min="7680" max="7680" width="0.33203125" style="1" customWidth="1"/>
    <col min="7681" max="7681" width="0.5546875" style="1" customWidth="1"/>
    <col min="7682" max="7682" width="6.44140625" style="1" customWidth="1"/>
    <col min="7683" max="7683" width="3.109375" style="1" customWidth="1"/>
    <col min="7684" max="7684" width="1.5546875" style="1" customWidth="1"/>
    <col min="7685" max="7685" width="3.33203125" style="1" customWidth="1"/>
    <col min="7686" max="7686" width="9.109375" style="1"/>
    <col min="7687" max="7687" width="6.88671875" style="1" customWidth="1"/>
    <col min="7688" max="7688" width="1.5546875" style="1" customWidth="1"/>
    <col min="7689" max="7689" width="4.44140625" style="1" customWidth="1"/>
    <col min="7690" max="7690" width="5" style="1" customWidth="1"/>
    <col min="7691" max="7691" width="7.33203125" style="1" customWidth="1"/>
    <col min="7692" max="7923" width="9.109375" style="1"/>
    <col min="7924" max="7924" width="11.33203125" style="1" customWidth="1"/>
    <col min="7925" max="7925" width="2.33203125" style="1" customWidth="1"/>
    <col min="7926" max="7929" width="1.33203125" style="1" customWidth="1"/>
    <col min="7930" max="7930" width="0.88671875" style="1" customWidth="1"/>
    <col min="7931" max="7931" width="15.44140625" style="1" customWidth="1"/>
    <col min="7932" max="7932" width="0.88671875" style="1" customWidth="1"/>
    <col min="7933" max="7933" width="12.5546875" style="1" customWidth="1"/>
    <col min="7934" max="7934" width="4.44140625" style="1" customWidth="1"/>
    <col min="7935" max="7935" width="2.109375" style="1" customWidth="1"/>
    <col min="7936" max="7936" width="0.33203125" style="1" customWidth="1"/>
    <col min="7937" max="7937" width="0.5546875" style="1" customWidth="1"/>
    <col min="7938" max="7938" width="6.44140625" style="1" customWidth="1"/>
    <col min="7939" max="7939" width="3.109375" style="1" customWidth="1"/>
    <col min="7940" max="7940" width="1.5546875" style="1" customWidth="1"/>
    <col min="7941" max="7941" width="3.33203125" style="1" customWidth="1"/>
    <col min="7942" max="7942" width="9.109375" style="1"/>
    <col min="7943" max="7943" width="6.88671875" style="1" customWidth="1"/>
    <col min="7944" max="7944" width="1.5546875" style="1" customWidth="1"/>
    <col min="7945" max="7945" width="4.44140625" style="1" customWidth="1"/>
    <col min="7946" max="7946" width="5" style="1" customWidth="1"/>
    <col min="7947" max="7947" width="7.33203125" style="1" customWidth="1"/>
    <col min="7948" max="8179" width="9.109375" style="1"/>
    <col min="8180" max="8180" width="11.33203125" style="1" customWidth="1"/>
    <col min="8181" max="8181" width="2.33203125" style="1" customWidth="1"/>
    <col min="8182" max="8185" width="1.33203125" style="1" customWidth="1"/>
    <col min="8186" max="8186" width="0.88671875" style="1" customWidth="1"/>
    <col min="8187" max="8187" width="15.44140625" style="1" customWidth="1"/>
    <col min="8188" max="8188" width="0.88671875" style="1" customWidth="1"/>
    <col min="8189" max="8189" width="12.5546875" style="1" customWidth="1"/>
    <col min="8190" max="8190" width="4.44140625" style="1" customWidth="1"/>
    <col min="8191" max="8191" width="2.109375" style="1" customWidth="1"/>
    <col min="8192" max="8192" width="0.33203125" style="1" customWidth="1"/>
    <col min="8193" max="8193" width="0.5546875" style="1" customWidth="1"/>
    <col min="8194" max="8194" width="6.44140625" style="1" customWidth="1"/>
    <col min="8195" max="8195" width="3.109375" style="1" customWidth="1"/>
    <col min="8196" max="8196" width="1.5546875" style="1" customWidth="1"/>
    <col min="8197" max="8197" width="3.33203125" style="1" customWidth="1"/>
    <col min="8198" max="8198" width="9.109375" style="1"/>
    <col min="8199" max="8199" width="6.88671875" style="1" customWidth="1"/>
    <col min="8200" max="8200" width="1.5546875" style="1" customWidth="1"/>
    <col min="8201" max="8201" width="4.44140625" style="1" customWidth="1"/>
    <col min="8202" max="8202" width="5" style="1" customWidth="1"/>
    <col min="8203" max="8203" width="7.33203125" style="1" customWidth="1"/>
    <col min="8204" max="8435" width="9.109375" style="1"/>
    <col min="8436" max="8436" width="11.33203125" style="1" customWidth="1"/>
    <col min="8437" max="8437" width="2.33203125" style="1" customWidth="1"/>
    <col min="8438" max="8441" width="1.33203125" style="1" customWidth="1"/>
    <col min="8442" max="8442" width="0.88671875" style="1" customWidth="1"/>
    <col min="8443" max="8443" width="15.44140625" style="1" customWidth="1"/>
    <col min="8444" max="8444" width="0.88671875" style="1" customWidth="1"/>
    <col min="8445" max="8445" width="12.5546875" style="1" customWidth="1"/>
    <col min="8446" max="8446" width="4.44140625" style="1" customWidth="1"/>
    <col min="8447" max="8447" width="2.109375" style="1" customWidth="1"/>
    <col min="8448" max="8448" width="0.33203125" style="1" customWidth="1"/>
    <col min="8449" max="8449" width="0.5546875" style="1" customWidth="1"/>
    <col min="8450" max="8450" width="6.44140625" style="1" customWidth="1"/>
    <col min="8451" max="8451" width="3.109375" style="1" customWidth="1"/>
    <col min="8452" max="8452" width="1.5546875" style="1" customWidth="1"/>
    <col min="8453" max="8453" width="3.33203125" style="1" customWidth="1"/>
    <col min="8454" max="8454" width="9.109375" style="1"/>
    <col min="8455" max="8455" width="6.88671875" style="1" customWidth="1"/>
    <col min="8456" max="8456" width="1.5546875" style="1" customWidth="1"/>
    <col min="8457" max="8457" width="4.44140625" style="1" customWidth="1"/>
    <col min="8458" max="8458" width="5" style="1" customWidth="1"/>
    <col min="8459" max="8459" width="7.33203125" style="1" customWidth="1"/>
    <col min="8460" max="8691" width="9.109375" style="1"/>
    <col min="8692" max="8692" width="11.33203125" style="1" customWidth="1"/>
    <col min="8693" max="8693" width="2.33203125" style="1" customWidth="1"/>
    <col min="8694" max="8697" width="1.33203125" style="1" customWidth="1"/>
    <col min="8698" max="8698" width="0.88671875" style="1" customWidth="1"/>
    <col min="8699" max="8699" width="15.44140625" style="1" customWidth="1"/>
    <col min="8700" max="8700" width="0.88671875" style="1" customWidth="1"/>
    <col min="8701" max="8701" width="12.5546875" style="1" customWidth="1"/>
    <col min="8702" max="8702" width="4.44140625" style="1" customWidth="1"/>
    <col min="8703" max="8703" width="2.109375" style="1" customWidth="1"/>
    <col min="8704" max="8704" width="0.33203125" style="1" customWidth="1"/>
    <col min="8705" max="8705" width="0.5546875" style="1" customWidth="1"/>
    <col min="8706" max="8706" width="6.44140625" style="1" customWidth="1"/>
    <col min="8707" max="8707" width="3.109375" style="1" customWidth="1"/>
    <col min="8708" max="8708" width="1.5546875" style="1" customWidth="1"/>
    <col min="8709" max="8709" width="3.33203125" style="1" customWidth="1"/>
    <col min="8710" max="8710" width="9.109375" style="1"/>
    <col min="8711" max="8711" width="6.88671875" style="1" customWidth="1"/>
    <col min="8712" max="8712" width="1.5546875" style="1" customWidth="1"/>
    <col min="8713" max="8713" width="4.44140625" style="1" customWidth="1"/>
    <col min="8714" max="8714" width="5" style="1" customWidth="1"/>
    <col min="8715" max="8715" width="7.33203125" style="1" customWidth="1"/>
    <col min="8716" max="8947" width="9.109375" style="1"/>
    <col min="8948" max="8948" width="11.33203125" style="1" customWidth="1"/>
    <col min="8949" max="8949" width="2.33203125" style="1" customWidth="1"/>
    <col min="8950" max="8953" width="1.33203125" style="1" customWidth="1"/>
    <col min="8954" max="8954" width="0.88671875" style="1" customWidth="1"/>
    <col min="8955" max="8955" width="15.44140625" style="1" customWidth="1"/>
    <col min="8956" max="8956" width="0.88671875" style="1" customWidth="1"/>
    <col min="8957" max="8957" width="12.5546875" style="1" customWidth="1"/>
    <col min="8958" max="8958" width="4.44140625" style="1" customWidth="1"/>
    <col min="8959" max="8959" width="2.109375" style="1" customWidth="1"/>
    <col min="8960" max="8960" width="0.33203125" style="1" customWidth="1"/>
    <col min="8961" max="8961" width="0.5546875" style="1" customWidth="1"/>
    <col min="8962" max="8962" width="6.44140625" style="1" customWidth="1"/>
    <col min="8963" max="8963" width="3.109375" style="1" customWidth="1"/>
    <col min="8964" max="8964" width="1.5546875" style="1" customWidth="1"/>
    <col min="8965" max="8965" width="3.33203125" style="1" customWidth="1"/>
    <col min="8966" max="8966" width="9.109375" style="1"/>
    <col min="8967" max="8967" width="6.88671875" style="1" customWidth="1"/>
    <col min="8968" max="8968" width="1.5546875" style="1" customWidth="1"/>
    <col min="8969" max="8969" width="4.44140625" style="1" customWidth="1"/>
    <col min="8970" max="8970" width="5" style="1" customWidth="1"/>
    <col min="8971" max="8971" width="7.33203125" style="1" customWidth="1"/>
    <col min="8972" max="9203" width="9.109375" style="1"/>
    <col min="9204" max="9204" width="11.33203125" style="1" customWidth="1"/>
    <col min="9205" max="9205" width="2.33203125" style="1" customWidth="1"/>
    <col min="9206" max="9209" width="1.33203125" style="1" customWidth="1"/>
    <col min="9210" max="9210" width="0.88671875" style="1" customWidth="1"/>
    <col min="9211" max="9211" width="15.44140625" style="1" customWidth="1"/>
    <col min="9212" max="9212" width="0.88671875" style="1" customWidth="1"/>
    <col min="9213" max="9213" width="12.5546875" style="1" customWidth="1"/>
    <col min="9214" max="9214" width="4.44140625" style="1" customWidth="1"/>
    <col min="9215" max="9215" width="2.109375" style="1" customWidth="1"/>
    <col min="9216" max="9216" width="0.33203125" style="1" customWidth="1"/>
    <col min="9217" max="9217" width="0.5546875" style="1" customWidth="1"/>
    <col min="9218" max="9218" width="6.44140625" style="1" customWidth="1"/>
    <col min="9219" max="9219" width="3.109375" style="1" customWidth="1"/>
    <col min="9220" max="9220" width="1.5546875" style="1" customWidth="1"/>
    <col min="9221" max="9221" width="3.33203125" style="1" customWidth="1"/>
    <col min="9222" max="9222" width="9.109375" style="1"/>
    <col min="9223" max="9223" width="6.88671875" style="1" customWidth="1"/>
    <col min="9224" max="9224" width="1.5546875" style="1" customWidth="1"/>
    <col min="9225" max="9225" width="4.44140625" style="1" customWidth="1"/>
    <col min="9226" max="9226" width="5" style="1" customWidth="1"/>
    <col min="9227" max="9227" width="7.33203125" style="1" customWidth="1"/>
    <col min="9228" max="9459" width="9.109375" style="1"/>
    <col min="9460" max="9460" width="11.33203125" style="1" customWidth="1"/>
    <col min="9461" max="9461" width="2.33203125" style="1" customWidth="1"/>
    <col min="9462" max="9465" width="1.33203125" style="1" customWidth="1"/>
    <col min="9466" max="9466" width="0.88671875" style="1" customWidth="1"/>
    <col min="9467" max="9467" width="15.44140625" style="1" customWidth="1"/>
    <col min="9468" max="9468" width="0.88671875" style="1" customWidth="1"/>
    <col min="9469" max="9469" width="12.5546875" style="1" customWidth="1"/>
    <col min="9470" max="9470" width="4.44140625" style="1" customWidth="1"/>
    <col min="9471" max="9471" width="2.109375" style="1" customWidth="1"/>
    <col min="9472" max="9472" width="0.33203125" style="1" customWidth="1"/>
    <col min="9473" max="9473" width="0.5546875" style="1" customWidth="1"/>
    <col min="9474" max="9474" width="6.44140625" style="1" customWidth="1"/>
    <col min="9475" max="9475" width="3.109375" style="1" customWidth="1"/>
    <col min="9476" max="9476" width="1.5546875" style="1" customWidth="1"/>
    <col min="9477" max="9477" width="3.33203125" style="1" customWidth="1"/>
    <col min="9478" max="9478" width="9.109375" style="1"/>
    <col min="9479" max="9479" width="6.88671875" style="1" customWidth="1"/>
    <col min="9480" max="9480" width="1.5546875" style="1" customWidth="1"/>
    <col min="9481" max="9481" width="4.44140625" style="1" customWidth="1"/>
    <col min="9482" max="9482" width="5" style="1" customWidth="1"/>
    <col min="9483" max="9483" width="7.33203125" style="1" customWidth="1"/>
    <col min="9484" max="9715" width="9.109375" style="1"/>
    <col min="9716" max="9716" width="11.33203125" style="1" customWidth="1"/>
    <col min="9717" max="9717" width="2.33203125" style="1" customWidth="1"/>
    <col min="9718" max="9721" width="1.33203125" style="1" customWidth="1"/>
    <col min="9722" max="9722" width="0.88671875" style="1" customWidth="1"/>
    <col min="9723" max="9723" width="15.44140625" style="1" customWidth="1"/>
    <col min="9724" max="9724" width="0.88671875" style="1" customWidth="1"/>
    <col min="9725" max="9725" width="12.5546875" style="1" customWidth="1"/>
    <col min="9726" max="9726" width="4.44140625" style="1" customWidth="1"/>
    <col min="9727" max="9727" width="2.109375" style="1" customWidth="1"/>
    <col min="9728" max="9728" width="0.33203125" style="1" customWidth="1"/>
    <col min="9729" max="9729" width="0.5546875" style="1" customWidth="1"/>
    <col min="9730" max="9730" width="6.44140625" style="1" customWidth="1"/>
    <col min="9731" max="9731" width="3.109375" style="1" customWidth="1"/>
    <col min="9732" max="9732" width="1.5546875" style="1" customWidth="1"/>
    <col min="9733" max="9733" width="3.33203125" style="1" customWidth="1"/>
    <col min="9734" max="9734" width="9.109375" style="1"/>
    <col min="9735" max="9735" width="6.88671875" style="1" customWidth="1"/>
    <col min="9736" max="9736" width="1.5546875" style="1" customWidth="1"/>
    <col min="9737" max="9737" width="4.44140625" style="1" customWidth="1"/>
    <col min="9738" max="9738" width="5" style="1" customWidth="1"/>
    <col min="9739" max="9739" width="7.33203125" style="1" customWidth="1"/>
    <col min="9740" max="9971" width="9.109375" style="1"/>
    <col min="9972" max="9972" width="11.33203125" style="1" customWidth="1"/>
    <col min="9973" max="9973" width="2.33203125" style="1" customWidth="1"/>
    <col min="9974" max="9977" width="1.33203125" style="1" customWidth="1"/>
    <col min="9978" max="9978" width="0.88671875" style="1" customWidth="1"/>
    <col min="9979" max="9979" width="15.44140625" style="1" customWidth="1"/>
    <col min="9980" max="9980" width="0.88671875" style="1" customWidth="1"/>
    <col min="9981" max="9981" width="12.5546875" style="1" customWidth="1"/>
    <col min="9982" max="9982" width="4.44140625" style="1" customWidth="1"/>
    <col min="9983" max="9983" width="2.109375" style="1" customWidth="1"/>
    <col min="9984" max="9984" width="0.33203125" style="1" customWidth="1"/>
    <col min="9985" max="9985" width="0.5546875" style="1" customWidth="1"/>
    <col min="9986" max="9986" width="6.44140625" style="1" customWidth="1"/>
    <col min="9987" max="9987" width="3.109375" style="1" customWidth="1"/>
    <col min="9988" max="9988" width="1.5546875" style="1" customWidth="1"/>
    <col min="9989" max="9989" width="3.33203125" style="1" customWidth="1"/>
    <col min="9990" max="9990" width="9.109375" style="1"/>
    <col min="9991" max="9991" width="6.88671875" style="1" customWidth="1"/>
    <col min="9992" max="9992" width="1.5546875" style="1" customWidth="1"/>
    <col min="9993" max="9993" width="4.44140625" style="1" customWidth="1"/>
    <col min="9994" max="9994" width="5" style="1" customWidth="1"/>
    <col min="9995" max="9995" width="7.33203125" style="1" customWidth="1"/>
    <col min="9996" max="10227" width="9.109375" style="1"/>
    <col min="10228" max="10228" width="11.33203125" style="1" customWidth="1"/>
    <col min="10229" max="10229" width="2.33203125" style="1" customWidth="1"/>
    <col min="10230" max="10233" width="1.33203125" style="1" customWidth="1"/>
    <col min="10234" max="10234" width="0.88671875" style="1" customWidth="1"/>
    <col min="10235" max="10235" width="15.44140625" style="1" customWidth="1"/>
    <col min="10236" max="10236" width="0.88671875" style="1" customWidth="1"/>
    <col min="10237" max="10237" width="12.5546875" style="1" customWidth="1"/>
    <col min="10238" max="10238" width="4.44140625" style="1" customWidth="1"/>
    <col min="10239" max="10239" width="2.109375" style="1" customWidth="1"/>
    <col min="10240" max="10240" width="0.33203125" style="1" customWidth="1"/>
    <col min="10241" max="10241" width="0.5546875" style="1" customWidth="1"/>
    <col min="10242" max="10242" width="6.44140625" style="1" customWidth="1"/>
    <col min="10243" max="10243" width="3.109375" style="1" customWidth="1"/>
    <col min="10244" max="10244" width="1.5546875" style="1" customWidth="1"/>
    <col min="10245" max="10245" width="3.33203125" style="1" customWidth="1"/>
    <col min="10246" max="10246" width="9.109375" style="1"/>
    <col min="10247" max="10247" width="6.88671875" style="1" customWidth="1"/>
    <col min="10248" max="10248" width="1.5546875" style="1" customWidth="1"/>
    <col min="10249" max="10249" width="4.44140625" style="1" customWidth="1"/>
    <col min="10250" max="10250" width="5" style="1" customWidth="1"/>
    <col min="10251" max="10251" width="7.33203125" style="1" customWidth="1"/>
    <col min="10252" max="10483" width="9.109375" style="1"/>
    <col min="10484" max="10484" width="11.33203125" style="1" customWidth="1"/>
    <col min="10485" max="10485" width="2.33203125" style="1" customWidth="1"/>
    <col min="10486" max="10489" width="1.33203125" style="1" customWidth="1"/>
    <col min="10490" max="10490" width="0.88671875" style="1" customWidth="1"/>
    <col min="10491" max="10491" width="15.44140625" style="1" customWidth="1"/>
    <col min="10492" max="10492" width="0.88671875" style="1" customWidth="1"/>
    <col min="10493" max="10493" width="12.5546875" style="1" customWidth="1"/>
    <col min="10494" max="10494" width="4.44140625" style="1" customWidth="1"/>
    <col min="10495" max="10495" width="2.109375" style="1" customWidth="1"/>
    <col min="10496" max="10496" width="0.33203125" style="1" customWidth="1"/>
    <col min="10497" max="10497" width="0.5546875" style="1" customWidth="1"/>
    <col min="10498" max="10498" width="6.44140625" style="1" customWidth="1"/>
    <col min="10499" max="10499" width="3.109375" style="1" customWidth="1"/>
    <col min="10500" max="10500" width="1.5546875" style="1" customWidth="1"/>
    <col min="10501" max="10501" width="3.33203125" style="1" customWidth="1"/>
    <col min="10502" max="10502" width="9.109375" style="1"/>
    <col min="10503" max="10503" width="6.88671875" style="1" customWidth="1"/>
    <col min="10504" max="10504" width="1.5546875" style="1" customWidth="1"/>
    <col min="10505" max="10505" width="4.44140625" style="1" customWidth="1"/>
    <col min="10506" max="10506" width="5" style="1" customWidth="1"/>
    <col min="10507" max="10507" width="7.33203125" style="1" customWidth="1"/>
    <col min="10508" max="10739" width="9.109375" style="1"/>
    <col min="10740" max="10740" width="11.33203125" style="1" customWidth="1"/>
    <col min="10741" max="10741" width="2.33203125" style="1" customWidth="1"/>
    <col min="10742" max="10745" width="1.33203125" style="1" customWidth="1"/>
    <col min="10746" max="10746" width="0.88671875" style="1" customWidth="1"/>
    <col min="10747" max="10747" width="15.44140625" style="1" customWidth="1"/>
    <col min="10748" max="10748" width="0.88671875" style="1" customWidth="1"/>
    <col min="10749" max="10749" width="12.5546875" style="1" customWidth="1"/>
    <col min="10750" max="10750" width="4.44140625" style="1" customWidth="1"/>
    <col min="10751" max="10751" width="2.109375" style="1" customWidth="1"/>
    <col min="10752" max="10752" width="0.33203125" style="1" customWidth="1"/>
    <col min="10753" max="10753" width="0.5546875" style="1" customWidth="1"/>
    <col min="10754" max="10754" width="6.44140625" style="1" customWidth="1"/>
    <col min="10755" max="10755" width="3.109375" style="1" customWidth="1"/>
    <col min="10756" max="10756" width="1.5546875" style="1" customWidth="1"/>
    <col min="10757" max="10757" width="3.33203125" style="1" customWidth="1"/>
    <col min="10758" max="10758" width="9.109375" style="1"/>
    <col min="10759" max="10759" width="6.88671875" style="1" customWidth="1"/>
    <col min="10760" max="10760" width="1.5546875" style="1" customWidth="1"/>
    <col min="10761" max="10761" width="4.44140625" style="1" customWidth="1"/>
    <col min="10762" max="10762" width="5" style="1" customWidth="1"/>
    <col min="10763" max="10763" width="7.33203125" style="1" customWidth="1"/>
    <col min="10764" max="10995" width="9.109375" style="1"/>
    <col min="10996" max="10996" width="11.33203125" style="1" customWidth="1"/>
    <col min="10997" max="10997" width="2.33203125" style="1" customWidth="1"/>
    <col min="10998" max="11001" width="1.33203125" style="1" customWidth="1"/>
    <col min="11002" max="11002" width="0.88671875" style="1" customWidth="1"/>
    <col min="11003" max="11003" width="15.44140625" style="1" customWidth="1"/>
    <col min="11004" max="11004" width="0.88671875" style="1" customWidth="1"/>
    <col min="11005" max="11005" width="12.5546875" style="1" customWidth="1"/>
    <col min="11006" max="11006" width="4.44140625" style="1" customWidth="1"/>
    <col min="11007" max="11007" width="2.109375" style="1" customWidth="1"/>
    <col min="11008" max="11008" width="0.33203125" style="1" customWidth="1"/>
    <col min="11009" max="11009" width="0.5546875" style="1" customWidth="1"/>
    <col min="11010" max="11010" width="6.44140625" style="1" customWidth="1"/>
    <col min="11011" max="11011" width="3.109375" style="1" customWidth="1"/>
    <col min="11012" max="11012" width="1.5546875" style="1" customWidth="1"/>
    <col min="11013" max="11013" width="3.33203125" style="1" customWidth="1"/>
    <col min="11014" max="11014" width="9.109375" style="1"/>
    <col min="11015" max="11015" width="6.88671875" style="1" customWidth="1"/>
    <col min="11016" max="11016" width="1.5546875" style="1" customWidth="1"/>
    <col min="11017" max="11017" width="4.44140625" style="1" customWidth="1"/>
    <col min="11018" max="11018" width="5" style="1" customWidth="1"/>
    <col min="11019" max="11019" width="7.33203125" style="1" customWidth="1"/>
    <col min="11020" max="11251" width="9.109375" style="1"/>
    <col min="11252" max="11252" width="11.33203125" style="1" customWidth="1"/>
    <col min="11253" max="11253" width="2.33203125" style="1" customWidth="1"/>
    <col min="11254" max="11257" width="1.33203125" style="1" customWidth="1"/>
    <col min="11258" max="11258" width="0.88671875" style="1" customWidth="1"/>
    <col min="11259" max="11259" width="15.44140625" style="1" customWidth="1"/>
    <col min="11260" max="11260" width="0.88671875" style="1" customWidth="1"/>
    <col min="11261" max="11261" width="12.5546875" style="1" customWidth="1"/>
    <col min="11262" max="11262" width="4.44140625" style="1" customWidth="1"/>
    <col min="11263" max="11263" width="2.109375" style="1" customWidth="1"/>
    <col min="11264" max="11264" width="0.33203125" style="1" customWidth="1"/>
    <col min="11265" max="11265" width="0.5546875" style="1" customWidth="1"/>
    <col min="11266" max="11266" width="6.44140625" style="1" customWidth="1"/>
    <col min="11267" max="11267" width="3.109375" style="1" customWidth="1"/>
    <col min="11268" max="11268" width="1.5546875" style="1" customWidth="1"/>
    <col min="11269" max="11269" width="3.33203125" style="1" customWidth="1"/>
    <col min="11270" max="11270" width="9.109375" style="1"/>
    <col min="11271" max="11271" width="6.88671875" style="1" customWidth="1"/>
    <col min="11272" max="11272" width="1.5546875" style="1" customWidth="1"/>
    <col min="11273" max="11273" width="4.44140625" style="1" customWidth="1"/>
    <col min="11274" max="11274" width="5" style="1" customWidth="1"/>
    <col min="11275" max="11275" width="7.33203125" style="1" customWidth="1"/>
    <col min="11276" max="11507" width="9.109375" style="1"/>
    <col min="11508" max="11508" width="11.33203125" style="1" customWidth="1"/>
    <col min="11509" max="11509" width="2.33203125" style="1" customWidth="1"/>
    <col min="11510" max="11513" width="1.33203125" style="1" customWidth="1"/>
    <col min="11514" max="11514" width="0.88671875" style="1" customWidth="1"/>
    <col min="11515" max="11515" width="15.44140625" style="1" customWidth="1"/>
    <col min="11516" max="11516" width="0.88671875" style="1" customWidth="1"/>
    <col min="11517" max="11517" width="12.5546875" style="1" customWidth="1"/>
    <col min="11518" max="11518" width="4.44140625" style="1" customWidth="1"/>
    <col min="11519" max="11519" width="2.109375" style="1" customWidth="1"/>
    <col min="11520" max="11520" width="0.33203125" style="1" customWidth="1"/>
    <col min="11521" max="11521" width="0.5546875" style="1" customWidth="1"/>
    <col min="11522" max="11522" width="6.44140625" style="1" customWidth="1"/>
    <col min="11523" max="11523" width="3.109375" style="1" customWidth="1"/>
    <col min="11524" max="11524" width="1.5546875" style="1" customWidth="1"/>
    <col min="11525" max="11525" width="3.33203125" style="1" customWidth="1"/>
    <col min="11526" max="11526" width="9.109375" style="1"/>
    <col min="11527" max="11527" width="6.88671875" style="1" customWidth="1"/>
    <col min="11528" max="11528" width="1.5546875" style="1" customWidth="1"/>
    <col min="11529" max="11529" width="4.44140625" style="1" customWidth="1"/>
    <col min="11530" max="11530" width="5" style="1" customWidth="1"/>
    <col min="11531" max="11531" width="7.33203125" style="1" customWidth="1"/>
    <col min="11532" max="11763" width="9.109375" style="1"/>
    <col min="11764" max="11764" width="11.33203125" style="1" customWidth="1"/>
    <col min="11765" max="11765" width="2.33203125" style="1" customWidth="1"/>
    <col min="11766" max="11769" width="1.33203125" style="1" customWidth="1"/>
    <col min="11770" max="11770" width="0.88671875" style="1" customWidth="1"/>
    <col min="11771" max="11771" width="15.44140625" style="1" customWidth="1"/>
    <col min="11772" max="11772" width="0.88671875" style="1" customWidth="1"/>
    <col min="11773" max="11773" width="12.5546875" style="1" customWidth="1"/>
    <col min="11774" max="11774" width="4.44140625" style="1" customWidth="1"/>
    <col min="11775" max="11775" width="2.109375" style="1" customWidth="1"/>
    <col min="11776" max="11776" width="0.33203125" style="1" customWidth="1"/>
    <col min="11777" max="11777" width="0.5546875" style="1" customWidth="1"/>
    <col min="11778" max="11778" width="6.44140625" style="1" customWidth="1"/>
    <col min="11779" max="11779" width="3.109375" style="1" customWidth="1"/>
    <col min="11780" max="11780" width="1.5546875" style="1" customWidth="1"/>
    <col min="11781" max="11781" width="3.33203125" style="1" customWidth="1"/>
    <col min="11782" max="11782" width="9.109375" style="1"/>
    <col min="11783" max="11783" width="6.88671875" style="1" customWidth="1"/>
    <col min="11784" max="11784" width="1.5546875" style="1" customWidth="1"/>
    <col min="11785" max="11785" width="4.44140625" style="1" customWidth="1"/>
    <col min="11786" max="11786" width="5" style="1" customWidth="1"/>
    <col min="11787" max="11787" width="7.33203125" style="1" customWidth="1"/>
    <col min="11788" max="12019" width="9.109375" style="1"/>
    <col min="12020" max="12020" width="11.33203125" style="1" customWidth="1"/>
    <col min="12021" max="12021" width="2.33203125" style="1" customWidth="1"/>
    <col min="12022" max="12025" width="1.33203125" style="1" customWidth="1"/>
    <col min="12026" max="12026" width="0.88671875" style="1" customWidth="1"/>
    <col min="12027" max="12027" width="15.44140625" style="1" customWidth="1"/>
    <col min="12028" max="12028" width="0.88671875" style="1" customWidth="1"/>
    <col min="12029" max="12029" width="12.5546875" style="1" customWidth="1"/>
    <col min="12030" max="12030" width="4.44140625" style="1" customWidth="1"/>
    <col min="12031" max="12031" width="2.109375" style="1" customWidth="1"/>
    <col min="12032" max="12032" width="0.33203125" style="1" customWidth="1"/>
    <col min="12033" max="12033" width="0.5546875" style="1" customWidth="1"/>
    <col min="12034" max="12034" width="6.44140625" style="1" customWidth="1"/>
    <col min="12035" max="12035" width="3.109375" style="1" customWidth="1"/>
    <col min="12036" max="12036" width="1.5546875" style="1" customWidth="1"/>
    <col min="12037" max="12037" width="3.33203125" style="1" customWidth="1"/>
    <col min="12038" max="12038" width="9.109375" style="1"/>
    <col min="12039" max="12039" width="6.88671875" style="1" customWidth="1"/>
    <col min="12040" max="12040" width="1.5546875" style="1" customWidth="1"/>
    <col min="12041" max="12041" width="4.44140625" style="1" customWidth="1"/>
    <col min="12042" max="12042" width="5" style="1" customWidth="1"/>
    <col min="12043" max="12043" width="7.33203125" style="1" customWidth="1"/>
    <col min="12044" max="12275" width="9.109375" style="1"/>
    <col min="12276" max="12276" width="11.33203125" style="1" customWidth="1"/>
    <col min="12277" max="12277" width="2.33203125" style="1" customWidth="1"/>
    <col min="12278" max="12281" width="1.33203125" style="1" customWidth="1"/>
    <col min="12282" max="12282" width="0.88671875" style="1" customWidth="1"/>
    <col min="12283" max="12283" width="15.44140625" style="1" customWidth="1"/>
    <col min="12284" max="12284" width="0.88671875" style="1" customWidth="1"/>
    <col min="12285" max="12285" width="12.5546875" style="1" customWidth="1"/>
    <col min="12286" max="12286" width="4.44140625" style="1" customWidth="1"/>
    <col min="12287" max="12287" width="2.109375" style="1" customWidth="1"/>
    <col min="12288" max="12288" width="0.33203125" style="1" customWidth="1"/>
    <col min="12289" max="12289" width="0.5546875" style="1" customWidth="1"/>
    <col min="12290" max="12290" width="6.44140625" style="1" customWidth="1"/>
    <col min="12291" max="12291" width="3.109375" style="1" customWidth="1"/>
    <col min="12292" max="12292" width="1.5546875" style="1" customWidth="1"/>
    <col min="12293" max="12293" width="3.33203125" style="1" customWidth="1"/>
    <col min="12294" max="12294" width="9.109375" style="1"/>
    <col min="12295" max="12295" width="6.88671875" style="1" customWidth="1"/>
    <col min="12296" max="12296" width="1.5546875" style="1" customWidth="1"/>
    <col min="12297" max="12297" width="4.44140625" style="1" customWidth="1"/>
    <col min="12298" max="12298" width="5" style="1" customWidth="1"/>
    <col min="12299" max="12299" width="7.33203125" style="1" customWidth="1"/>
    <col min="12300" max="12531" width="9.109375" style="1"/>
    <col min="12532" max="12532" width="11.33203125" style="1" customWidth="1"/>
    <col min="12533" max="12533" width="2.33203125" style="1" customWidth="1"/>
    <col min="12534" max="12537" width="1.33203125" style="1" customWidth="1"/>
    <col min="12538" max="12538" width="0.88671875" style="1" customWidth="1"/>
    <col min="12539" max="12539" width="15.44140625" style="1" customWidth="1"/>
    <col min="12540" max="12540" width="0.88671875" style="1" customWidth="1"/>
    <col min="12541" max="12541" width="12.5546875" style="1" customWidth="1"/>
    <col min="12542" max="12542" width="4.44140625" style="1" customWidth="1"/>
    <col min="12543" max="12543" width="2.109375" style="1" customWidth="1"/>
    <col min="12544" max="12544" width="0.33203125" style="1" customWidth="1"/>
    <col min="12545" max="12545" width="0.5546875" style="1" customWidth="1"/>
    <col min="12546" max="12546" width="6.44140625" style="1" customWidth="1"/>
    <col min="12547" max="12547" width="3.109375" style="1" customWidth="1"/>
    <col min="12548" max="12548" width="1.5546875" style="1" customWidth="1"/>
    <col min="12549" max="12549" width="3.33203125" style="1" customWidth="1"/>
    <col min="12550" max="12550" width="9.109375" style="1"/>
    <col min="12551" max="12551" width="6.88671875" style="1" customWidth="1"/>
    <col min="12552" max="12552" width="1.5546875" style="1" customWidth="1"/>
    <col min="12553" max="12553" width="4.44140625" style="1" customWidth="1"/>
    <col min="12554" max="12554" width="5" style="1" customWidth="1"/>
    <col min="12555" max="12555" width="7.33203125" style="1" customWidth="1"/>
    <col min="12556" max="12787" width="9.109375" style="1"/>
    <col min="12788" max="12788" width="11.33203125" style="1" customWidth="1"/>
    <col min="12789" max="12789" width="2.33203125" style="1" customWidth="1"/>
    <col min="12790" max="12793" width="1.33203125" style="1" customWidth="1"/>
    <col min="12794" max="12794" width="0.88671875" style="1" customWidth="1"/>
    <col min="12795" max="12795" width="15.44140625" style="1" customWidth="1"/>
    <col min="12796" max="12796" width="0.88671875" style="1" customWidth="1"/>
    <col min="12797" max="12797" width="12.5546875" style="1" customWidth="1"/>
    <col min="12798" max="12798" width="4.44140625" style="1" customWidth="1"/>
    <col min="12799" max="12799" width="2.109375" style="1" customWidth="1"/>
    <col min="12800" max="12800" width="0.33203125" style="1" customWidth="1"/>
    <col min="12801" max="12801" width="0.5546875" style="1" customWidth="1"/>
    <col min="12802" max="12802" width="6.44140625" style="1" customWidth="1"/>
    <col min="12803" max="12803" width="3.109375" style="1" customWidth="1"/>
    <col min="12804" max="12804" width="1.5546875" style="1" customWidth="1"/>
    <col min="12805" max="12805" width="3.33203125" style="1" customWidth="1"/>
    <col min="12806" max="12806" width="9.109375" style="1"/>
    <col min="12807" max="12807" width="6.88671875" style="1" customWidth="1"/>
    <col min="12808" max="12808" width="1.5546875" style="1" customWidth="1"/>
    <col min="12809" max="12809" width="4.44140625" style="1" customWidth="1"/>
    <col min="12810" max="12810" width="5" style="1" customWidth="1"/>
    <col min="12811" max="12811" width="7.33203125" style="1" customWidth="1"/>
    <col min="12812" max="13043" width="9.109375" style="1"/>
    <col min="13044" max="13044" width="11.33203125" style="1" customWidth="1"/>
    <col min="13045" max="13045" width="2.33203125" style="1" customWidth="1"/>
    <col min="13046" max="13049" width="1.33203125" style="1" customWidth="1"/>
    <col min="13050" max="13050" width="0.88671875" style="1" customWidth="1"/>
    <col min="13051" max="13051" width="15.44140625" style="1" customWidth="1"/>
    <col min="13052" max="13052" width="0.88671875" style="1" customWidth="1"/>
    <col min="13053" max="13053" width="12.5546875" style="1" customWidth="1"/>
    <col min="13054" max="13054" width="4.44140625" style="1" customWidth="1"/>
    <col min="13055" max="13055" width="2.109375" style="1" customWidth="1"/>
    <col min="13056" max="13056" width="0.33203125" style="1" customWidth="1"/>
    <col min="13057" max="13057" width="0.5546875" style="1" customWidth="1"/>
    <col min="13058" max="13058" width="6.44140625" style="1" customWidth="1"/>
    <col min="13059" max="13059" width="3.109375" style="1" customWidth="1"/>
    <col min="13060" max="13060" width="1.5546875" style="1" customWidth="1"/>
    <col min="13061" max="13061" width="3.33203125" style="1" customWidth="1"/>
    <col min="13062" max="13062" width="9.109375" style="1"/>
    <col min="13063" max="13063" width="6.88671875" style="1" customWidth="1"/>
    <col min="13064" max="13064" width="1.5546875" style="1" customWidth="1"/>
    <col min="13065" max="13065" width="4.44140625" style="1" customWidth="1"/>
    <col min="13066" max="13066" width="5" style="1" customWidth="1"/>
    <col min="13067" max="13067" width="7.33203125" style="1" customWidth="1"/>
    <col min="13068" max="13299" width="9.109375" style="1"/>
    <col min="13300" max="13300" width="11.33203125" style="1" customWidth="1"/>
    <col min="13301" max="13301" width="2.33203125" style="1" customWidth="1"/>
    <col min="13302" max="13305" width="1.33203125" style="1" customWidth="1"/>
    <col min="13306" max="13306" width="0.88671875" style="1" customWidth="1"/>
    <col min="13307" max="13307" width="15.44140625" style="1" customWidth="1"/>
    <col min="13308" max="13308" width="0.88671875" style="1" customWidth="1"/>
    <col min="13309" max="13309" width="12.5546875" style="1" customWidth="1"/>
    <col min="13310" max="13310" width="4.44140625" style="1" customWidth="1"/>
    <col min="13311" max="13311" width="2.109375" style="1" customWidth="1"/>
    <col min="13312" max="13312" width="0.33203125" style="1" customWidth="1"/>
    <col min="13313" max="13313" width="0.5546875" style="1" customWidth="1"/>
    <col min="13314" max="13314" width="6.44140625" style="1" customWidth="1"/>
    <col min="13315" max="13315" width="3.109375" style="1" customWidth="1"/>
    <col min="13316" max="13316" width="1.5546875" style="1" customWidth="1"/>
    <col min="13317" max="13317" width="3.33203125" style="1" customWidth="1"/>
    <col min="13318" max="13318" width="9.109375" style="1"/>
    <col min="13319" max="13319" width="6.88671875" style="1" customWidth="1"/>
    <col min="13320" max="13320" width="1.5546875" style="1" customWidth="1"/>
    <col min="13321" max="13321" width="4.44140625" style="1" customWidth="1"/>
    <col min="13322" max="13322" width="5" style="1" customWidth="1"/>
    <col min="13323" max="13323" width="7.33203125" style="1" customWidth="1"/>
    <col min="13324" max="13555" width="9.109375" style="1"/>
    <col min="13556" max="13556" width="11.33203125" style="1" customWidth="1"/>
    <col min="13557" max="13557" width="2.33203125" style="1" customWidth="1"/>
    <col min="13558" max="13561" width="1.33203125" style="1" customWidth="1"/>
    <col min="13562" max="13562" width="0.88671875" style="1" customWidth="1"/>
    <col min="13563" max="13563" width="15.44140625" style="1" customWidth="1"/>
    <col min="13564" max="13564" width="0.88671875" style="1" customWidth="1"/>
    <col min="13565" max="13565" width="12.5546875" style="1" customWidth="1"/>
    <col min="13566" max="13566" width="4.44140625" style="1" customWidth="1"/>
    <col min="13567" max="13567" width="2.109375" style="1" customWidth="1"/>
    <col min="13568" max="13568" width="0.33203125" style="1" customWidth="1"/>
    <col min="13569" max="13569" width="0.5546875" style="1" customWidth="1"/>
    <col min="13570" max="13570" width="6.44140625" style="1" customWidth="1"/>
    <col min="13571" max="13571" width="3.109375" style="1" customWidth="1"/>
    <col min="13572" max="13572" width="1.5546875" style="1" customWidth="1"/>
    <col min="13573" max="13573" width="3.33203125" style="1" customWidth="1"/>
    <col min="13574" max="13574" width="9.109375" style="1"/>
    <col min="13575" max="13575" width="6.88671875" style="1" customWidth="1"/>
    <col min="13576" max="13576" width="1.5546875" style="1" customWidth="1"/>
    <col min="13577" max="13577" width="4.44140625" style="1" customWidth="1"/>
    <col min="13578" max="13578" width="5" style="1" customWidth="1"/>
    <col min="13579" max="13579" width="7.33203125" style="1" customWidth="1"/>
    <col min="13580" max="13811" width="9.109375" style="1"/>
    <col min="13812" max="13812" width="11.33203125" style="1" customWidth="1"/>
    <col min="13813" max="13813" width="2.33203125" style="1" customWidth="1"/>
    <col min="13814" max="13817" width="1.33203125" style="1" customWidth="1"/>
    <col min="13818" max="13818" width="0.88671875" style="1" customWidth="1"/>
    <col min="13819" max="13819" width="15.44140625" style="1" customWidth="1"/>
    <col min="13820" max="13820" width="0.88671875" style="1" customWidth="1"/>
    <col min="13821" max="13821" width="12.5546875" style="1" customWidth="1"/>
    <col min="13822" max="13822" width="4.44140625" style="1" customWidth="1"/>
    <col min="13823" max="13823" width="2.109375" style="1" customWidth="1"/>
    <col min="13824" max="13824" width="0.33203125" style="1" customWidth="1"/>
    <col min="13825" max="13825" width="0.5546875" style="1" customWidth="1"/>
    <col min="13826" max="13826" width="6.44140625" style="1" customWidth="1"/>
    <col min="13827" max="13827" width="3.109375" style="1" customWidth="1"/>
    <col min="13828" max="13828" width="1.5546875" style="1" customWidth="1"/>
    <col min="13829" max="13829" width="3.33203125" style="1" customWidth="1"/>
    <col min="13830" max="13830" width="9.109375" style="1"/>
    <col min="13831" max="13831" width="6.88671875" style="1" customWidth="1"/>
    <col min="13832" max="13832" width="1.5546875" style="1" customWidth="1"/>
    <col min="13833" max="13833" width="4.44140625" style="1" customWidth="1"/>
    <col min="13834" max="13834" width="5" style="1" customWidth="1"/>
    <col min="13835" max="13835" width="7.33203125" style="1" customWidth="1"/>
    <col min="13836" max="14067" width="9.109375" style="1"/>
    <col min="14068" max="14068" width="11.33203125" style="1" customWidth="1"/>
    <col min="14069" max="14069" width="2.33203125" style="1" customWidth="1"/>
    <col min="14070" max="14073" width="1.33203125" style="1" customWidth="1"/>
    <col min="14074" max="14074" width="0.88671875" style="1" customWidth="1"/>
    <col min="14075" max="14075" width="15.44140625" style="1" customWidth="1"/>
    <col min="14076" max="14076" width="0.88671875" style="1" customWidth="1"/>
    <col min="14077" max="14077" width="12.5546875" style="1" customWidth="1"/>
    <col min="14078" max="14078" width="4.44140625" style="1" customWidth="1"/>
    <col min="14079" max="14079" width="2.109375" style="1" customWidth="1"/>
    <col min="14080" max="14080" width="0.33203125" style="1" customWidth="1"/>
    <col min="14081" max="14081" width="0.5546875" style="1" customWidth="1"/>
    <col min="14082" max="14082" width="6.44140625" style="1" customWidth="1"/>
    <col min="14083" max="14083" width="3.109375" style="1" customWidth="1"/>
    <col min="14084" max="14084" width="1.5546875" style="1" customWidth="1"/>
    <col min="14085" max="14085" width="3.33203125" style="1" customWidth="1"/>
    <col min="14086" max="14086" width="9.109375" style="1"/>
    <col min="14087" max="14087" width="6.88671875" style="1" customWidth="1"/>
    <col min="14088" max="14088" width="1.5546875" style="1" customWidth="1"/>
    <col min="14089" max="14089" width="4.44140625" style="1" customWidth="1"/>
    <col min="14090" max="14090" width="5" style="1" customWidth="1"/>
    <col min="14091" max="14091" width="7.33203125" style="1" customWidth="1"/>
    <col min="14092" max="14323" width="9.109375" style="1"/>
    <col min="14324" max="14324" width="11.33203125" style="1" customWidth="1"/>
    <col min="14325" max="14325" width="2.33203125" style="1" customWidth="1"/>
    <col min="14326" max="14329" width="1.33203125" style="1" customWidth="1"/>
    <col min="14330" max="14330" width="0.88671875" style="1" customWidth="1"/>
    <col min="14331" max="14331" width="15.44140625" style="1" customWidth="1"/>
    <col min="14332" max="14332" width="0.88671875" style="1" customWidth="1"/>
    <col min="14333" max="14333" width="12.5546875" style="1" customWidth="1"/>
    <col min="14334" max="14334" width="4.44140625" style="1" customWidth="1"/>
    <col min="14335" max="14335" width="2.109375" style="1" customWidth="1"/>
    <col min="14336" max="14336" width="0.33203125" style="1" customWidth="1"/>
    <col min="14337" max="14337" width="0.5546875" style="1" customWidth="1"/>
    <col min="14338" max="14338" width="6.44140625" style="1" customWidth="1"/>
    <col min="14339" max="14339" width="3.109375" style="1" customWidth="1"/>
    <col min="14340" max="14340" width="1.5546875" style="1" customWidth="1"/>
    <col min="14341" max="14341" width="3.33203125" style="1" customWidth="1"/>
    <col min="14342" max="14342" width="9.109375" style="1"/>
    <col min="14343" max="14343" width="6.88671875" style="1" customWidth="1"/>
    <col min="14344" max="14344" width="1.5546875" style="1" customWidth="1"/>
    <col min="14345" max="14345" width="4.44140625" style="1" customWidth="1"/>
    <col min="14346" max="14346" width="5" style="1" customWidth="1"/>
    <col min="14347" max="14347" width="7.33203125" style="1" customWidth="1"/>
    <col min="14348" max="14579" width="9.109375" style="1"/>
    <col min="14580" max="14580" width="11.33203125" style="1" customWidth="1"/>
    <col min="14581" max="14581" width="2.33203125" style="1" customWidth="1"/>
    <col min="14582" max="14585" width="1.33203125" style="1" customWidth="1"/>
    <col min="14586" max="14586" width="0.88671875" style="1" customWidth="1"/>
    <col min="14587" max="14587" width="15.44140625" style="1" customWidth="1"/>
    <col min="14588" max="14588" width="0.88671875" style="1" customWidth="1"/>
    <col min="14589" max="14589" width="12.5546875" style="1" customWidth="1"/>
    <col min="14590" max="14590" width="4.44140625" style="1" customWidth="1"/>
    <col min="14591" max="14591" width="2.109375" style="1" customWidth="1"/>
    <col min="14592" max="14592" width="0.33203125" style="1" customWidth="1"/>
    <col min="14593" max="14593" width="0.5546875" style="1" customWidth="1"/>
    <col min="14594" max="14594" width="6.44140625" style="1" customWidth="1"/>
    <col min="14595" max="14595" width="3.109375" style="1" customWidth="1"/>
    <col min="14596" max="14596" width="1.5546875" style="1" customWidth="1"/>
    <col min="14597" max="14597" width="3.33203125" style="1" customWidth="1"/>
    <col min="14598" max="14598" width="9.109375" style="1"/>
    <col min="14599" max="14599" width="6.88671875" style="1" customWidth="1"/>
    <col min="14600" max="14600" width="1.5546875" style="1" customWidth="1"/>
    <col min="14601" max="14601" width="4.44140625" style="1" customWidth="1"/>
    <col min="14602" max="14602" width="5" style="1" customWidth="1"/>
    <col min="14603" max="14603" width="7.33203125" style="1" customWidth="1"/>
    <col min="14604" max="14835" width="9.109375" style="1"/>
    <col min="14836" max="14836" width="11.33203125" style="1" customWidth="1"/>
    <col min="14837" max="14837" width="2.33203125" style="1" customWidth="1"/>
    <col min="14838" max="14841" width="1.33203125" style="1" customWidth="1"/>
    <col min="14842" max="14842" width="0.88671875" style="1" customWidth="1"/>
    <col min="14843" max="14843" width="15.44140625" style="1" customWidth="1"/>
    <col min="14844" max="14844" width="0.88671875" style="1" customWidth="1"/>
    <col min="14845" max="14845" width="12.5546875" style="1" customWidth="1"/>
    <col min="14846" max="14846" width="4.44140625" style="1" customWidth="1"/>
    <col min="14847" max="14847" width="2.109375" style="1" customWidth="1"/>
    <col min="14848" max="14848" width="0.33203125" style="1" customWidth="1"/>
    <col min="14849" max="14849" width="0.5546875" style="1" customWidth="1"/>
    <col min="14850" max="14850" width="6.44140625" style="1" customWidth="1"/>
    <col min="14851" max="14851" width="3.109375" style="1" customWidth="1"/>
    <col min="14852" max="14852" width="1.5546875" style="1" customWidth="1"/>
    <col min="14853" max="14853" width="3.33203125" style="1" customWidth="1"/>
    <col min="14854" max="14854" width="9.109375" style="1"/>
    <col min="14855" max="14855" width="6.88671875" style="1" customWidth="1"/>
    <col min="14856" max="14856" width="1.5546875" style="1" customWidth="1"/>
    <col min="14857" max="14857" width="4.44140625" style="1" customWidth="1"/>
    <col min="14858" max="14858" width="5" style="1" customWidth="1"/>
    <col min="14859" max="14859" width="7.33203125" style="1" customWidth="1"/>
    <col min="14860" max="15091" width="9.109375" style="1"/>
    <col min="15092" max="15092" width="11.33203125" style="1" customWidth="1"/>
    <col min="15093" max="15093" width="2.33203125" style="1" customWidth="1"/>
    <col min="15094" max="15097" width="1.33203125" style="1" customWidth="1"/>
    <col min="15098" max="15098" width="0.88671875" style="1" customWidth="1"/>
    <col min="15099" max="15099" width="15.44140625" style="1" customWidth="1"/>
    <col min="15100" max="15100" width="0.88671875" style="1" customWidth="1"/>
    <col min="15101" max="15101" width="12.5546875" style="1" customWidth="1"/>
    <col min="15102" max="15102" width="4.44140625" style="1" customWidth="1"/>
    <col min="15103" max="15103" width="2.109375" style="1" customWidth="1"/>
    <col min="15104" max="15104" width="0.33203125" style="1" customWidth="1"/>
    <col min="15105" max="15105" width="0.5546875" style="1" customWidth="1"/>
    <col min="15106" max="15106" width="6.44140625" style="1" customWidth="1"/>
    <col min="15107" max="15107" width="3.109375" style="1" customWidth="1"/>
    <col min="15108" max="15108" width="1.5546875" style="1" customWidth="1"/>
    <col min="15109" max="15109" width="3.33203125" style="1" customWidth="1"/>
    <col min="15110" max="15110" width="9.109375" style="1"/>
    <col min="15111" max="15111" width="6.88671875" style="1" customWidth="1"/>
    <col min="15112" max="15112" width="1.5546875" style="1" customWidth="1"/>
    <col min="15113" max="15113" width="4.44140625" style="1" customWidth="1"/>
    <col min="15114" max="15114" width="5" style="1" customWidth="1"/>
    <col min="15115" max="15115" width="7.33203125" style="1" customWidth="1"/>
    <col min="15116" max="15347" width="9.109375" style="1"/>
    <col min="15348" max="15348" width="11.33203125" style="1" customWidth="1"/>
    <col min="15349" max="15349" width="2.33203125" style="1" customWidth="1"/>
    <col min="15350" max="15353" width="1.33203125" style="1" customWidth="1"/>
    <col min="15354" max="15354" width="0.88671875" style="1" customWidth="1"/>
    <col min="15355" max="15355" width="15.44140625" style="1" customWidth="1"/>
    <col min="15356" max="15356" width="0.88671875" style="1" customWidth="1"/>
    <col min="15357" max="15357" width="12.5546875" style="1" customWidth="1"/>
    <col min="15358" max="15358" width="4.44140625" style="1" customWidth="1"/>
    <col min="15359" max="15359" width="2.109375" style="1" customWidth="1"/>
    <col min="15360" max="15360" width="0.33203125" style="1" customWidth="1"/>
    <col min="15361" max="15361" width="0.5546875" style="1" customWidth="1"/>
    <col min="15362" max="15362" width="6.44140625" style="1" customWidth="1"/>
    <col min="15363" max="15363" width="3.109375" style="1" customWidth="1"/>
    <col min="15364" max="15364" width="1.5546875" style="1" customWidth="1"/>
    <col min="15365" max="15365" width="3.33203125" style="1" customWidth="1"/>
    <col min="15366" max="15366" width="9.109375" style="1"/>
    <col min="15367" max="15367" width="6.88671875" style="1" customWidth="1"/>
    <col min="15368" max="15368" width="1.5546875" style="1" customWidth="1"/>
    <col min="15369" max="15369" width="4.44140625" style="1" customWidth="1"/>
    <col min="15370" max="15370" width="5" style="1" customWidth="1"/>
    <col min="15371" max="15371" width="7.33203125" style="1" customWidth="1"/>
    <col min="15372" max="15603" width="9.109375" style="1"/>
    <col min="15604" max="15604" width="11.33203125" style="1" customWidth="1"/>
    <col min="15605" max="15605" width="2.33203125" style="1" customWidth="1"/>
    <col min="15606" max="15609" width="1.33203125" style="1" customWidth="1"/>
    <col min="15610" max="15610" width="0.88671875" style="1" customWidth="1"/>
    <col min="15611" max="15611" width="15.44140625" style="1" customWidth="1"/>
    <col min="15612" max="15612" width="0.88671875" style="1" customWidth="1"/>
    <col min="15613" max="15613" width="12.5546875" style="1" customWidth="1"/>
    <col min="15614" max="15614" width="4.44140625" style="1" customWidth="1"/>
    <col min="15615" max="15615" width="2.109375" style="1" customWidth="1"/>
    <col min="15616" max="15616" width="0.33203125" style="1" customWidth="1"/>
    <col min="15617" max="15617" width="0.5546875" style="1" customWidth="1"/>
    <col min="15618" max="15618" width="6.44140625" style="1" customWidth="1"/>
    <col min="15619" max="15619" width="3.109375" style="1" customWidth="1"/>
    <col min="15620" max="15620" width="1.5546875" style="1" customWidth="1"/>
    <col min="15621" max="15621" width="3.33203125" style="1" customWidth="1"/>
    <col min="15622" max="15622" width="9.109375" style="1"/>
    <col min="15623" max="15623" width="6.88671875" style="1" customWidth="1"/>
    <col min="15624" max="15624" width="1.5546875" style="1" customWidth="1"/>
    <col min="15625" max="15625" width="4.44140625" style="1" customWidth="1"/>
    <col min="15626" max="15626" width="5" style="1" customWidth="1"/>
    <col min="15627" max="15627" width="7.33203125" style="1" customWidth="1"/>
    <col min="15628" max="15859" width="9.109375" style="1"/>
    <col min="15860" max="15860" width="11.33203125" style="1" customWidth="1"/>
    <col min="15861" max="15861" width="2.33203125" style="1" customWidth="1"/>
    <col min="15862" max="15865" width="1.33203125" style="1" customWidth="1"/>
    <col min="15866" max="15866" width="0.88671875" style="1" customWidth="1"/>
    <col min="15867" max="15867" width="15.44140625" style="1" customWidth="1"/>
    <col min="15868" max="15868" width="0.88671875" style="1" customWidth="1"/>
    <col min="15869" max="15869" width="12.5546875" style="1" customWidth="1"/>
    <col min="15870" max="15870" width="4.44140625" style="1" customWidth="1"/>
    <col min="15871" max="15871" width="2.109375" style="1" customWidth="1"/>
    <col min="15872" max="15872" width="0.33203125" style="1" customWidth="1"/>
    <col min="15873" max="15873" width="0.5546875" style="1" customWidth="1"/>
    <col min="15874" max="15874" width="6.44140625" style="1" customWidth="1"/>
    <col min="15875" max="15875" width="3.109375" style="1" customWidth="1"/>
    <col min="15876" max="15876" width="1.5546875" style="1" customWidth="1"/>
    <col min="15877" max="15877" width="3.33203125" style="1" customWidth="1"/>
    <col min="15878" max="15878" width="9.109375" style="1"/>
    <col min="15879" max="15879" width="6.88671875" style="1" customWidth="1"/>
    <col min="15880" max="15880" width="1.5546875" style="1" customWidth="1"/>
    <col min="15881" max="15881" width="4.44140625" style="1" customWidth="1"/>
    <col min="15882" max="15882" width="5" style="1" customWidth="1"/>
    <col min="15883" max="15883" width="7.33203125" style="1" customWidth="1"/>
    <col min="15884" max="16115" width="9.109375" style="1"/>
    <col min="16116" max="16116" width="11.33203125" style="1" customWidth="1"/>
    <col min="16117" max="16117" width="2.33203125" style="1" customWidth="1"/>
    <col min="16118" max="16121" width="1.33203125" style="1" customWidth="1"/>
    <col min="16122" max="16122" width="0.88671875" style="1" customWidth="1"/>
    <col min="16123" max="16123" width="15.44140625" style="1" customWidth="1"/>
    <col min="16124" max="16124" width="0.88671875" style="1" customWidth="1"/>
    <col min="16125" max="16125" width="12.5546875" style="1" customWidth="1"/>
    <col min="16126" max="16126" width="4.44140625" style="1" customWidth="1"/>
    <col min="16127" max="16127" width="2.109375" style="1" customWidth="1"/>
    <col min="16128" max="16128" width="0.33203125" style="1" customWidth="1"/>
    <col min="16129" max="16129" width="0.5546875" style="1" customWidth="1"/>
    <col min="16130" max="16130" width="6.44140625" style="1" customWidth="1"/>
    <col min="16131" max="16131" width="3.109375" style="1" customWidth="1"/>
    <col min="16132" max="16132" width="1.5546875" style="1" customWidth="1"/>
    <col min="16133" max="16133" width="3.33203125" style="1" customWidth="1"/>
    <col min="16134" max="16134" width="9.109375" style="1"/>
    <col min="16135" max="16135" width="6.88671875" style="1" customWidth="1"/>
    <col min="16136" max="16136" width="1.5546875" style="1" customWidth="1"/>
    <col min="16137" max="16137" width="4.44140625" style="1" customWidth="1"/>
    <col min="16138" max="16138" width="5" style="1" customWidth="1"/>
    <col min="16139" max="16139" width="7.33203125" style="1" customWidth="1"/>
    <col min="16140" max="16384" width="9.109375" style="1"/>
  </cols>
  <sheetData>
    <row r="1" spans="1:13" x14ac:dyDescent="0.3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</row>
    <row r="3" spans="1:13" x14ac:dyDescent="0.3">
      <c r="A3" s="9" t="s">
        <v>381</v>
      </c>
      <c r="B3" s="10"/>
      <c r="C3" s="10"/>
      <c r="D3" s="10"/>
      <c r="E3" s="10"/>
      <c r="F3" s="10"/>
      <c r="G3" s="10"/>
      <c r="H3" s="24"/>
      <c r="I3" s="24"/>
      <c r="J3" s="24"/>
      <c r="K3" s="24"/>
    </row>
    <row r="4" spans="1:13" x14ac:dyDescent="0.3">
      <c r="A4" s="11" t="s">
        <v>382</v>
      </c>
      <c r="B4" s="12" t="s">
        <v>383</v>
      </c>
      <c r="C4" s="13"/>
      <c r="D4" s="13"/>
      <c r="E4" s="13"/>
      <c r="F4" s="13"/>
      <c r="G4" s="13"/>
      <c r="H4" s="2">
        <v>28617756.579999998</v>
      </c>
      <c r="I4" s="2">
        <v>4746677.1500000004</v>
      </c>
      <c r="J4" s="2">
        <v>4251804.05</v>
      </c>
      <c r="K4" s="2">
        <v>29112629.68</v>
      </c>
    </row>
    <row r="5" spans="1:13" x14ac:dyDescent="0.3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">
        <v>6142488.21</v>
      </c>
      <c r="I5" s="2">
        <v>4740463.21</v>
      </c>
      <c r="J5" s="2">
        <v>3925886.7</v>
      </c>
      <c r="K5" s="2">
        <v>6957064.7199999997</v>
      </c>
    </row>
    <row r="6" spans="1:13" x14ac:dyDescent="0.3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">
        <v>5688531.8799999999</v>
      </c>
      <c r="I6" s="2">
        <v>3875515.48</v>
      </c>
      <c r="J6" s="2">
        <v>3194981.32</v>
      </c>
      <c r="K6" s="2">
        <v>6369066.04</v>
      </c>
    </row>
    <row r="7" spans="1:13" x14ac:dyDescent="0.3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">
        <v>5688531.8799999999</v>
      </c>
      <c r="I7" s="2">
        <v>3875515.48</v>
      </c>
      <c r="J7" s="2">
        <v>3194981.32</v>
      </c>
      <c r="K7" s="2">
        <v>6369066.04</v>
      </c>
    </row>
    <row r="8" spans="1:13" x14ac:dyDescent="0.3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">
        <v>9500</v>
      </c>
      <c r="I8" s="2">
        <v>14802.86</v>
      </c>
      <c r="J8" s="2">
        <v>14802.86</v>
      </c>
      <c r="K8" s="2">
        <v>9500</v>
      </c>
      <c r="M8" s="28"/>
    </row>
    <row r="9" spans="1:13" x14ac:dyDescent="0.3">
      <c r="A9" s="16" t="s">
        <v>392</v>
      </c>
      <c r="B9" s="3" t="s">
        <v>385</v>
      </c>
      <c r="C9" s="4"/>
      <c r="D9" s="4"/>
      <c r="E9" s="4"/>
      <c r="F9" s="4"/>
      <c r="G9" s="17" t="s">
        <v>393</v>
      </c>
      <c r="H9" s="25">
        <v>500</v>
      </c>
      <c r="I9" s="25">
        <v>0</v>
      </c>
      <c r="J9" s="25">
        <v>0</v>
      </c>
      <c r="K9" s="25">
        <v>500</v>
      </c>
    </row>
    <row r="10" spans="1:13" x14ac:dyDescent="0.3">
      <c r="A10" s="16" t="s">
        <v>394</v>
      </c>
      <c r="B10" s="3" t="s">
        <v>385</v>
      </c>
      <c r="C10" s="4"/>
      <c r="D10" s="4"/>
      <c r="E10" s="4"/>
      <c r="F10" s="4"/>
      <c r="G10" s="17" t="s">
        <v>395</v>
      </c>
      <c r="H10" s="25">
        <v>3000</v>
      </c>
      <c r="I10" s="25">
        <v>493.5</v>
      </c>
      <c r="J10" s="25">
        <v>493.5</v>
      </c>
      <c r="K10" s="25">
        <v>3000</v>
      </c>
    </row>
    <row r="11" spans="1:13" x14ac:dyDescent="0.3">
      <c r="A11" s="16" t="s">
        <v>396</v>
      </c>
      <c r="B11" s="3" t="s">
        <v>385</v>
      </c>
      <c r="C11" s="4"/>
      <c r="D11" s="4"/>
      <c r="E11" s="4"/>
      <c r="F11" s="4"/>
      <c r="G11" s="17" t="s">
        <v>397</v>
      </c>
      <c r="H11" s="25">
        <v>5000</v>
      </c>
      <c r="I11" s="25">
        <v>14309.36</v>
      </c>
      <c r="J11" s="25">
        <v>14309.36</v>
      </c>
      <c r="K11" s="25">
        <v>5000</v>
      </c>
    </row>
    <row r="12" spans="1:13" x14ac:dyDescent="0.3">
      <c r="A12" s="16" t="s">
        <v>398</v>
      </c>
      <c r="B12" s="3" t="s">
        <v>385</v>
      </c>
      <c r="C12" s="4"/>
      <c r="D12" s="4"/>
      <c r="E12" s="4"/>
      <c r="F12" s="4"/>
      <c r="G12" s="17" t="s">
        <v>399</v>
      </c>
      <c r="H12" s="25">
        <v>1000</v>
      </c>
      <c r="I12" s="25">
        <v>0</v>
      </c>
      <c r="J12" s="25">
        <v>0</v>
      </c>
      <c r="K12" s="25">
        <v>1000</v>
      </c>
    </row>
    <row r="13" spans="1:13" x14ac:dyDescent="0.3">
      <c r="A13" s="19" t="s">
        <v>385</v>
      </c>
      <c r="B13" s="3" t="s">
        <v>385</v>
      </c>
      <c r="C13" s="4"/>
      <c r="D13" s="4"/>
      <c r="E13" s="4"/>
      <c r="F13" s="4"/>
      <c r="G13" s="20" t="s">
        <v>385</v>
      </c>
      <c r="H13" s="26"/>
      <c r="I13" s="26"/>
      <c r="J13" s="26"/>
      <c r="K13" s="26"/>
    </row>
    <row r="14" spans="1:13" x14ac:dyDescent="0.3">
      <c r="A14" s="11" t="s">
        <v>400</v>
      </c>
      <c r="B14" s="3" t="s">
        <v>385</v>
      </c>
      <c r="C14" s="4"/>
      <c r="D14" s="4"/>
      <c r="E14" s="4"/>
      <c r="F14" s="12" t="s">
        <v>401</v>
      </c>
      <c r="G14" s="13"/>
      <c r="H14" s="2">
        <v>18209.099999999999</v>
      </c>
      <c r="I14" s="2">
        <v>2363903.48</v>
      </c>
      <c r="J14" s="2">
        <v>2382037.9900000002</v>
      </c>
      <c r="K14" s="2">
        <v>74.59</v>
      </c>
    </row>
    <row r="15" spans="1:13" x14ac:dyDescent="0.3">
      <c r="A15" s="16" t="s">
        <v>402</v>
      </c>
      <c r="B15" s="3" t="s">
        <v>385</v>
      </c>
      <c r="C15" s="4"/>
      <c r="D15" s="4"/>
      <c r="E15" s="4"/>
      <c r="F15" s="4"/>
      <c r="G15" s="17" t="s">
        <v>403</v>
      </c>
      <c r="H15" s="25">
        <v>0</v>
      </c>
      <c r="I15" s="25">
        <v>195133.76</v>
      </c>
      <c r="J15" s="25">
        <v>195133.76</v>
      </c>
      <c r="K15" s="25">
        <v>0</v>
      </c>
    </row>
    <row r="16" spans="1:13" x14ac:dyDescent="0.3">
      <c r="A16" s="16" t="s">
        <v>404</v>
      </c>
      <c r="B16" s="3" t="s">
        <v>385</v>
      </c>
      <c r="C16" s="4"/>
      <c r="D16" s="4"/>
      <c r="E16" s="4"/>
      <c r="F16" s="4"/>
      <c r="G16" s="17" t="s">
        <v>405</v>
      </c>
      <c r="H16" s="25">
        <v>0</v>
      </c>
      <c r="I16" s="25">
        <v>1694479.11</v>
      </c>
      <c r="J16" s="25">
        <v>1694479.11</v>
      </c>
      <c r="K16" s="25">
        <v>0</v>
      </c>
    </row>
    <row r="17" spans="1:11" x14ac:dyDescent="0.3">
      <c r="A17" s="16" t="s">
        <v>406</v>
      </c>
      <c r="B17" s="3" t="s">
        <v>385</v>
      </c>
      <c r="C17" s="4"/>
      <c r="D17" s="4"/>
      <c r="E17" s="4"/>
      <c r="F17" s="4"/>
      <c r="G17" s="17" t="s">
        <v>407</v>
      </c>
      <c r="H17" s="25">
        <v>0</v>
      </c>
      <c r="I17" s="25">
        <v>52569</v>
      </c>
      <c r="J17" s="25">
        <v>52569</v>
      </c>
      <c r="K17" s="25">
        <v>0</v>
      </c>
    </row>
    <row r="18" spans="1:11" x14ac:dyDescent="0.3">
      <c r="A18" s="16" t="s">
        <v>408</v>
      </c>
      <c r="B18" s="3" t="s">
        <v>385</v>
      </c>
      <c r="C18" s="4"/>
      <c r="D18" s="4"/>
      <c r="E18" s="4"/>
      <c r="F18" s="4"/>
      <c r="G18" s="17" t="s">
        <v>409</v>
      </c>
      <c r="H18" s="25">
        <v>0</v>
      </c>
      <c r="I18" s="25">
        <v>8819</v>
      </c>
      <c r="J18" s="25">
        <v>8819</v>
      </c>
      <c r="K18" s="25">
        <v>0</v>
      </c>
    </row>
    <row r="19" spans="1:11" x14ac:dyDescent="0.3">
      <c r="A19" s="16" t="s">
        <v>410</v>
      </c>
      <c r="B19" s="3" t="s">
        <v>385</v>
      </c>
      <c r="C19" s="4"/>
      <c r="D19" s="4"/>
      <c r="E19" s="4"/>
      <c r="F19" s="4"/>
      <c r="G19" s="17" t="s">
        <v>411</v>
      </c>
      <c r="H19" s="25">
        <v>18209.099999999999</v>
      </c>
      <c r="I19" s="25">
        <v>412902.61</v>
      </c>
      <c r="J19" s="25">
        <v>431037.12</v>
      </c>
      <c r="K19" s="25">
        <v>74.59</v>
      </c>
    </row>
    <row r="20" spans="1:11" x14ac:dyDescent="0.3">
      <c r="A20" s="19" t="s">
        <v>385</v>
      </c>
      <c r="B20" s="3" t="s">
        <v>385</v>
      </c>
      <c r="C20" s="4"/>
      <c r="D20" s="4"/>
      <c r="E20" s="4"/>
      <c r="F20" s="4"/>
      <c r="G20" s="20" t="s">
        <v>385</v>
      </c>
      <c r="H20" s="26"/>
      <c r="I20" s="26"/>
      <c r="J20" s="26"/>
      <c r="K20" s="26"/>
    </row>
    <row r="21" spans="1:11" x14ac:dyDescent="0.3">
      <c r="A21" s="11" t="s">
        <v>418</v>
      </c>
      <c r="B21" s="3" t="s">
        <v>385</v>
      </c>
      <c r="C21" s="4"/>
      <c r="D21" s="4"/>
      <c r="E21" s="4"/>
      <c r="F21" s="12" t="s">
        <v>419</v>
      </c>
      <c r="G21" s="13"/>
      <c r="H21" s="2">
        <v>4085307.63</v>
      </c>
      <c r="I21" s="2">
        <v>1482768.7</v>
      </c>
      <c r="J21" s="2">
        <v>798140.47</v>
      </c>
      <c r="K21" s="2">
        <v>4769935.8600000003</v>
      </c>
    </row>
    <row r="22" spans="1:11" x14ac:dyDescent="0.3">
      <c r="A22" s="16" t="s">
        <v>420</v>
      </c>
      <c r="B22" s="3" t="s">
        <v>385</v>
      </c>
      <c r="C22" s="4"/>
      <c r="D22" s="4"/>
      <c r="E22" s="4"/>
      <c r="F22" s="4"/>
      <c r="G22" s="17" t="s">
        <v>421</v>
      </c>
      <c r="H22" s="25">
        <v>2632294.14</v>
      </c>
      <c r="I22" s="25">
        <v>860554.9</v>
      </c>
      <c r="J22" s="25">
        <v>755312.15</v>
      </c>
      <c r="K22" s="25">
        <v>2737536.89</v>
      </c>
    </row>
    <row r="23" spans="1:11" x14ac:dyDescent="0.3">
      <c r="A23" s="16" t="s">
        <v>422</v>
      </c>
      <c r="B23" s="3" t="s">
        <v>385</v>
      </c>
      <c r="C23" s="4"/>
      <c r="D23" s="4"/>
      <c r="E23" s="4"/>
      <c r="F23" s="4"/>
      <c r="G23" s="17" t="s">
        <v>423</v>
      </c>
      <c r="H23" s="25">
        <v>1304946.18</v>
      </c>
      <c r="I23" s="25">
        <v>22934.26</v>
      </c>
      <c r="J23" s="25">
        <v>69.19</v>
      </c>
      <c r="K23" s="25">
        <v>1327811.25</v>
      </c>
    </row>
    <row r="24" spans="1:11" x14ac:dyDescent="0.3">
      <c r="A24" s="16" t="s">
        <v>424</v>
      </c>
      <c r="B24" s="3" t="s">
        <v>385</v>
      </c>
      <c r="C24" s="4"/>
      <c r="D24" s="4"/>
      <c r="E24" s="4"/>
      <c r="F24" s="4"/>
      <c r="G24" s="17" t="s">
        <v>425</v>
      </c>
      <c r="H24" s="25">
        <v>53206.26</v>
      </c>
      <c r="I24" s="25">
        <v>401920.01</v>
      </c>
      <c r="J24" s="25">
        <v>0</v>
      </c>
      <c r="K24" s="25">
        <v>455126.27</v>
      </c>
    </row>
    <row r="25" spans="1:11" x14ac:dyDescent="0.3">
      <c r="A25" s="16" t="s">
        <v>426</v>
      </c>
      <c r="B25" s="3" t="s">
        <v>385</v>
      </c>
      <c r="C25" s="4"/>
      <c r="D25" s="4"/>
      <c r="E25" s="4"/>
      <c r="F25" s="4"/>
      <c r="G25" s="17" t="s">
        <v>427</v>
      </c>
      <c r="H25" s="25">
        <v>49589.15</v>
      </c>
      <c r="I25" s="25">
        <v>144367.94</v>
      </c>
      <c r="J25" s="25">
        <v>42689.919999999998</v>
      </c>
      <c r="K25" s="25">
        <v>151267.17000000001</v>
      </c>
    </row>
    <row r="26" spans="1:11" x14ac:dyDescent="0.3">
      <c r="A26" s="16" t="s">
        <v>428</v>
      </c>
      <c r="B26" s="3" t="s">
        <v>385</v>
      </c>
      <c r="C26" s="4"/>
      <c r="D26" s="4"/>
      <c r="E26" s="4"/>
      <c r="F26" s="4"/>
      <c r="G26" s="17" t="s">
        <v>429</v>
      </c>
      <c r="H26" s="25">
        <v>45271.9</v>
      </c>
      <c r="I26" s="25">
        <v>52991.59</v>
      </c>
      <c r="J26" s="25">
        <v>69.209999999999994</v>
      </c>
      <c r="K26" s="25">
        <v>98194.28</v>
      </c>
    </row>
    <row r="27" spans="1:11" x14ac:dyDescent="0.3">
      <c r="A27" s="19" t="s">
        <v>385</v>
      </c>
      <c r="B27" s="3" t="s">
        <v>385</v>
      </c>
      <c r="C27" s="4"/>
      <c r="D27" s="4"/>
      <c r="E27" s="4"/>
      <c r="F27" s="4"/>
      <c r="G27" s="20" t="s">
        <v>385</v>
      </c>
      <c r="H27" s="26"/>
      <c r="I27" s="26"/>
      <c r="J27" s="26"/>
      <c r="K27" s="26"/>
    </row>
    <row r="28" spans="1:11" x14ac:dyDescent="0.3">
      <c r="A28" s="11" t="s">
        <v>430</v>
      </c>
      <c r="B28" s="3" t="s">
        <v>385</v>
      </c>
      <c r="C28" s="4"/>
      <c r="D28" s="4"/>
      <c r="E28" s="4"/>
      <c r="F28" s="12" t="s">
        <v>431</v>
      </c>
      <c r="G28" s="13"/>
      <c r="H28" s="2">
        <v>1575515.15</v>
      </c>
      <c r="I28" s="2">
        <v>14040.44</v>
      </c>
      <c r="J28" s="2">
        <v>0</v>
      </c>
      <c r="K28" s="2">
        <v>1589555.59</v>
      </c>
    </row>
    <row r="29" spans="1:11" x14ac:dyDescent="0.3">
      <c r="A29" s="16" t="s">
        <v>432</v>
      </c>
      <c r="B29" s="3" t="s">
        <v>385</v>
      </c>
      <c r="C29" s="4"/>
      <c r="D29" s="4"/>
      <c r="E29" s="4"/>
      <c r="F29" s="4"/>
      <c r="G29" s="17" t="s">
        <v>433</v>
      </c>
      <c r="H29" s="25">
        <v>1575515.15</v>
      </c>
      <c r="I29" s="25">
        <v>14040.44</v>
      </c>
      <c r="J29" s="25">
        <v>0</v>
      </c>
      <c r="K29" s="25">
        <v>1589555.59</v>
      </c>
    </row>
    <row r="30" spans="1:11" x14ac:dyDescent="0.3">
      <c r="A30" s="19" t="s">
        <v>385</v>
      </c>
      <c r="B30" s="3" t="s">
        <v>385</v>
      </c>
      <c r="C30" s="4"/>
      <c r="D30" s="4"/>
      <c r="E30" s="4"/>
      <c r="F30" s="4"/>
      <c r="G30" s="20" t="s">
        <v>385</v>
      </c>
      <c r="H30" s="26"/>
      <c r="I30" s="26"/>
      <c r="J30" s="26"/>
      <c r="K30" s="26"/>
    </row>
    <row r="31" spans="1:11" x14ac:dyDescent="0.3">
      <c r="A31" s="11" t="s">
        <v>440</v>
      </c>
      <c r="B31" s="3" t="s">
        <v>385</v>
      </c>
      <c r="C31" s="4"/>
      <c r="D31" s="12" t="s">
        <v>441</v>
      </c>
      <c r="E31" s="13"/>
      <c r="F31" s="13"/>
      <c r="G31" s="13"/>
      <c r="H31" s="2">
        <v>453956.33</v>
      </c>
      <c r="I31" s="2">
        <v>864947.73</v>
      </c>
      <c r="J31" s="2">
        <v>730905.38</v>
      </c>
      <c r="K31" s="2">
        <v>587998.68000000005</v>
      </c>
    </row>
    <row r="32" spans="1:11" x14ac:dyDescent="0.3">
      <c r="A32" s="11" t="s">
        <v>442</v>
      </c>
      <c r="B32" s="3" t="s">
        <v>385</v>
      </c>
      <c r="C32" s="4"/>
      <c r="D32" s="4"/>
      <c r="E32" s="12" t="s">
        <v>443</v>
      </c>
      <c r="F32" s="13"/>
      <c r="G32" s="13"/>
      <c r="H32" s="2">
        <v>93048.45</v>
      </c>
      <c r="I32" s="2">
        <v>532893.80000000005</v>
      </c>
      <c r="J32" s="2">
        <v>466030.46</v>
      </c>
      <c r="K32" s="2">
        <v>159911.79</v>
      </c>
    </row>
    <row r="33" spans="1:11" x14ac:dyDescent="0.3">
      <c r="A33" s="11" t="s">
        <v>444</v>
      </c>
      <c r="B33" s="3" t="s">
        <v>385</v>
      </c>
      <c r="C33" s="4"/>
      <c r="D33" s="4"/>
      <c r="E33" s="4"/>
      <c r="F33" s="12" t="s">
        <v>445</v>
      </c>
      <c r="G33" s="13"/>
      <c r="H33" s="2">
        <v>93048.45</v>
      </c>
      <c r="I33" s="2">
        <v>532893.80000000005</v>
      </c>
      <c r="J33" s="2">
        <v>466030.46</v>
      </c>
      <c r="K33" s="2">
        <v>159911.79</v>
      </c>
    </row>
    <row r="34" spans="1:11" x14ac:dyDescent="0.3">
      <c r="A34" s="16" t="s">
        <v>446</v>
      </c>
      <c r="B34" s="3" t="s">
        <v>385</v>
      </c>
      <c r="C34" s="4"/>
      <c r="D34" s="4"/>
      <c r="E34" s="4"/>
      <c r="F34" s="4"/>
      <c r="G34" s="17" t="s">
        <v>445</v>
      </c>
      <c r="H34" s="25">
        <v>15081.71</v>
      </c>
      <c r="I34" s="25">
        <v>76651.8</v>
      </c>
      <c r="J34" s="25">
        <v>53152.13</v>
      </c>
      <c r="K34" s="25">
        <v>38581.379999999997</v>
      </c>
    </row>
    <row r="35" spans="1:11" x14ac:dyDescent="0.3">
      <c r="A35" s="16" t="s">
        <v>447</v>
      </c>
      <c r="B35" s="3" t="s">
        <v>385</v>
      </c>
      <c r="C35" s="4"/>
      <c r="D35" s="4"/>
      <c r="E35" s="4"/>
      <c r="F35" s="4"/>
      <c r="G35" s="17" t="s">
        <v>448</v>
      </c>
      <c r="H35" s="25">
        <v>60429.57</v>
      </c>
      <c r="I35" s="25">
        <v>409867.5</v>
      </c>
      <c r="J35" s="25">
        <v>395341.16</v>
      </c>
      <c r="K35" s="25">
        <v>74955.91</v>
      </c>
    </row>
    <row r="36" spans="1:11" x14ac:dyDescent="0.3">
      <c r="A36" s="16" t="s">
        <v>449</v>
      </c>
      <c r="B36" s="3" t="s">
        <v>385</v>
      </c>
      <c r="C36" s="4"/>
      <c r="D36" s="4"/>
      <c r="E36" s="4"/>
      <c r="F36" s="4"/>
      <c r="G36" s="17" t="s">
        <v>450</v>
      </c>
      <c r="H36" s="25">
        <v>9973.6</v>
      </c>
      <c r="I36" s="25">
        <v>24867</v>
      </c>
      <c r="J36" s="25">
        <v>9973.6</v>
      </c>
      <c r="K36" s="25">
        <v>24867</v>
      </c>
    </row>
    <row r="37" spans="1:11" x14ac:dyDescent="0.3">
      <c r="A37" s="16" t="s">
        <v>451</v>
      </c>
      <c r="B37" s="3" t="s">
        <v>385</v>
      </c>
      <c r="C37" s="4"/>
      <c r="D37" s="4"/>
      <c r="E37" s="4"/>
      <c r="F37" s="4"/>
      <c r="G37" s="17" t="s">
        <v>452</v>
      </c>
      <c r="H37" s="25">
        <v>7563.57</v>
      </c>
      <c r="I37" s="25">
        <v>21507.5</v>
      </c>
      <c r="J37" s="25">
        <v>7563.57</v>
      </c>
      <c r="K37" s="25">
        <v>21507.5</v>
      </c>
    </row>
    <row r="38" spans="1:11" x14ac:dyDescent="0.3">
      <c r="A38" s="19" t="s">
        <v>385</v>
      </c>
      <c r="B38" s="3" t="s">
        <v>385</v>
      </c>
      <c r="C38" s="4"/>
      <c r="D38" s="4"/>
      <c r="E38" s="4"/>
      <c r="F38" s="4"/>
      <c r="G38" s="20" t="s">
        <v>385</v>
      </c>
      <c r="H38" s="26"/>
      <c r="I38" s="26"/>
      <c r="J38" s="26"/>
      <c r="K38" s="26"/>
    </row>
    <row r="39" spans="1:11" x14ac:dyDescent="0.3">
      <c r="A39" s="11" t="s">
        <v>455</v>
      </c>
      <c r="B39" s="3" t="s">
        <v>385</v>
      </c>
      <c r="C39" s="4"/>
      <c r="D39" s="4"/>
      <c r="E39" s="12" t="s">
        <v>456</v>
      </c>
      <c r="F39" s="13"/>
      <c r="G39" s="13"/>
      <c r="H39" s="2">
        <v>30042.05</v>
      </c>
      <c r="I39" s="2">
        <v>52520.94</v>
      </c>
      <c r="J39" s="2">
        <v>52176.04</v>
      </c>
      <c r="K39" s="2">
        <v>30386.95</v>
      </c>
    </row>
    <row r="40" spans="1:11" x14ac:dyDescent="0.3">
      <c r="A40" s="11" t="s">
        <v>457</v>
      </c>
      <c r="B40" s="3" t="s">
        <v>385</v>
      </c>
      <c r="C40" s="4"/>
      <c r="D40" s="4"/>
      <c r="E40" s="4"/>
      <c r="F40" s="12" t="s">
        <v>456</v>
      </c>
      <c r="G40" s="13"/>
      <c r="H40" s="2">
        <v>30042.05</v>
      </c>
      <c r="I40" s="2">
        <v>52520.94</v>
      </c>
      <c r="J40" s="2">
        <v>52176.04</v>
      </c>
      <c r="K40" s="2">
        <v>30386.95</v>
      </c>
    </row>
    <row r="41" spans="1:11" x14ac:dyDescent="0.3">
      <c r="A41" s="16" t="s">
        <v>458</v>
      </c>
      <c r="B41" s="3" t="s">
        <v>385</v>
      </c>
      <c r="C41" s="4"/>
      <c r="D41" s="4"/>
      <c r="E41" s="4"/>
      <c r="F41" s="4"/>
      <c r="G41" s="17" t="s">
        <v>459</v>
      </c>
      <c r="H41" s="25">
        <v>1326.13</v>
      </c>
      <c r="I41" s="25">
        <v>107.77</v>
      </c>
      <c r="J41" s="25">
        <v>121.2</v>
      </c>
      <c r="K41" s="25">
        <v>1312.7</v>
      </c>
    </row>
    <row r="42" spans="1:11" x14ac:dyDescent="0.3">
      <c r="A42" s="16" t="s">
        <v>460</v>
      </c>
      <c r="B42" s="3" t="s">
        <v>385</v>
      </c>
      <c r="C42" s="4"/>
      <c r="D42" s="4"/>
      <c r="E42" s="4"/>
      <c r="F42" s="4"/>
      <c r="G42" s="17" t="s">
        <v>461</v>
      </c>
      <c r="H42" s="25">
        <v>19360.650000000001</v>
      </c>
      <c r="I42" s="25">
        <v>35853.9</v>
      </c>
      <c r="J42" s="25">
        <v>26233.52</v>
      </c>
      <c r="K42" s="25">
        <v>28981.03</v>
      </c>
    </row>
    <row r="43" spans="1:11" x14ac:dyDescent="0.3">
      <c r="A43" s="16" t="s">
        <v>464</v>
      </c>
      <c r="B43" s="3" t="s">
        <v>385</v>
      </c>
      <c r="C43" s="4"/>
      <c r="D43" s="4"/>
      <c r="E43" s="4"/>
      <c r="F43" s="4"/>
      <c r="G43" s="17" t="s">
        <v>465</v>
      </c>
      <c r="H43" s="25">
        <v>0</v>
      </c>
      <c r="I43" s="25">
        <v>156.24</v>
      </c>
      <c r="J43" s="25">
        <v>156.24</v>
      </c>
      <c r="K43" s="25">
        <v>0</v>
      </c>
    </row>
    <row r="44" spans="1:11" x14ac:dyDescent="0.3">
      <c r="A44" s="16" t="s">
        <v>466</v>
      </c>
      <c r="B44" s="3" t="s">
        <v>385</v>
      </c>
      <c r="C44" s="4"/>
      <c r="D44" s="4"/>
      <c r="E44" s="4"/>
      <c r="F44" s="4"/>
      <c r="G44" s="17" t="s">
        <v>467</v>
      </c>
      <c r="H44" s="25">
        <v>0.45</v>
      </c>
      <c r="I44" s="25">
        <v>0.9</v>
      </c>
      <c r="J44" s="25">
        <v>0.45</v>
      </c>
      <c r="K44" s="25">
        <v>0.9</v>
      </c>
    </row>
    <row r="45" spans="1:11" x14ac:dyDescent="0.3">
      <c r="A45" s="16" t="s">
        <v>468</v>
      </c>
      <c r="B45" s="3" t="s">
        <v>385</v>
      </c>
      <c r="C45" s="4"/>
      <c r="D45" s="4"/>
      <c r="E45" s="4"/>
      <c r="F45" s="4"/>
      <c r="G45" s="17" t="s">
        <v>469</v>
      </c>
      <c r="H45" s="25">
        <v>9262.5</v>
      </c>
      <c r="I45" s="25">
        <v>16402.13</v>
      </c>
      <c r="J45" s="25">
        <v>25664.63</v>
      </c>
      <c r="K45" s="25">
        <v>0</v>
      </c>
    </row>
    <row r="46" spans="1:11" x14ac:dyDescent="0.3">
      <c r="A46" s="16" t="s">
        <v>1204</v>
      </c>
      <c r="B46" s="3" t="s">
        <v>385</v>
      </c>
      <c r="C46" s="4"/>
      <c r="D46" s="4"/>
      <c r="E46" s="4"/>
      <c r="F46" s="4"/>
      <c r="G46" s="17" t="s">
        <v>1205</v>
      </c>
      <c r="H46" s="25">
        <v>92.32</v>
      </c>
      <c r="I46" s="25">
        <v>0</v>
      </c>
      <c r="J46" s="25">
        <v>0</v>
      </c>
      <c r="K46" s="25">
        <v>92.32</v>
      </c>
    </row>
    <row r="47" spans="1:11" x14ac:dyDescent="0.3">
      <c r="A47" s="19" t="s">
        <v>385</v>
      </c>
      <c r="B47" s="3" t="s">
        <v>385</v>
      </c>
      <c r="C47" s="4"/>
      <c r="D47" s="4"/>
      <c r="E47" s="4"/>
      <c r="F47" s="4"/>
      <c r="G47" s="20" t="s">
        <v>385</v>
      </c>
      <c r="H47" s="26"/>
      <c r="I47" s="26"/>
      <c r="J47" s="26"/>
      <c r="K47" s="26"/>
    </row>
    <row r="48" spans="1:11" x14ac:dyDescent="0.3">
      <c r="A48" s="11" t="s">
        <v>470</v>
      </c>
      <c r="B48" s="3" t="s">
        <v>385</v>
      </c>
      <c r="C48" s="4"/>
      <c r="D48" s="4"/>
      <c r="E48" s="12" t="s">
        <v>471</v>
      </c>
      <c r="F48" s="13"/>
      <c r="G48" s="13"/>
      <c r="H48" s="2">
        <v>6231.42</v>
      </c>
      <c r="I48" s="2">
        <v>376.03</v>
      </c>
      <c r="J48" s="2">
        <v>6607.45</v>
      </c>
      <c r="K48" s="2">
        <v>0</v>
      </c>
    </row>
    <row r="49" spans="1:11" x14ac:dyDescent="0.3">
      <c r="A49" s="11" t="s">
        <v>472</v>
      </c>
      <c r="B49" s="3" t="s">
        <v>385</v>
      </c>
      <c r="C49" s="4"/>
      <c r="D49" s="4"/>
      <c r="E49" s="4"/>
      <c r="F49" s="12" t="s">
        <v>473</v>
      </c>
      <c r="G49" s="13"/>
      <c r="H49" s="2">
        <v>6231.42</v>
      </c>
      <c r="I49" s="2">
        <v>376.03</v>
      </c>
      <c r="J49" s="2">
        <v>6607.45</v>
      </c>
      <c r="K49" s="2">
        <v>0</v>
      </c>
    </row>
    <row r="50" spans="1:11" x14ac:dyDescent="0.3">
      <c r="A50" s="16" t="s">
        <v>474</v>
      </c>
      <c r="B50" s="3" t="s">
        <v>385</v>
      </c>
      <c r="C50" s="4"/>
      <c r="D50" s="4"/>
      <c r="E50" s="4"/>
      <c r="F50" s="4"/>
      <c r="G50" s="17" t="s">
        <v>475</v>
      </c>
      <c r="H50" s="25">
        <v>6231.42</v>
      </c>
      <c r="I50" s="25">
        <v>376.03</v>
      </c>
      <c r="J50" s="25">
        <v>6607.45</v>
      </c>
      <c r="K50" s="25">
        <v>0</v>
      </c>
    </row>
    <row r="51" spans="1:11" x14ac:dyDescent="0.3">
      <c r="A51" s="19" t="s">
        <v>385</v>
      </c>
      <c r="B51" s="3" t="s">
        <v>385</v>
      </c>
      <c r="C51" s="4"/>
      <c r="D51" s="4"/>
      <c r="E51" s="4"/>
      <c r="F51" s="4"/>
      <c r="G51" s="20" t="s">
        <v>385</v>
      </c>
      <c r="H51" s="26"/>
      <c r="I51" s="26"/>
      <c r="J51" s="26"/>
      <c r="K51" s="26"/>
    </row>
    <row r="52" spans="1:11" x14ac:dyDescent="0.3">
      <c r="A52" s="11" t="s">
        <v>476</v>
      </c>
      <c r="B52" s="3" t="s">
        <v>385</v>
      </c>
      <c r="C52" s="4"/>
      <c r="D52" s="4"/>
      <c r="E52" s="12" t="s">
        <v>477</v>
      </c>
      <c r="F52" s="13"/>
      <c r="G52" s="13"/>
      <c r="H52" s="2">
        <v>150947.41</v>
      </c>
      <c r="I52" s="2">
        <v>41919.980000000003</v>
      </c>
      <c r="J52" s="2">
        <v>38913.03</v>
      </c>
      <c r="K52" s="2">
        <v>153954.35999999999</v>
      </c>
    </row>
    <row r="53" spans="1:11" x14ac:dyDescent="0.3">
      <c r="A53" s="11" t="s">
        <v>478</v>
      </c>
      <c r="B53" s="3" t="s">
        <v>385</v>
      </c>
      <c r="C53" s="4"/>
      <c r="D53" s="4"/>
      <c r="E53" s="4"/>
      <c r="F53" s="12" t="s">
        <v>477</v>
      </c>
      <c r="G53" s="13"/>
      <c r="H53" s="2">
        <v>150947.41</v>
      </c>
      <c r="I53" s="2">
        <v>41919.980000000003</v>
      </c>
      <c r="J53" s="2">
        <v>38913.03</v>
      </c>
      <c r="K53" s="2">
        <v>153954.35999999999</v>
      </c>
    </row>
    <row r="54" spans="1:11" x14ac:dyDescent="0.3">
      <c r="A54" s="16" t="s">
        <v>479</v>
      </c>
      <c r="B54" s="3" t="s">
        <v>385</v>
      </c>
      <c r="C54" s="4"/>
      <c r="D54" s="4"/>
      <c r="E54" s="4"/>
      <c r="F54" s="4"/>
      <c r="G54" s="17" t="s">
        <v>480</v>
      </c>
      <c r="H54" s="25">
        <v>150947.41</v>
      </c>
      <c r="I54" s="25">
        <v>41919.980000000003</v>
      </c>
      <c r="J54" s="25">
        <v>38913.03</v>
      </c>
      <c r="K54" s="25">
        <v>153954.35999999999</v>
      </c>
    </row>
    <row r="55" spans="1:11" x14ac:dyDescent="0.3">
      <c r="A55" s="19" t="s">
        <v>385</v>
      </c>
      <c r="B55" s="3" t="s">
        <v>385</v>
      </c>
      <c r="C55" s="4"/>
      <c r="D55" s="4"/>
      <c r="E55" s="4"/>
      <c r="F55" s="4"/>
      <c r="G55" s="20" t="s">
        <v>385</v>
      </c>
      <c r="H55" s="26"/>
      <c r="I55" s="26"/>
      <c r="J55" s="26"/>
      <c r="K55" s="26"/>
    </row>
    <row r="56" spans="1:11" x14ac:dyDescent="0.3">
      <c r="A56" s="11" t="s">
        <v>481</v>
      </c>
      <c r="B56" s="3" t="s">
        <v>385</v>
      </c>
      <c r="C56" s="4"/>
      <c r="D56" s="4"/>
      <c r="E56" s="12" t="s">
        <v>482</v>
      </c>
      <c r="F56" s="13"/>
      <c r="G56" s="13"/>
      <c r="H56" s="2">
        <v>173687</v>
      </c>
      <c r="I56" s="2">
        <v>237236.98</v>
      </c>
      <c r="J56" s="2">
        <v>167178.4</v>
      </c>
      <c r="K56" s="2">
        <v>243745.58</v>
      </c>
    </row>
    <row r="57" spans="1:11" x14ac:dyDescent="0.3">
      <c r="A57" s="11" t="s">
        <v>483</v>
      </c>
      <c r="B57" s="3" t="s">
        <v>385</v>
      </c>
      <c r="C57" s="4"/>
      <c r="D57" s="4"/>
      <c r="E57" s="4"/>
      <c r="F57" s="12" t="s">
        <v>482</v>
      </c>
      <c r="G57" s="13"/>
      <c r="H57" s="2">
        <v>173687</v>
      </c>
      <c r="I57" s="2">
        <v>237236.98</v>
      </c>
      <c r="J57" s="2">
        <v>167178.4</v>
      </c>
      <c r="K57" s="2">
        <v>243745.58</v>
      </c>
    </row>
    <row r="58" spans="1:11" x14ac:dyDescent="0.3">
      <c r="A58" s="16" t="s">
        <v>484</v>
      </c>
      <c r="B58" s="3" t="s">
        <v>385</v>
      </c>
      <c r="C58" s="4"/>
      <c r="D58" s="4"/>
      <c r="E58" s="4"/>
      <c r="F58" s="4"/>
      <c r="G58" s="17" t="s">
        <v>485</v>
      </c>
      <c r="H58" s="25">
        <v>13843.95</v>
      </c>
      <c r="I58" s="25">
        <v>72523.899999999994</v>
      </c>
      <c r="J58" s="25">
        <v>7335.35</v>
      </c>
      <c r="K58" s="25">
        <v>79032.5</v>
      </c>
    </row>
    <row r="59" spans="1:11" x14ac:dyDescent="0.3">
      <c r="A59" s="16" t="s">
        <v>486</v>
      </c>
      <c r="B59" s="3" t="s">
        <v>385</v>
      </c>
      <c r="C59" s="4"/>
      <c r="D59" s="4"/>
      <c r="E59" s="4"/>
      <c r="F59" s="4"/>
      <c r="G59" s="17" t="s">
        <v>487</v>
      </c>
      <c r="H59" s="25">
        <v>159843.04999999999</v>
      </c>
      <c r="I59" s="25">
        <v>164713.07999999999</v>
      </c>
      <c r="J59" s="25">
        <v>159843.04999999999</v>
      </c>
      <c r="K59" s="25">
        <v>164713.07999999999</v>
      </c>
    </row>
    <row r="60" spans="1:11" x14ac:dyDescent="0.3">
      <c r="A60" s="19" t="s">
        <v>385</v>
      </c>
      <c r="B60" s="3" t="s">
        <v>385</v>
      </c>
      <c r="C60" s="4"/>
      <c r="D60" s="4"/>
      <c r="E60" s="4"/>
      <c r="F60" s="4"/>
      <c r="G60" s="20" t="s">
        <v>385</v>
      </c>
      <c r="H60" s="26"/>
      <c r="I60" s="26"/>
      <c r="J60" s="26"/>
      <c r="K60" s="26"/>
    </row>
    <row r="61" spans="1:11" x14ac:dyDescent="0.3">
      <c r="A61" s="11" t="s">
        <v>488</v>
      </c>
      <c r="B61" s="15" t="s">
        <v>385</v>
      </c>
      <c r="C61" s="12" t="s">
        <v>489</v>
      </c>
      <c r="D61" s="13"/>
      <c r="E61" s="13"/>
      <c r="F61" s="13"/>
      <c r="G61" s="13"/>
      <c r="H61" s="2">
        <v>22475268.370000001</v>
      </c>
      <c r="I61" s="2">
        <v>6213.94</v>
      </c>
      <c r="J61" s="2">
        <v>325917.34999999998</v>
      </c>
      <c r="K61" s="2">
        <v>22155564.960000001</v>
      </c>
    </row>
    <row r="62" spans="1:11" x14ac:dyDescent="0.3">
      <c r="A62" s="11" t="s">
        <v>490</v>
      </c>
      <c r="B62" s="3" t="s">
        <v>385</v>
      </c>
      <c r="C62" s="4"/>
      <c r="D62" s="12" t="s">
        <v>491</v>
      </c>
      <c r="E62" s="13"/>
      <c r="F62" s="13"/>
      <c r="G62" s="13"/>
      <c r="H62" s="2">
        <v>12820713.68</v>
      </c>
      <c r="I62" s="2">
        <v>6213.94</v>
      </c>
      <c r="J62" s="2">
        <v>325917.34999999998</v>
      </c>
      <c r="K62" s="2">
        <v>12501010.27</v>
      </c>
    </row>
    <row r="63" spans="1:11" x14ac:dyDescent="0.3">
      <c r="A63" s="11" t="s">
        <v>492</v>
      </c>
      <c r="B63" s="3" t="s">
        <v>385</v>
      </c>
      <c r="C63" s="4"/>
      <c r="D63" s="4"/>
      <c r="E63" s="12" t="s">
        <v>493</v>
      </c>
      <c r="F63" s="13"/>
      <c r="G63" s="13"/>
      <c r="H63" s="2">
        <v>42714646.030000001</v>
      </c>
      <c r="I63" s="2">
        <v>6213.94</v>
      </c>
      <c r="J63" s="2">
        <v>0</v>
      </c>
      <c r="K63" s="2">
        <v>42720859.969999999</v>
      </c>
    </row>
    <row r="64" spans="1:11" x14ac:dyDescent="0.3">
      <c r="A64" s="11" t="s">
        <v>494</v>
      </c>
      <c r="B64" s="3" t="s">
        <v>385</v>
      </c>
      <c r="C64" s="4"/>
      <c r="D64" s="4"/>
      <c r="E64" s="4"/>
      <c r="F64" s="12" t="s">
        <v>493</v>
      </c>
      <c r="G64" s="13"/>
      <c r="H64" s="2">
        <v>42714646.030000001</v>
      </c>
      <c r="I64" s="2">
        <v>6213.94</v>
      </c>
      <c r="J64" s="2">
        <v>0</v>
      </c>
      <c r="K64" s="2">
        <v>42720859.969999999</v>
      </c>
    </row>
    <row r="65" spans="1:11" x14ac:dyDescent="0.3">
      <c r="A65" s="16" t="s">
        <v>495</v>
      </c>
      <c r="B65" s="3" t="s">
        <v>385</v>
      </c>
      <c r="C65" s="4"/>
      <c r="D65" s="4"/>
      <c r="E65" s="4"/>
      <c r="F65" s="4"/>
      <c r="G65" s="17" t="s">
        <v>496</v>
      </c>
      <c r="H65" s="25">
        <v>759111.34</v>
      </c>
      <c r="I65" s="25">
        <v>0</v>
      </c>
      <c r="J65" s="25">
        <v>0</v>
      </c>
      <c r="K65" s="25">
        <v>759111.34</v>
      </c>
    </row>
    <row r="66" spans="1:11" x14ac:dyDescent="0.3">
      <c r="A66" s="16" t="s">
        <v>497</v>
      </c>
      <c r="B66" s="3" t="s">
        <v>385</v>
      </c>
      <c r="C66" s="4"/>
      <c r="D66" s="4"/>
      <c r="E66" s="4"/>
      <c r="F66" s="4"/>
      <c r="G66" s="17" t="s">
        <v>498</v>
      </c>
      <c r="H66" s="25">
        <v>350327.15</v>
      </c>
      <c r="I66" s="25">
        <v>0</v>
      </c>
      <c r="J66" s="25">
        <v>0</v>
      </c>
      <c r="K66" s="25">
        <v>350327.15</v>
      </c>
    </row>
    <row r="67" spans="1:11" x14ac:dyDescent="0.3">
      <c r="A67" s="16" t="s">
        <v>499</v>
      </c>
      <c r="B67" s="3" t="s">
        <v>385</v>
      </c>
      <c r="C67" s="4"/>
      <c r="D67" s="4"/>
      <c r="E67" s="4"/>
      <c r="F67" s="4"/>
      <c r="G67" s="17" t="s">
        <v>500</v>
      </c>
      <c r="H67" s="25">
        <v>1108963.1499999999</v>
      </c>
      <c r="I67" s="25">
        <v>0</v>
      </c>
      <c r="J67" s="25">
        <v>0</v>
      </c>
      <c r="K67" s="25">
        <v>1108963.1499999999</v>
      </c>
    </row>
    <row r="68" spans="1:11" x14ac:dyDescent="0.3">
      <c r="A68" s="16" t="s">
        <v>501</v>
      </c>
      <c r="B68" s="3" t="s">
        <v>385</v>
      </c>
      <c r="C68" s="4"/>
      <c r="D68" s="4"/>
      <c r="E68" s="4"/>
      <c r="F68" s="4"/>
      <c r="G68" s="17" t="s">
        <v>502</v>
      </c>
      <c r="H68" s="25">
        <v>1316095.44</v>
      </c>
      <c r="I68" s="25">
        <v>0</v>
      </c>
      <c r="J68" s="25">
        <v>0</v>
      </c>
      <c r="K68" s="25">
        <v>1316095.44</v>
      </c>
    </row>
    <row r="69" spans="1:11" x14ac:dyDescent="0.3">
      <c r="A69" s="16" t="s">
        <v>503</v>
      </c>
      <c r="B69" s="3" t="s">
        <v>385</v>
      </c>
      <c r="C69" s="4"/>
      <c r="D69" s="4"/>
      <c r="E69" s="4"/>
      <c r="F69" s="4"/>
      <c r="G69" s="17" t="s">
        <v>504</v>
      </c>
      <c r="H69" s="25">
        <v>4537370.6500000004</v>
      </c>
      <c r="I69" s="25">
        <v>6213.94</v>
      </c>
      <c r="J69" s="25">
        <v>0</v>
      </c>
      <c r="K69" s="25">
        <v>4543584.59</v>
      </c>
    </row>
    <row r="70" spans="1:11" x14ac:dyDescent="0.3">
      <c r="A70" s="16" t="s">
        <v>505</v>
      </c>
      <c r="B70" s="3" t="s">
        <v>385</v>
      </c>
      <c r="C70" s="4"/>
      <c r="D70" s="4"/>
      <c r="E70" s="4"/>
      <c r="F70" s="4"/>
      <c r="G70" s="17" t="s">
        <v>506</v>
      </c>
      <c r="H70" s="25">
        <v>584788.54</v>
      </c>
      <c r="I70" s="25">
        <v>0</v>
      </c>
      <c r="J70" s="25">
        <v>0</v>
      </c>
      <c r="K70" s="25">
        <v>584788.54</v>
      </c>
    </row>
    <row r="71" spans="1:11" x14ac:dyDescent="0.3">
      <c r="A71" s="16" t="s">
        <v>507</v>
      </c>
      <c r="B71" s="3" t="s">
        <v>385</v>
      </c>
      <c r="C71" s="4"/>
      <c r="D71" s="4"/>
      <c r="E71" s="4"/>
      <c r="F71" s="4"/>
      <c r="G71" s="17" t="s">
        <v>508</v>
      </c>
      <c r="H71" s="25">
        <v>5095927.42</v>
      </c>
      <c r="I71" s="25">
        <v>0</v>
      </c>
      <c r="J71" s="25">
        <v>0</v>
      </c>
      <c r="K71" s="25">
        <v>5095927.42</v>
      </c>
    </row>
    <row r="72" spans="1:11" x14ac:dyDescent="0.3">
      <c r="A72" s="16" t="s">
        <v>509</v>
      </c>
      <c r="B72" s="3" t="s">
        <v>385</v>
      </c>
      <c r="C72" s="4"/>
      <c r="D72" s="4"/>
      <c r="E72" s="4"/>
      <c r="F72" s="4"/>
      <c r="G72" s="17" t="s">
        <v>510</v>
      </c>
      <c r="H72" s="25">
        <v>76973.740000000005</v>
      </c>
      <c r="I72" s="25">
        <v>0</v>
      </c>
      <c r="J72" s="25">
        <v>0</v>
      </c>
      <c r="K72" s="25">
        <v>76973.740000000005</v>
      </c>
    </row>
    <row r="73" spans="1:11" x14ac:dyDescent="0.3">
      <c r="A73" s="16" t="s">
        <v>511</v>
      </c>
      <c r="B73" s="3" t="s">
        <v>385</v>
      </c>
      <c r="C73" s="4"/>
      <c r="D73" s="4"/>
      <c r="E73" s="4"/>
      <c r="F73" s="4"/>
      <c r="G73" s="17" t="s">
        <v>512</v>
      </c>
      <c r="H73" s="25">
        <v>48104.38</v>
      </c>
      <c r="I73" s="25">
        <v>0</v>
      </c>
      <c r="J73" s="25">
        <v>0</v>
      </c>
      <c r="K73" s="25">
        <v>48104.38</v>
      </c>
    </row>
    <row r="74" spans="1:11" x14ac:dyDescent="0.3">
      <c r="A74" s="16" t="s">
        <v>513</v>
      </c>
      <c r="B74" s="3" t="s">
        <v>385</v>
      </c>
      <c r="C74" s="4"/>
      <c r="D74" s="4"/>
      <c r="E74" s="4"/>
      <c r="F74" s="4"/>
      <c r="G74" s="17" t="s">
        <v>514</v>
      </c>
      <c r="H74" s="25">
        <v>556431.16</v>
      </c>
      <c r="I74" s="25">
        <v>0</v>
      </c>
      <c r="J74" s="25">
        <v>0</v>
      </c>
      <c r="K74" s="25">
        <v>556431.16</v>
      </c>
    </row>
    <row r="75" spans="1:11" x14ac:dyDescent="0.3">
      <c r="A75" s="16" t="s">
        <v>515</v>
      </c>
      <c r="B75" s="3" t="s">
        <v>385</v>
      </c>
      <c r="C75" s="4"/>
      <c r="D75" s="4"/>
      <c r="E75" s="4"/>
      <c r="F75" s="4"/>
      <c r="G75" s="17" t="s">
        <v>516</v>
      </c>
      <c r="H75" s="25">
        <v>120178.97</v>
      </c>
      <c r="I75" s="25">
        <v>0</v>
      </c>
      <c r="J75" s="25">
        <v>0</v>
      </c>
      <c r="K75" s="25">
        <v>120178.97</v>
      </c>
    </row>
    <row r="76" spans="1:11" x14ac:dyDescent="0.3">
      <c r="A76" s="16" t="s">
        <v>517</v>
      </c>
      <c r="B76" s="3" t="s">
        <v>385</v>
      </c>
      <c r="C76" s="4"/>
      <c r="D76" s="4"/>
      <c r="E76" s="4"/>
      <c r="F76" s="4"/>
      <c r="G76" s="17" t="s">
        <v>518</v>
      </c>
      <c r="H76" s="25">
        <v>31828.44</v>
      </c>
      <c r="I76" s="25">
        <v>0</v>
      </c>
      <c r="J76" s="25">
        <v>0</v>
      </c>
      <c r="K76" s="25">
        <v>31828.44</v>
      </c>
    </row>
    <row r="77" spans="1:11" x14ac:dyDescent="0.3">
      <c r="A77" s="16" t="s">
        <v>519</v>
      </c>
      <c r="B77" s="3" t="s">
        <v>385</v>
      </c>
      <c r="C77" s="4"/>
      <c r="D77" s="4"/>
      <c r="E77" s="4"/>
      <c r="F77" s="4"/>
      <c r="G77" s="17" t="s">
        <v>520</v>
      </c>
      <c r="H77" s="25">
        <v>525406.35</v>
      </c>
      <c r="I77" s="25">
        <v>0</v>
      </c>
      <c r="J77" s="25">
        <v>0</v>
      </c>
      <c r="K77" s="25">
        <v>525406.35</v>
      </c>
    </row>
    <row r="78" spans="1:11" x14ac:dyDescent="0.3">
      <c r="A78" s="16" t="s">
        <v>521</v>
      </c>
      <c r="B78" s="3" t="s">
        <v>385</v>
      </c>
      <c r="C78" s="4"/>
      <c r="D78" s="4"/>
      <c r="E78" s="4"/>
      <c r="F78" s="4"/>
      <c r="G78" s="17" t="s">
        <v>522</v>
      </c>
      <c r="H78" s="25">
        <v>4009607.95</v>
      </c>
      <c r="I78" s="25">
        <v>0</v>
      </c>
      <c r="J78" s="25">
        <v>0</v>
      </c>
      <c r="K78" s="25">
        <v>4009607.95</v>
      </c>
    </row>
    <row r="79" spans="1:11" x14ac:dyDescent="0.3">
      <c r="A79" s="16" t="s">
        <v>523</v>
      </c>
      <c r="B79" s="3" t="s">
        <v>385</v>
      </c>
      <c r="C79" s="4"/>
      <c r="D79" s="4"/>
      <c r="E79" s="4"/>
      <c r="F79" s="4"/>
      <c r="G79" s="17" t="s">
        <v>524</v>
      </c>
      <c r="H79" s="25">
        <v>5617914.8700000001</v>
      </c>
      <c r="I79" s="25">
        <v>0</v>
      </c>
      <c r="J79" s="25">
        <v>0</v>
      </c>
      <c r="K79" s="25">
        <v>5617914.8700000001</v>
      </c>
    </row>
    <row r="80" spans="1:11" x14ac:dyDescent="0.3">
      <c r="A80" s="16" t="s">
        <v>525</v>
      </c>
      <c r="B80" s="3" t="s">
        <v>385</v>
      </c>
      <c r="C80" s="4"/>
      <c r="D80" s="4"/>
      <c r="E80" s="4"/>
      <c r="F80" s="4"/>
      <c r="G80" s="17" t="s">
        <v>526</v>
      </c>
      <c r="H80" s="25">
        <v>1338399.67</v>
      </c>
      <c r="I80" s="25">
        <v>0</v>
      </c>
      <c r="J80" s="25">
        <v>0</v>
      </c>
      <c r="K80" s="25">
        <v>1338399.67</v>
      </c>
    </row>
    <row r="81" spans="1:11" x14ac:dyDescent="0.3">
      <c r="A81" s="16" t="s">
        <v>527</v>
      </c>
      <c r="B81" s="3" t="s">
        <v>385</v>
      </c>
      <c r="C81" s="4"/>
      <c r="D81" s="4"/>
      <c r="E81" s="4"/>
      <c r="F81" s="4"/>
      <c r="G81" s="17" t="s">
        <v>528</v>
      </c>
      <c r="H81" s="25">
        <v>7007476.5800000001</v>
      </c>
      <c r="I81" s="25">
        <v>0</v>
      </c>
      <c r="J81" s="25">
        <v>0</v>
      </c>
      <c r="K81" s="25">
        <v>7007476.5800000001</v>
      </c>
    </row>
    <row r="82" spans="1:11" x14ac:dyDescent="0.3">
      <c r="A82" s="16" t="s">
        <v>529</v>
      </c>
      <c r="B82" s="3" t="s">
        <v>385</v>
      </c>
      <c r="C82" s="4"/>
      <c r="D82" s="4"/>
      <c r="E82" s="4"/>
      <c r="F82" s="4"/>
      <c r="G82" s="17" t="s">
        <v>530</v>
      </c>
      <c r="H82" s="25">
        <v>329418.58</v>
      </c>
      <c r="I82" s="25">
        <v>0</v>
      </c>
      <c r="J82" s="25">
        <v>0</v>
      </c>
      <c r="K82" s="25">
        <v>329418.58</v>
      </c>
    </row>
    <row r="83" spans="1:11" x14ac:dyDescent="0.3">
      <c r="A83" s="16" t="s">
        <v>531</v>
      </c>
      <c r="B83" s="3" t="s">
        <v>385</v>
      </c>
      <c r="C83" s="4"/>
      <c r="D83" s="4"/>
      <c r="E83" s="4"/>
      <c r="F83" s="4"/>
      <c r="G83" s="17" t="s">
        <v>532</v>
      </c>
      <c r="H83" s="25">
        <v>2769863.61</v>
      </c>
      <c r="I83" s="25">
        <v>0</v>
      </c>
      <c r="J83" s="25">
        <v>0</v>
      </c>
      <c r="K83" s="25">
        <v>2769863.61</v>
      </c>
    </row>
    <row r="84" spans="1:11" x14ac:dyDescent="0.3">
      <c r="A84" s="16" t="s">
        <v>533</v>
      </c>
      <c r="B84" s="3" t="s">
        <v>385</v>
      </c>
      <c r="C84" s="4"/>
      <c r="D84" s="4"/>
      <c r="E84" s="4"/>
      <c r="F84" s="4"/>
      <c r="G84" s="17" t="s">
        <v>534</v>
      </c>
      <c r="H84" s="25">
        <v>3832172.58</v>
      </c>
      <c r="I84" s="25">
        <v>0</v>
      </c>
      <c r="J84" s="25">
        <v>0</v>
      </c>
      <c r="K84" s="25">
        <v>3832172.58</v>
      </c>
    </row>
    <row r="85" spans="1:11" x14ac:dyDescent="0.3">
      <c r="A85" s="16" t="s">
        <v>535</v>
      </c>
      <c r="B85" s="3" t="s">
        <v>385</v>
      </c>
      <c r="C85" s="4"/>
      <c r="D85" s="4"/>
      <c r="E85" s="4"/>
      <c r="F85" s="4"/>
      <c r="G85" s="17" t="s">
        <v>536</v>
      </c>
      <c r="H85" s="25">
        <v>174389.91</v>
      </c>
      <c r="I85" s="25">
        <v>0</v>
      </c>
      <c r="J85" s="25">
        <v>0</v>
      </c>
      <c r="K85" s="25">
        <v>174389.91</v>
      </c>
    </row>
    <row r="86" spans="1:11" x14ac:dyDescent="0.3">
      <c r="A86" s="16" t="s">
        <v>537</v>
      </c>
      <c r="B86" s="3" t="s">
        <v>385</v>
      </c>
      <c r="C86" s="4"/>
      <c r="D86" s="4"/>
      <c r="E86" s="4"/>
      <c r="F86" s="4"/>
      <c r="G86" s="17" t="s">
        <v>538</v>
      </c>
      <c r="H86" s="25">
        <v>560490.98</v>
      </c>
      <c r="I86" s="25">
        <v>0</v>
      </c>
      <c r="J86" s="25">
        <v>0</v>
      </c>
      <c r="K86" s="25">
        <v>560490.98</v>
      </c>
    </row>
    <row r="87" spans="1:11" x14ac:dyDescent="0.3">
      <c r="A87" s="16" t="s">
        <v>539</v>
      </c>
      <c r="B87" s="3" t="s">
        <v>385</v>
      </c>
      <c r="C87" s="4"/>
      <c r="D87" s="4"/>
      <c r="E87" s="4"/>
      <c r="F87" s="4"/>
      <c r="G87" s="17" t="s">
        <v>540</v>
      </c>
      <c r="H87" s="25">
        <v>69645.5</v>
      </c>
      <c r="I87" s="25">
        <v>0</v>
      </c>
      <c r="J87" s="25">
        <v>0</v>
      </c>
      <c r="K87" s="25">
        <v>69645.5</v>
      </c>
    </row>
    <row r="88" spans="1:11" x14ac:dyDescent="0.3">
      <c r="A88" s="16" t="s">
        <v>541</v>
      </c>
      <c r="B88" s="3" t="s">
        <v>385</v>
      </c>
      <c r="C88" s="4"/>
      <c r="D88" s="4"/>
      <c r="E88" s="4"/>
      <c r="F88" s="4"/>
      <c r="G88" s="17" t="s">
        <v>542</v>
      </c>
      <c r="H88" s="25">
        <v>451228.94</v>
      </c>
      <c r="I88" s="25">
        <v>0</v>
      </c>
      <c r="J88" s="25">
        <v>0</v>
      </c>
      <c r="K88" s="25">
        <v>451228.94</v>
      </c>
    </row>
    <row r="89" spans="1:11" x14ac:dyDescent="0.3">
      <c r="A89" s="16" t="s">
        <v>543</v>
      </c>
      <c r="B89" s="3" t="s">
        <v>385</v>
      </c>
      <c r="C89" s="4"/>
      <c r="D89" s="4"/>
      <c r="E89" s="4"/>
      <c r="F89" s="4"/>
      <c r="G89" s="17" t="s">
        <v>544</v>
      </c>
      <c r="H89" s="25">
        <v>385830.13</v>
      </c>
      <c r="I89" s="25">
        <v>0</v>
      </c>
      <c r="J89" s="25">
        <v>0</v>
      </c>
      <c r="K89" s="25">
        <v>385830.13</v>
      </c>
    </row>
    <row r="90" spans="1:11" x14ac:dyDescent="0.3">
      <c r="A90" s="16" t="s">
        <v>545</v>
      </c>
      <c r="B90" s="3" t="s">
        <v>385</v>
      </c>
      <c r="C90" s="4"/>
      <c r="D90" s="4"/>
      <c r="E90" s="4"/>
      <c r="F90" s="4"/>
      <c r="G90" s="17" t="s">
        <v>546</v>
      </c>
      <c r="H90" s="25">
        <v>1056700</v>
      </c>
      <c r="I90" s="25">
        <v>0</v>
      </c>
      <c r="J90" s="25">
        <v>0</v>
      </c>
      <c r="K90" s="25">
        <v>1056700</v>
      </c>
    </row>
    <row r="91" spans="1:11" x14ac:dyDescent="0.3">
      <c r="A91" s="16" t="s">
        <v>547</v>
      </c>
      <c r="B91" s="3" t="s">
        <v>385</v>
      </c>
      <c r="C91" s="4"/>
      <c r="D91" s="4"/>
      <c r="E91" s="4"/>
      <c r="F91" s="4"/>
      <c r="G91" s="17" t="s">
        <v>548</v>
      </c>
      <c r="H91" s="25">
        <v>463740.7</v>
      </c>
      <c r="I91" s="25">
        <v>0</v>
      </c>
      <c r="J91" s="25">
        <v>0</v>
      </c>
      <c r="K91" s="25">
        <v>463740.7</v>
      </c>
    </row>
    <row r="92" spans="1:11" x14ac:dyDescent="0.3">
      <c r="A92" s="16" t="s">
        <v>549</v>
      </c>
      <c r="B92" s="3" t="s">
        <v>385</v>
      </c>
      <c r="C92" s="4"/>
      <c r="D92" s="4"/>
      <c r="E92" s="4"/>
      <c r="F92" s="4"/>
      <c r="G92" s="17" t="s">
        <v>550</v>
      </c>
      <c r="H92" s="25">
        <v>-463740.7</v>
      </c>
      <c r="I92" s="25">
        <v>0</v>
      </c>
      <c r="J92" s="25">
        <v>0</v>
      </c>
      <c r="K92" s="25">
        <v>-463740.7</v>
      </c>
    </row>
    <row r="93" spans="1:11" x14ac:dyDescent="0.3">
      <c r="A93" s="19" t="s">
        <v>385</v>
      </c>
      <c r="B93" s="3" t="s">
        <v>385</v>
      </c>
      <c r="C93" s="4"/>
      <c r="D93" s="4"/>
      <c r="E93" s="4"/>
      <c r="F93" s="4"/>
      <c r="G93" s="20" t="s">
        <v>385</v>
      </c>
      <c r="H93" s="26"/>
      <c r="I93" s="26"/>
      <c r="J93" s="26"/>
      <c r="K93" s="26"/>
    </row>
    <row r="94" spans="1:11" x14ac:dyDescent="0.3">
      <c r="A94" s="11" t="s">
        <v>551</v>
      </c>
      <c r="B94" s="3" t="s">
        <v>385</v>
      </c>
      <c r="C94" s="4"/>
      <c r="D94" s="4"/>
      <c r="E94" s="12" t="s">
        <v>552</v>
      </c>
      <c r="F94" s="13"/>
      <c r="G94" s="13"/>
      <c r="H94" s="2">
        <v>-30317171.149999999</v>
      </c>
      <c r="I94" s="2">
        <v>0</v>
      </c>
      <c r="J94" s="2">
        <v>320045.15000000002</v>
      </c>
      <c r="K94" s="2">
        <v>-30637216.300000001</v>
      </c>
    </row>
    <row r="95" spans="1:11" x14ac:dyDescent="0.3">
      <c r="A95" s="11" t="s">
        <v>553</v>
      </c>
      <c r="B95" s="3" t="s">
        <v>385</v>
      </c>
      <c r="C95" s="4"/>
      <c r="D95" s="4"/>
      <c r="E95" s="4"/>
      <c r="F95" s="12" t="s">
        <v>552</v>
      </c>
      <c r="G95" s="13"/>
      <c r="H95" s="2">
        <v>-30317171.149999999</v>
      </c>
      <c r="I95" s="2">
        <v>0</v>
      </c>
      <c r="J95" s="2">
        <v>320045.15000000002</v>
      </c>
      <c r="K95" s="2">
        <v>-30637216.300000001</v>
      </c>
    </row>
    <row r="96" spans="1:11" x14ac:dyDescent="0.3">
      <c r="A96" s="16" t="s">
        <v>554</v>
      </c>
      <c r="B96" s="3" t="s">
        <v>385</v>
      </c>
      <c r="C96" s="4"/>
      <c r="D96" s="4"/>
      <c r="E96" s="4"/>
      <c r="F96" s="4"/>
      <c r="G96" s="17" t="s">
        <v>555</v>
      </c>
      <c r="H96" s="25">
        <v>-1108963.1499999999</v>
      </c>
      <c r="I96" s="25">
        <v>0</v>
      </c>
      <c r="J96" s="25">
        <v>0</v>
      </c>
      <c r="K96" s="25">
        <v>-1108963.1499999999</v>
      </c>
    </row>
    <row r="97" spans="1:11" x14ac:dyDescent="0.3">
      <c r="A97" s="16" t="s">
        <v>556</v>
      </c>
      <c r="B97" s="3" t="s">
        <v>385</v>
      </c>
      <c r="C97" s="4"/>
      <c r="D97" s="4"/>
      <c r="E97" s="4"/>
      <c r="F97" s="4"/>
      <c r="G97" s="17" t="s">
        <v>557</v>
      </c>
      <c r="H97" s="25">
        <v>-1384415.78</v>
      </c>
      <c r="I97" s="25">
        <v>0</v>
      </c>
      <c r="J97" s="25">
        <v>59117.599999999999</v>
      </c>
      <c r="K97" s="25">
        <v>-1443533.38</v>
      </c>
    </row>
    <row r="98" spans="1:11" x14ac:dyDescent="0.3">
      <c r="A98" s="16" t="s">
        <v>558</v>
      </c>
      <c r="B98" s="3" t="s">
        <v>385</v>
      </c>
      <c r="C98" s="4"/>
      <c r="D98" s="4"/>
      <c r="E98" s="4"/>
      <c r="F98" s="4"/>
      <c r="G98" s="17" t="s">
        <v>559</v>
      </c>
      <c r="H98" s="25">
        <v>-817290.32</v>
      </c>
      <c r="I98" s="25">
        <v>0</v>
      </c>
      <c r="J98" s="25">
        <v>5063.79</v>
      </c>
      <c r="K98" s="25">
        <v>-822354.11</v>
      </c>
    </row>
    <row r="99" spans="1:11" x14ac:dyDescent="0.3">
      <c r="A99" s="16" t="s">
        <v>560</v>
      </c>
      <c r="B99" s="3" t="s">
        <v>385</v>
      </c>
      <c r="C99" s="4"/>
      <c r="D99" s="4"/>
      <c r="E99" s="4"/>
      <c r="F99" s="4"/>
      <c r="G99" s="17" t="s">
        <v>561</v>
      </c>
      <c r="H99" s="25">
        <v>-759111.34</v>
      </c>
      <c r="I99" s="25">
        <v>0</v>
      </c>
      <c r="J99" s="25">
        <v>0</v>
      </c>
      <c r="K99" s="25">
        <v>-759111.34</v>
      </c>
    </row>
    <row r="100" spans="1:11" x14ac:dyDescent="0.3">
      <c r="A100" s="16" t="s">
        <v>562</v>
      </c>
      <c r="B100" s="3" t="s">
        <v>385</v>
      </c>
      <c r="C100" s="4"/>
      <c r="D100" s="4"/>
      <c r="E100" s="4"/>
      <c r="F100" s="4"/>
      <c r="G100" s="17" t="s">
        <v>563</v>
      </c>
      <c r="H100" s="25">
        <v>-2484549.87</v>
      </c>
      <c r="I100" s="25">
        <v>0</v>
      </c>
      <c r="J100" s="25">
        <v>137253.04999999999</v>
      </c>
      <c r="K100" s="25">
        <v>-2621802.92</v>
      </c>
    </row>
    <row r="101" spans="1:11" x14ac:dyDescent="0.3">
      <c r="A101" s="16" t="s">
        <v>564</v>
      </c>
      <c r="B101" s="3" t="s">
        <v>385</v>
      </c>
      <c r="C101" s="4"/>
      <c r="D101" s="4"/>
      <c r="E101" s="4"/>
      <c r="F101" s="4"/>
      <c r="G101" s="17" t="s">
        <v>565</v>
      </c>
      <c r="H101" s="25">
        <v>-66896.14</v>
      </c>
      <c r="I101" s="25">
        <v>0</v>
      </c>
      <c r="J101" s="25">
        <v>645.27</v>
      </c>
      <c r="K101" s="25">
        <v>-67541.41</v>
      </c>
    </row>
    <row r="102" spans="1:11" x14ac:dyDescent="0.3">
      <c r="A102" s="16" t="s">
        <v>566</v>
      </c>
      <c r="B102" s="3" t="s">
        <v>385</v>
      </c>
      <c r="C102" s="4"/>
      <c r="D102" s="4"/>
      <c r="E102" s="4"/>
      <c r="F102" s="4"/>
      <c r="G102" s="17" t="s">
        <v>567</v>
      </c>
      <c r="H102" s="25">
        <v>-350327.15</v>
      </c>
      <c r="I102" s="25">
        <v>0</v>
      </c>
      <c r="J102" s="25">
        <v>0</v>
      </c>
      <c r="K102" s="25">
        <v>-350327.15</v>
      </c>
    </row>
    <row r="103" spans="1:11" x14ac:dyDescent="0.3">
      <c r="A103" s="16" t="s">
        <v>568</v>
      </c>
      <c r="B103" s="3" t="s">
        <v>385</v>
      </c>
      <c r="C103" s="4"/>
      <c r="D103" s="4"/>
      <c r="E103" s="4"/>
      <c r="F103" s="4"/>
      <c r="G103" s="17" t="s">
        <v>569</v>
      </c>
      <c r="H103" s="25">
        <v>-48104.38</v>
      </c>
      <c r="I103" s="25">
        <v>0</v>
      </c>
      <c r="J103" s="25">
        <v>0</v>
      </c>
      <c r="K103" s="25">
        <v>-48104.38</v>
      </c>
    </row>
    <row r="104" spans="1:11" x14ac:dyDescent="0.3">
      <c r="A104" s="16" t="s">
        <v>570</v>
      </c>
      <c r="B104" s="3" t="s">
        <v>385</v>
      </c>
      <c r="C104" s="4"/>
      <c r="D104" s="4"/>
      <c r="E104" s="4"/>
      <c r="F104" s="4"/>
      <c r="G104" s="17" t="s">
        <v>571</v>
      </c>
      <c r="H104" s="25">
        <v>-584788.54</v>
      </c>
      <c r="I104" s="25">
        <v>0</v>
      </c>
      <c r="J104" s="25">
        <v>0</v>
      </c>
      <c r="K104" s="25">
        <v>-584788.54</v>
      </c>
    </row>
    <row r="105" spans="1:11" x14ac:dyDescent="0.3">
      <c r="A105" s="16" t="s">
        <v>572</v>
      </c>
      <c r="B105" s="3" t="s">
        <v>385</v>
      </c>
      <c r="C105" s="4"/>
      <c r="D105" s="4"/>
      <c r="E105" s="4"/>
      <c r="F105" s="4"/>
      <c r="G105" s="17" t="s">
        <v>573</v>
      </c>
      <c r="H105" s="25">
        <v>-544168.26</v>
      </c>
      <c r="I105" s="25">
        <v>0</v>
      </c>
      <c r="J105" s="25">
        <v>483.63</v>
      </c>
      <c r="K105" s="25">
        <v>-544651.89</v>
      </c>
    </row>
    <row r="106" spans="1:11" x14ac:dyDescent="0.3">
      <c r="A106" s="16" t="s">
        <v>574</v>
      </c>
      <c r="B106" s="3" t="s">
        <v>385</v>
      </c>
      <c r="C106" s="4"/>
      <c r="D106" s="4"/>
      <c r="E106" s="4"/>
      <c r="F106" s="4"/>
      <c r="G106" s="17" t="s">
        <v>575</v>
      </c>
      <c r="H106" s="25">
        <v>-120178.97</v>
      </c>
      <c r="I106" s="25">
        <v>0</v>
      </c>
      <c r="J106" s="25">
        <v>0</v>
      </c>
      <c r="K106" s="25">
        <v>-120178.97</v>
      </c>
    </row>
    <row r="107" spans="1:11" x14ac:dyDescent="0.3">
      <c r="A107" s="16" t="s">
        <v>576</v>
      </c>
      <c r="B107" s="3" t="s">
        <v>385</v>
      </c>
      <c r="C107" s="4"/>
      <c r="D107" s="4"/>
      <c r="E107" s="4"/>
      <c r="F107" s="4"/>
      <c r="G107" s="17" t="s">
        <v>577</v>
      </c>
      <c r="H107" s="25">
        <v>-31828.44</v>
      </c>
      <c r="I107" s="25">
        <v>0</v>
      </c>
      <c r="J107" s="25">
        <v>0</v>
      </c>
      <c r="K107" s="25">
        <v>-31828.44</v>
      </c>
    </row>
    <row r="108" spans="1:11" x14ac:dyDescent="0.3">
      <c r="A108" s="16" t="s">
        <v>578</v>
      </c>
      <c r="B108" s="3" t="s">
        <v>385</v>
      </c>
      <c r="C108" s="4"/>
      <c r="D108" s="4"/>
      <c r="E108" s="4"/>
      <c r="F108" s="4"/>
      <c r="G108" s="17" t="s">
        <v>579</v>
      </c>
      <c r="H108" s="25">
        <v>-525406.35</v>
      </c>
      <c r="I108" s="25">
        <v>0</v>
      </c>
      <c r="J108" s="25">
        <v>0</v>
      </c>
      <c r="K108" s="25">
        <v>-525406.35</v>
      </c>
    </row>
    <row r="109" spans="1:11" x14ac:dyDescent="0.3">
      <c r="A109" s="16" t="s">
        <v>580</v>
      </c>
      <c r="B109" s="3" t="s">
        <v>385</v>
      </c>
      <c r="C109" s="4"/>
      <c r="D109" s="4"/>
      <c r="E109" s="4"/>
      <c r="F109" s="4"/>
      <c r="G109" s="17" t="s">
        <v>581</v>
      </c>
      <c r="H109" s="25">
        <v>-2366873.98</v>
      </c>
      <c r="I109" s="25">
        <v>0</v>
      </c>
      <c r="J109" s="25">
        <v>28326.32</v>
      </c>
      <c r="K109" s="25">
        <v>-2395200.2999999998</v>
      </c>
    </row>
    <row r="110" spans="1:11" x14ac:dyDescent="0.3">
      <c r="A110" s="16" t="s">
        <v>582</v>
      </c>
      <c r="B110" s="3" t="s">
        <v>385</v>
      </c>
      <c r="C110" s="4"/>
      <c r="D110" s="4"/>
      <c r="E110" s="4"/>
      <c r="F110" s="4"/>
      <c r="G110" s="17" t="s">
        <v>583</v>
      </c>
      <c r="H110" s="25">
        <v>-5227282.8099999996</v>
      </c>
      <c r="I110" s="25">
        <v>0</v>
      </c>
      <c r="J110" s="25">
        <v>7345.76</v>
      </c>
      <c r="K110" s="25">
        <v>-5234628.57</v>
      </c>
    </row>
    <row r="111" spans="1:11" x14ac:dyDescent="0.3">
      <c r="A111" s="16" t="s">
        <v>584</v>
      </c>
      <c r="B111" s="3" t="s">
        <v>385</v>
      </c>
      <c r="C111" s="4"/>
      <c r="D111" s="4"/>
      <c r="E111" s="4"/>
      <c r="F111" s="4"/>
      <c r="G111" s="17" t="s">
        <v>585</v>
      </c>
      <c r="H111" s="25">
        <v>-1212201.95</v>
      </c>
      <c r="I111" s="25">
        <v>0</v>
      </c>
      <c r="J111" s="25">
        <v>3517.02</v>
      </c>
      <c r="K111" s="25">
        <v>-1215718.97</v>
      </c>
    </row>
    <row r="112" spans="1:11" x14ac:dyDescent="0.3">
      <c r="A112" s="16" t="s">
        <v>586</v>
      </c>
      <c r="B112" s="3" t="s">
        <v>385</v>
      </c>
      <c r="C112" s="4"/>
      <c r="D112" s="4"/>
      <c r="E112" s="4"/>
      <c r="F112" s="4"/>
      <c r="G112" s="17" t="s">
        <v>587</v>
      </c>
      <c r="H112" s="25">
        <v>-5362060.49</v>
      </c>
      <c r="I112" s="25">
        <v>0</v>
      </c>
      <c r="J112" s="25">
        <v>29402.92</v>
      </c>
      <c r="K112" s="25">
        <v>-5391463.4100000001</v>
      </c>
    </row>
    <row r="113" spans="1:11" x14ac:dyDescent="0.3">
      <c r="A113" s="16" t="s">
        <v>588</v>
      </c>
      <c r="B113" s="3" t="s">
        <v>385</v>
      </c>
      <c r="C113" s="4"/>
      <c r="D113" s="4"/>
      <c r="E113" s="4"/>
      <c r="F113" s="4"/>
      <c r="G113" s="17" t="s">
        <v>589</v>
      </c>
      <c r="H113" s="25">
        <v>-272704.96000000002</v>
      </c>
      <c r="I113" s="25">
        <v>0</v>
      </c>
      <c r="J113" s="25">
        <v>1125.8499999999999</v>
      </c>
      <c r="K113" s="25">
        <v>-273830.81</v>
      </c>
    </row>
    <row r="114" spans="1:11" x14ac:dyDescent="0.3">
      <c r="A114" s="16" t="s">
        <v>590</v>
      </c>
      <c r="B114" s="3" t="s">
        <v>385</v>
      </c>
      <c r="C114" s="4"/>
      <c r="D114" s="4"/>
      <c r="E114" s="4"/>
      <c r="F114" s="4"/>
      <c r="G114" s="17" t="s">
        <v>591</v>
      </c>
      <c r="H114" s="25">
        <v>-2754232.64</v>
      </c>
      <c r="I114" s="25">
        <v>0</v>
      </c>
      <c r="J114" s="25">
        <v>5614.83</v>
      </c>
      <c r="K114" s="25">
        <v>-2759847.47</v>
      </c>
    </row>
    <row r="115" spans="1:11" x14ac:dyDescent="0.3">
      <c r="A115" s="16" t="s">
        <v>592</v>
      </c>
      <c r="B115" s="3" t="s">
        <v>385</v>
      </c>
      <c r="C115" s="4"/>
      <c r="D115" s="4"/>
      <c r="E115" s="4"/>
      <c r="F115" s="4"/>
      <c r="G115" s="17" t="s">
        <v>593</v>
      </c>
      <c r="H115" s="25">
        <v>-3832172.58</v>
      </c>
      <c r="I115" s="25">
        <v>0</v>
      </c>
      <c r="J115" s="25">
        <v>0</v>
      </c>
      <c r="K115" s="25">
        <v>-3832172.58</v>
      </c>
    </row>
    <row r="116" spans="1:11" x14ac:dyDescent="0.3">
      <c r="A116" s="16" t="s">
        <v>594</v>
      </c>
      <c r="B116" s="3" t="s">
        <v>385</v>
      </c>
      <c r="C116" s="4"/>
      <c r="D116" s="4"/>
      <c r="E116" s="4"/>
      <c r="F116" s="4"/>
      <c r="G116" s="17" t="s">
        <v>595</v>
      </c>
      <c r="H116" s="25">
        <v>-174389.91</v>
      </c>
      <c r="I116" s="25">
        <v>0</v>
      </c>
      <c r="J116" s="25">
        <v>0</v>
      </c>
      <c r="K116" s="25">
        <v>-174389.91</v>
      </c>
    </row>
    <row r="117" spans="1:11" x14ac:dyDescent="0.3">
      <c r="A117" s="16" t="s">
        <v>596</v>
      </c>
      <c r="B117" s="3" t="s">
        <v>385</v>
      </c>
      <c r="C117" s="4"/>
      <c r="D117" s="4"/>
      <c r="E117" s="4"/>
      <c r="F117" s="4"/>
      <c r="G117" s="17" t="s">
        <v>597</v>
      </c>
      <c r="H117" s="25">
        <v>-159254.23000000001</v>
      </c>
      <c r="I117" s="25">
        <v>0</v>
      </c>
      <c r="J117" s="25">
        <v>9520.67</v>
      </c>
      <c r="K117" s="25">
        <v>-168774.9</v>
      </c>
    </row>
    <row r="118" spans="1:11" x14ac:dyDescent="0.3">
      <c r="A118" s="16" t="s">
        <v>598</v>
      </c>
      <c r="B118" s="3" t="s">
        <v>385</v>
      </c>
      <c r="C118" s="4"/>
      <c r="D118" s="4"/>
      <c r="E118" s="4"/>
      <c r="F118" s="4"/>
      <c r="G118" s="17" t="s">
        <v>599</v>
      </c>
      <c r="H118" s="25">
        <v>-32602.85</v>
      </c>
      <c r="I118" s="25">
        <v>0</v>
      </c>
      <c r="J118" s="25">
        <v>460.48</v>
      </c>
      <c r="K118" s="25">
        <v>-33063.33</v>
      </c>
    </row>
    <row r="119" spans="1:11" x14ac:dyDescent="0.3">
      <c r="A119" s="16" t="s">
        <v>600</v>
      </c>
      <c r="B119" s="3" t="s">
        <v>385</v>
      </c>
      <c r="C119" s="4"/>
      <c r="D119" s="4"/>
      <c r="E119" s="4"/>
      <c r="F119" s="4"/>
      <c r="G119" s="17" t="s">
        <v>601</v>
      </c>
      <c r="H119" s="25">
        <v>-35839.120000000003</v>
      </c>
      <c r="I119" s="25">
        <v>0</v>
      </c>
      <c r="J119" s="25">
        <v>7664.71</v>
      </c>
      <c r="K119" s="25">
        <v>-43503.83</v>
      </c>
    </row>
    <row r="120" spans="1:11" x14ac:dyDescent="0.3">
      <c r="A120" s="16" t="s">
        <v>602</v>
      </c>
      <c r="B120" s="3" t="s">
        <v>385</v>
      </c>
      <c r="C120" s="4"/>
      <c r="D120" s="4"/>
      <c r="E120" s="4"/>
      <c r="F120" s="4"/>
      <c r="G120" s="17" t="s">
        <v>603</v>
      </c>
      <c r="H120" s="25">
        <v>-52262.720000000001</v>
      </c>
      <c r="I120" s="25">
        <v>0</v>
      </c>
      <c r="J120" s="25">
        <v>6553.83</v>
      </c>
      <c r="K120" s="25">
        <v>-58816.55</v>
      </c>
    </row>
    <row r="121" spans="1:11" x14ac:dyDescent="0.3">
      <c r="A121" s="16" t="s">
        <v>604</v>
      </c>
      <c r="B121" s="3" t="s">
        <v>385</v>
      </c>
      <c r="C121" s="4"/>
      <c r="D121" s="4"/>
      <c r="E121" s="4"/>
      <c r="F121" s="4"/>
      <c r="G121" s="17" t="s">
        <v>605</v>
      </c>
      <c r="H121" s="25">
        <v>-9264.2199999999993</v>
      </c>
      <c r="I121" s="25">
        <v>0</v>
      </c>
      <c r="J121" s="25">
        <v>17949.419999999998</v>
      </c>
      <c r="K121" s="25">
        <v>-27213.64</v>
      </c>
    </row>
    <row r="122" spans="1:11" x14ac:dyDescent="0.3">
      <c r="A122" s="19" t="s">
        <v>385</v>
      </c>
      <c r="B122" s="3" t="s">
        <v>385</v>
      </c>
      <c r="C122" s="4"/>
      <c r="D122" s="4"/>
      <c r="E122" s="4"/>
      <c r="F122" s="4"/>
      <c r="G122" s="20" t="s">
        <v>385</v>
      </c>
      <c r="H122" s="26"/>
      <c r="I122" s="26"/>
      <c r="J122" s="26"/>
      <c r="K122" s="26"/>
    </row>
    <row r="123" spans="1:11" x14ac:dyDescent="0.3">
      <c r="A123" s="11" t="s">
        <v>606</v>
      </c>
      <c r="B123" s="3" t="s">
        <v>385</v>
      </c>
      <c r="C123" s="4"/>
      <c r="D123" s="4"/>
      <c r="E123" s="12" t="s">
        <v>607</v>
      </c>
      <c r="F123" s="13"/>
      <c r="G123" s="13"/>
      <c r="H123" s="2">
        <v>335767.8</v>
      </c>
      <c r="I123" s="2">
        <v>0</v>
      </c>
      <c r="J123" s="2">
        <v>5872.2</v>
      </c>
      <c r="K123" s="2">
        <v>329895.59999999998</v>
      </c>
    </row>
    <row r="124" spans="1:11" x14ac:dyDescent="0.3">
      <c r="A124" s="11" t="s">
        <v>608</v>
      </c>
      <c r="B124" s="3" t="s">
        <v>385</v>
      </c>
      <c r="C124" s="4"/>
      <c r="D124" s="4"/>
      <c r="E124" s="4"/>
      <c r="F124" s="12" t="s">
        <v>607</v>
      </c>
      <c r="G124" s="13"/>
      <c r="H124" s="2">
        <v>882788.32</v>
      </c>
      <c r="I124" s="2">
        <v>0</v>
      </c>
      <c r="J124" s="2">
        <v>0</v>
      </c>
      <c r="K124" s="2">
        <v>882788.32</v>
      </c>
    </row>
    <row r="125" spans="1:11" x14ac:dyDescent="0.3">
      <c r="A125" s="16" t="s">
        <v>609</v>
      </c>
      <c r="B125" s="3" t="s">
        <v>385</v>
      </c>
      <c r="C125" s="4"/>
      <c r="D125" s="4"/>
      <c r="E125" s="4"/>
      <c r="F125" s="4"/>
      <c r="G125" s="17" t="s">
        <v>610</v>
      </c>
      <c r="H125" s="25">
        <v>759470.32</v>
      </c>
      <c r="I125" s="25">
        <v>0</v>
      </c>
      <c r="J125" s="25">
        <v>0</v>
      </c>
      <c r="K125" s="25">
        <v>759470.32</v>
      </c>
    </row>
    <row r="126" spans="1:11" x14ac:dyDescent="0.3">
      <c r="A126" s="16" t="s">
        <v>611</v>
      </c>
      <c r="B126" s="3" t="s">
        <v>385</v>
      </c>
      <c r="C126" s="4"/>
      <c r="D126" s="4"/>
      <c r="E126" s="4"/>
      <c r="F126" s="4"/>
      <c r="G126" s="17" t="s">
        <v>612</v>
      </c>
      <c r="H126" s="25">
        <v>113798</v>
      </c>
      <c r="I126" s="25">
        <v>0</v>
      </c>
      <c r="J126" s="25">
        <v>0</v>
      </c>
      <c r="K126" s="25">
        <v>113798</v>
      </c>
    </row>
    <row r="127" spans="1:11" x14ac:dyDescent="0.3">
      <c r="A127" s="16" t="s">
        <v>613</v>
      </c>
      <c r="B127" s="3" t="s">
        <v>385</v>
      </c>
      <c r="C127" s="4"/>
      <c r="D127" s="4"/>
      <c r="E127" s="4"/>
      <c r="F127" s="4"/>
      <c r="G127" s="17" t="s">
        <v>614</v>
      </c>
      <c r="H127" s="25">
        <v>9520</v>
      </c>
      <c r="I127" s="25">
        <v>0</v>
      </c>
      <c r="J127" s="25">
        <v>0</v>
      </c>
      <c r="K127" s="25">
        <v>9520</v>
      </c>
    </row>
    <row r="128" spans="1:11" x14ac:dyDescent="0.3">
      <c r="A128" s="19" t="s">
        <v>385</v>
      </c>
      <c r="B128" s="3" t="s">
        <v>385</v>
      </c>
      <c r="C128" s="4"/>
      <c r="D128" s="4"/>
      <c r="E128" s="4"/>
      <c r="F128" s="4"/>
      <c r="G128" s="20" t="s">
        <v>385</v>
      </c>
      <c r="H128" s="26"/>
      <c r="I128" s="26"/>
      <c r="J128" s="26"/>
      <c r="K128" s="26"/>
    </row>
    <row r="129" spans="1:11" x14ac:dyDescent="0.3">
      <c r="A129" s="11" t="s">
        <v>615</v>
      </c>
      <c r="B129" s="3" t="s">
        <v>385</v>
      </c>
      <c r="C129" s="4"/>
      <c r="D129" s="4"/>
      <c r="E129" s="4"/>
      <c r="F129" s="12" t="s">
        <v>616</v>
      </c>
      <c r="G129" s="13"/>
      <c r="H129" s="2">
        <v>-547020.52</v>
      </c>
      <c r="I129" s="2">
        <v>0</v>
      </c>
      <c r="J129" s="2">
        <v>5872.2</v>
      </c>
      <c r="K129" s="2">
        <v>-552892.72</v>
      </c>
    </row>
    <row r="130" spans="1:11" x14ac:dyDescent="0.3">
      <c r="A130" s="16" t="s">
        <v>617</v>
      </c>
      <c r="B130" s="3" t="s">
        <v>385</v>
      </c>
      <c r="C130" s="4"/>
      <c r="D130" s="4"/>
      <c r="E130" s="4"/>
      <c r="F130" s="4"/>
      <c r="G130" s="17" t="s">
        <v>618</v>
      </c>
      <c r="H130" s="25">
        <v>-423702.52</v>
      </c>
      <c r="I130" s="25">
        <v>0</v>
      </c>
      <c r="J130" s="25">
        <v>5872.2</v>
      </c>
      <c r="K130" s="25">
        <v>-429574.72</v>
      </c>
    </row>
    <row r="131" spans="1:11" x14ac:dyDescent="0.3">
      <c r="A131" s="16" t="s">
        <v>619</v>
      </c>
      <c r="B131" s="3" t="s">
        <v>385</v>
      </c>
      <c r="C131" s="4"/>
      <c r="D131" s="4"/>
      <c r="E131" s="4"/>
      <c r="F131" s="4"/>
      <c r="G131" s="17" t="s">
        <v>620</v>
      </c>
      <c r="H131" s="25">
        <v>-9520</v>
      </c>
      <c r="I131" s="25">
        <v>0</v>
      </c>
      <c r="J131" s="25">
        <v>0</v>
      </c>
      <c r="K131" s="25">
        <v>-9520</v>
      </c>
    </row>
    <row r="132" spans="1:11" x14ac:dyDescent="0.3">
      <c r="A132" s="16" t="s">
        <v>621</v>
      </c>
      <c r="B132" s="3" t="s">
        <v>385</v>
      </c>
      <c r="C132" s="4"/>
      <c r="D132" s="4"/>
      <c r="E132" s="4"/>
      <c r="F132" s="4"/>
      <c r="G132" s="17" t="s">
        <v>622</v>
      </c>
      <c r="H132" s="25">
        <v>-113798</v>
      </c>
      <c r="I132" s="25">
        <v>0</v>
      </c>
      <c r="J132" s="25">
        <v>0</v>
      </c>
      <c r="K132" s="25">
        <v>-113798</v>
      </c>
    </row>
    <row r="133" spans="1:11" x14ac:dyDescent="0.3">
      <c r="A133" s="19" t="s">
        <v>385</v>
      </c>
      <c r="B133" s="3" t="s">
        <v>385</v>
      </c>
      <c r="C133" s="4"/>
      <c r="D133" s="4"/>
      <c r="E133" s="4"/>
      <c r="F133" s="4"/>
      <c r="G133" s="20" t="s">
        <v>385</v>
      </c>
      <c r="H133" s="26"/>
      <c r="I133" s="26"/>
      <c r="J133" s="26"/>
      <c r="K133" s="26"/>
    </row>
    <row r="134" spans="1:11" x14ac:dyDescent="0.3">
      <c r="A134" s="11" t="s">
        <v>623</v>
      </c>
      <c r="B134" s="3" t="s">
        <v>385</v>
      </c>
      <c r="C134" s="4"/>
      <c r="D134" s="4"/>
      <c r="E134" s="12" t="s">
        <v>624</v>
      </c>
      <c r="F134" s="13"/>
      <c r="G134" s="13"/>
      <c r="H134" s="2">
        <v>87471</v>
      </c>
      <c r="I134" s="2">
        <v>0</v>
      </c>
      <c r="J134" s="2">
        <v>0</v>
      </c>
      <c r="K134" s="2">
        <v>87471</v>
      </c>
    </row>
    <row r="135" spans="1:11" x14ac:dyDescent="0.3">
      <c r="A135" s="11" t="s">
        <v>625</v>
      </c>
      <c r="B135" s="3" t="s">
        <v>385</v>
      </c>
      <c r="C135" s="4"/>
      <c r="D135" s="4"/>
      <c r="E135" s="4"/>
      <c r="F135" s="12" t="s">
        <v>624</v>
      </c>
      <c r="G135" s="13"/>
      <c r="H135" s="2">
        <v>87471</v>
      </c>
      <c r="I135" s="2">
        <v>0</v>
      </c>
      <c r="J135" s="2">
        <v>0</v>
      </c>
      <c r="K135" s="2">
        <v>87471</v>
      </c>
    </row>
    <row r="136" spans="1:11" x14ac:dyDescent="0.3">
      <c r="A136" s="16" t="s">
        <v>626</v>
      </c>
      <c r="B136" s="3" t="s">
        <v>385</v>
      </c>
      <c r="C136" s="4"/>
      <c r="D136" s="4"/>
      <c r="E136" s="4"/>
      <c r="F136" s="4"/>
      <c r="G136" s="17" t="s">
        <v>627</v>
      </c>
      <c r="H136" s="25">
        <v>87471</v>
      </c>
      <c r="I136" s="25">
        <v>0</v>
      </c>
      <c r="J136" s="25">
        <v>0</v>
      </c>
      <c r="K136" s="25">
        <v>87471</v>
      </c>
    </row>
    <row r="138" spans="1:11" x14ac:dyDescent="0.3">
      <c r="A138" s="11" t="s">
        <v>628</v>
      </c>
      <c r="B138" s="3" t="s">
        <v>385</v>
      </c>
      <c r="C138" s="4"/>
      <c r="D138" s="12" t="s">
        <v>629</v>
      </c>
      <c r="E138" s="13"/>
      <c r="F138" s="13"/>
      <c r="G138" s="13"/>
      <c r="H138" s="2">
        <v>9654554.6899999995</v>
      </c>
      <c r="I138" s="2">
        <v>0</v>
      </c>
      <c r="J138" s="2">
        <v>0</v>
      </c>
      <c r="K138" s="2">
        <v>9654554.6899999995</v>
      </c>
    </row>
    <row r="139" spans="1:11" x14ac:dyDescent="0.3">
      <c r="A139" s="11" t="s">
        <v>630</v>
      </c>
      <c r="B139" s="3" t="s">
        <v>385</v>
      </c>
      <c r="C139" s="4"/>
      <c r="D139" s="4"/>
      <c r="E139" s="12" t="s">
        <v>629</v>
      </c>
      <c r="F139" s="13"/>
      <c r="G139" s="13"/>
      <c r="H139" s="2">
        <v>9654554.6899999995</v>
      </c>
      <c r="I139" s="2">
        <v>0</v>
      </c>
      <c r="J139" s="2">
        <v>0</v>
      </c>
      <c r="K139" s="2">
        <v>9654554.6899999995</v>
      </c>
    </row>
    <row r="140" spans="1:11" x14ac:dyDescent="0.3">
      <c r="A140" s="11" t="s">
        <v>631</v>
      </c>
      <c r="B140" s="3" t="s">
        <v>385</v>
      </c>
      <c r="C140" s="4"/>
      <c r="D140" s="4"/>
      <c r="E140" s="4"/>
      <c r="F140" s="12" t="s">
        <v>632</v>
      </c>
      <c r="G140" s="13"/>
      <c r="H140" s="2">
        <v>9654554.6899999995</v>
      </c>
      <c r="I140" s="2">
        <v>0</v>
      </c>
      <c r="J140" s="2">
        <v>0</v>
      </c>
      <c r="K140" s="2">
        <v>9654554.6899999995</v>
      </c>
    </row>
    <row r="141" spans="1:11" x14ac:dyDescent="0.3">
      <c r="A141" s="16" t="s">
        <v>633</v>
      </c>
      <c r="B141" s="3" t="s">
        <v>385</v>
      </c>
      <c r="C141" s="4"/>
      <c r="D141" s="4"/>
      <c r="E141" s="4"/>
      <c r="F141" s="4"/>
      <c r="G141" s="17" t="s">
        <v>504</v>
      </c>
      <c r="H141" s="25">
        <v>29585</v>
      </c>
      <c r="I141" s="25">
        <v>0</v>
      </c>
      <c r="J141" s="25">
        <v>0</v>
      </c>
      <c r="K141" s="25">
        <v>29585</v>
      </c>
    </row>
    <row r="142" spans="1:11" x14ac:dyDescent="0.3">
      <c r="A142" s="16" t="s">
        <v>634</v>
      </c>
      <c r="B142" s="3" t="s">
        <v>385</v>
      </c>
      <c r="C142" s="4"/>
      <c r="D142" s="4"/>
      <c r="E142" s="4"/>
      <c r="F142" s="4"/>
      <c r="G142" s="17" t="s">
        <v>635</v>
      </c>
      <c r="H142" s="25">
        <v>1267564.69</v>
      </c>
      <c r="I142" s="25">
        <v>0</v>
      </c>
      <c r="J142" s="25">
        <v>0</v>
      </c>
      <c r="K142" s="25">
        <v>1267564.69</v>
      </c>
    </row>
    <row r="143" spans="1:11" x14ac:dyDescent="0.3">
      <c r="A143" s="16" t="s">
        <v>636</v>
      </c>
      <c r="B143" s="3" t="s">
        <v>385</v>
      </c>
      <c r="C143" s="4"/>
      <c r="D143" s="4"/>
      <c r="E143" s="4"/>
      <c r="F143" s="4"/>
      <c r="G143" s="17" t="s">
        <v>637</v>
      </c>
      <c r="H143" s="25">
        <v>35000</v>
      </c>
      <c r="I143" s="25">
        <v>0</v>
      </c>
      <c r="J143" s="25">
        <v>0</v>
      </c>
      <c r="K143" s="25">
        <v>35000</v>
      </c>
    </row>
    <row r="144" spans="1:11" x14ac:dyDescent="0.3">
      <c r="A144" s="16" t="s">
        <v>638</v>
      </c>
      <c r="B144" s="3" t="s">
        <v>385</v>
      </c>
      <c r="C144" s="4"/>
      <c r="D144" s="4"/>
      <c r="E144" s="4"/>
      <c r="F144" s="4"/>
      <c r="G144" s="17" t="s">
        <v>639</v>
      </c>
      <c r="H144" s="25">
        <v>150000</v>
      </c>
      <c r="I144" s="25">
        <v>0</v>
      </c>
      <c r="J144" s="25">
        <v>0</v>
      </c>
      <c r="K144" s="25">
        <v>150000</v>
      </c>
    </row>
    <row r="145" spans="1:11" x14ac:dyDescent="0.3">
      <c r="A145" s="16" t="s">
        <v>640</v>
      </c>
      <c r="B145" s="3" t="s">
        <v>385</v>
      </c>
      <c r="C145" s="4"/>
      <c r="D145" s="4"/>
      <c r="E145" s="4"/>
      <c r="F145" s="4"/>
      <c r="G145" s="17" t="s">
        <v>641</v>
      </c>
      <c r="H145" s="25">
        <v>8172405</v>
      </c>
      <c r="I145" s="25">
        <v>0</v>
      </c>
      <c r="J145" s="25">
        <v>0</v>
      </c>
      <c r="K145" s="25">
        <v>8172405</v>
      </c>
    </row>
    <row r="146" spans="1:11" x14ac:dyDescent="0.3">
      <c r="A146" s="19" t="s">
        <v>385</v>
      </c>
      <c r="B146" s="3" t="s">
        <v>385</v>
      </c>
      <c r="C146" s="4"/>
      <c r="D146" s="4"/>
      <c r="E146" s="4"/>
      <c r="F146" s="4"/>
      <c r="G146" s="20" t="s">
        <v>385</v>
      </c>
      <c r="H146" s="26"/>
      <c r="I146" s="26"/>
      <c r="J146" s="26"/>
      <c r="K146" s="26"/>
    </row>
    <row r="147" spans="1:11" x14ac:dyDescent="0.3">
      <c r="A147" s="11" t="s">
        <v>642</v>
      </c>
      <c r="B147" s="12" t="s">
        <v>643</v>
      </c>
      <c r="C147" s="13"/>
      <c r="D147" s="13"/>
      <c r="E147" s="13"/>
      <c r="F147" s="13"/>
      <c r="G147" s="13"/>
      <c r="H147" s="2">
        <v>28617756.579999998</v>
      </c>
      <c r="I147" s="2">
        <v>3331348.33</v>
      </c>
      <c r="J147" s="2">
        <v>3826221.43</v>
      </c>
      <c r="K147" s="2">
        <v>29112629.68</v>
      </c>
    </row>
    <row r="148" spans="1:11" x14ac:dyDescent="0.3">
      <c r="A148" s="11" t="s">
        <v>644</v>
      </c>
      <c r="B148" s="15" t="s">
        <v>385</v>
      </c>
      <c r="C148" s="12" t="s">
        <v>645</v>
      </c>
      <c r="D148" s="13"/>
      <c r="E148" s="13"/>
      <c r="F148" s="13"/>
      <c r="G148" s="13"/>
      <c r="H148" s="2">
        <v>6075695.8600000003</v>
      </c>
      <c r="I148" s="2">
        <v>2544803.38</v>
      </c>
      <c r="J148" s="2">
        <v>3359045.94</v>
      </c>
      <c r="K148" s="2">
        <v>6889938.4199999999</v>
      </c>
    </row>
    <row r="149" spans="1:11" x14ac:dyDescent="0.3">
      <c r="A149" s="11" t="s">
        <v>646</v>
      </c>
      <c r="B149" s="3" t="s">
        <v>385</v>
      </c>
      <c r="C149" s="4"/>
      <c r="D149" s="12" t="s">
        <v>647</v>
      </c>
      <c r="E149" s="13"/>
      <c r="F149" s="13"/>
      <c r="G149" s="13"/>
      <c r="H149" s="2">
        <v>1001221.81</v>
      </c>
      <c r="I149" s="2">
        <v>1512927.08</v>
      </c>
      <c r="J149" s="2">
        <v>2044625.68</v>
      </c>
      <c r="K149" s="2">
        <v>1532920.41</v>
      </c>
    </row>
    <row r="150" spans="1:11" x14ac:dyDescent="0.3">
      <c r="A150" s="11" t="s">
        <v>648</v>
      </c>
      <c r="B150" s="3" t="s">
        <v>385</v>
      </c>
      <c r="C150" s="4"/>
      <c r="D150" s="4"/>
      <c r="E150" s="12" t="s">
        <v>649</v>
      </c>
      <c r="F150" s="13"/>
      <c r="G150" s="13"/>
      <c r="H150" s="2">
        <v>761156.03</v>
      </c>
      <c r="I150" s="2">
        <v>1167924.56</v>
      </c>
      <c r="J150" s="2">
        <v>1190933.04</v>
      </c>
      <c r="K150" s="2">
        <v>784164.51</v>
      </c>
    </row>
    <row r="151" spans="1:11" x14ac:dyDescent="0.3">
      <c r="A151" s="11" t="s">
        <v>650</v>
      </c>
      <c r="B151" s="3" t="s">
        <v>385</v>
      </c>
      <c r="C151" s="4"/>
      <c r="D151" s="4"/>
      <c r="E151" s="4"/>
      <c r="F151" s="12" t="s">
        <v>649</v>
      </c>
      <c r="G151" s="13"/>
      <c r="H151" s="2">
        <v>761156.03</v>
      </c>
      <c r="I151" s="2">
        <v>1167924.56</v>
      </c>
      <c r="J151" s="2">
        <v>1190933.04</v>
      </c>
      <c r="K151" s="2">
        <v>784164.51</v>
      </c>
    </row>
    <row r="152" spans="1:11" x14ac:dyDescent="0.3">
      <c r="A152" s="16" t="s">
        <v>651</v>
      </c>
      <c r="B152" s="3" t="s">
        <v>385</v>
      </c>
      <c r="C152" s="4"/>
      <c r="D152" s="4"/>
      <c r="E152" s="4"/>
      <c r="F152" s="4"/>
      <c r="G152" s="17" t="s">
        <v>652</v>
      </c>
      <c r="H152" s="25">
        <v>0</v>
      </c>
      <c r="I152" s="25">
        <v>411641.22</v>
      </c>
      <c r="J152" s="25">
        <v>411641.22</v>
      </c>
      <c r="K152" s="25">
        <v>0</v>
      </c>
    </row>
    <row r="153" spans="1:11" x14ac:dyDescent="0.3">
      <c r="A153" s="16" t="s">
        <v>653</v>
      </c>
      <c r="B153" s="3" t="s">
        <v>385</v>
      </c>
      <c r="C153" s="4"/>
      <c r="D153" s="4"/>
      <c r="E153" s="4"/>
      <c r="F153" s="4"/>
      <c r="G153" s="17" t="s">
        <v>654</v>
      </c>
      <c r="H153" s="25">
        <v>609869.35</v>
      </c>
      <c r="I153" s="25">
        <v>609869.35</v>
      </c>
      <c r="J153" s="25">
        <v>526650.84</v>
      </c>
      <c r="K153" s="25">
        <v>526650.84</v>
      </c>
    </row>
    <row r="154" spans="1:11" x14ac:dyDescent="0.3">
      <c r="A154" s="16" t="s">
        <v>655</v>
      </c>
      <c r="B154" s="3" t="s">
        <v>385</v>
      </c>
      <c r="C154" s="4"/>
      <c r="D154" s="4"/>
      <c r="E154" s="4"/>
      <c r="F154" s="4"/>
      <c r="G154" s="17" t="s">
        <v>656</v>
      </c>
      <c r="H154" s="25">
        <v>0</v>
      </c>
      <c r="I154" s="25">
        <v>0</v>
      </c>
      <c r="J154" s="25">
        <v>31594.42</v>
      </c>
      <c r="K154" s="25">
        <v>31594.42</v>
      </c>
    </row>
    <row r="155" spans="1:11" x14ac:dyDescent="0.3">
      <c r="A155" s="16" t="s">
        <v>657</v>
      </c>
      <c r="B155" s="3" t="s">
        <v>385</v>
      </c>
      <c r="C155" s="4"/>
      <c r="D155" s="4"/>
      <c r="E155" s="4"/>
      <c r="F155" s="4"/>
      <c r="G155" s="17" t="s">
        <v>658</v>
      </c>
      <c r="H155" s="25">
        <v>0</v>
      </c>
      <c r="I155" s="25">
        <v>57.35</v>
      </c>
      <c r="J155" s="25">
        <v>57.35</v>
      </c>
      <c r="K155" s="25">
        <v>0</v>
      </c>
    </row>
    <row r="156" spans="1:11" x14ac:dyDescent="0.3">
      <c r="A156" s="16" t="s">
        <v>659</v>
      </c>
      <c r="B156" s="3" t="s">
        <v>385</v>
      </c>
      <c r="C156" s="4"/>
      <c r="D156" s="4"/>
      <c r="E156" s="4"/>
      <c r="F156" s="4"/>
      <c r="G156" s="17" t="s">
        <v>660</v>
      </c>
      <c r="H156" s="25">
        <v>0</v>
      </c>
      <c r="I156" s="25">
        <v>1728.01</v>
      </c>
      <c r="J156" s="25">
        <v>1728.01</v>
      </c>
      <c r="K156" s="25">
        <v>0</v>
      </c>
    </row>
    <row r="157" spans="1:11" x14ac:dyDescent="0.3">
      <c r="A157" s="16" t="s">
        <v>1208</v>
      </c>
      <c r="B157" s="3" t="s">
        <v>385</v>
      </c>
      <c r="C157" s="4"/>
      <c r="D157" s="4"/>
      <c r="E157" s="4"/>
      <c r="F157" s="4"/>
      <c r="G157" s="17" t="s">
        <v>1209</v>
      </c>
      <c r="H157" s="25">
        <v>12028.32</v>
      </c>
      <c r="I157" s="25">
        <v>12028.32</v>
      </c>
      <c r="J157" s="25">
        <v>0</v>
      </c>
      <c r="K157" s="25">
        <v>0</v>
      </c>
    </row>
    <row r="158" spans="1:11" x14ac:dyDescent="0.3">
      <c r="A158" s="16" t="s">
        <v>661</v>
      </c>
      <c r="B158" s="3" t="s">
        <v>385</v>
      </c>
      <c r="C158" s="4"/>
      <c r="D158" s="4"/>
      <c r="E158" s="4"/>
      <c r="F158" s="4"/>
      <c r="G158" s="17" t="s">
        <v>662</v>
      </c>
      <c r="H158" s="25">
        <v>139258.35999999999</v>
      </c>
      <c r="I158" s="25">
        <v>132600.31</v>
      </c>
      <c r="J158" s="25">
        <v>219261.2</v>
      </c>
      <c r="K158" s="25">
        <v>225919.25</v>
      </c>
    </row>
    <row r="159" spans="1:11" x14ac:dyDescent="0.3">
      <c r="A159" s="19" t="s">
        <v>385</v>
      </c>
      <c r="B159" s="3" t="s">
        <v>385</v>
      </c>
      <c r="C159" s="4"/>
      <c r="D159" s="4"/>
      <c r="E159" s="4"/>
      <c r="F159" s="4"/>
      <c r="G159" s="20" t="s">
        <v>385</v>
      </c>
      <c r="H159" s="26"/>
      <c r="I159" s="26"/>
      <c r="J159" s="26"/>
      <c r="K159" s="26"/>
    </row>
    <row r="160" spans="1:11" x14ac:dyDescent="0.3">
      <c r="A160" s="11" t="s">
        <v>663</v>
      </c>
      <c r="B160" s="3" t="s">
        <v>385</v>
      </c>
      <c r="C160" s="4"/>
      <c r="D160" s="4"/>
      <c r="E160" s="12" t="s">
        <v>664</v>
      </c>
      <c r="F160" s="13"/>
      <c r="G160" s="13"/>
      <c r="H160" s="2">
        <v>143777.79</v>
      </c>
      <c r="I160" s="2">
        <v>144610.78</v>
      </c>
      <c r="J160" s="2">
        <v>126899.54</v>
      </c>
      <c r="K160" s="2">
        <v>126066.55</v>
      </c>
    </row>
    <row r="161" spans="1:11" x14ac:dyDescent="0.3">
      <c r="A161" s="11" t="s">
        <v>665</v>
      </c>
      <c r="B161" s="3" t="s">
        <v>385</v>
      </c>
      <c r="C161" s="4"/>
      <c r="D161" s="4"/>
      <c r="E161" s="4"/>
      <c r="F161" s="12" t="s">
        <v>664</v>
      </c>
      <c r="G161" s="13"/>
      <c r="H161" s="2">
        <v>143777.79</v>
      </c>
      <c r="I161" s="2">
        <v>144610.78</v>
      </c>
      <c r="J161" s="2">
        <v>126899.54</v>
      </c>
      <c r="K161" s="2">
        <v>126066.55</v>
      </c>
    </row>
    <row r="162" spans="1:11" x14ac:dyDescent="0.3">
      <c r="A162" s="16" t="s">
        <v>666</v>
      </c>
      <c r="B162" s="3" t="s">
        <v>385</v>
      </c>
      <c r="C162" s="4"/>
      <c r="D162" s="4"/>
      <c r="E162" s="4"/>
      <c r="F162" s="4"/>
      <c r="G162" s="17" t="s">
        <v>667</v>
      </c>
      <c r="H162" s="25">
        <v>112212.85</v>
      </c>
      <c r="I162" s="25">
        <v>113045.84</v>
      </c>
      <c r="J162" s="25">
        <v>100756.96</v>
      </c>
      <c r="K162" s="25">
        <v>99923.97</v>
      </c>
    </row>
    <row r="163" spans="1:11" x14ac:dyDescent="0.3">
      <c r="A163" s="16" t="s">
        <v>668</v>
      </c>
      <c r="B163" s="3" t="s">
        <v>385</v>
      </c>
      <c r="C163" s="4"/>
      <c r="D163" s="4"/>
      <c r="E163" s="4"/>
      <c r="F163" s="4"/>
      <c r="G163" s="17" t="s">
        <v>669</v>
      </c>
      <c r="H163" s="25">
        <v>27319.84</v>
      </c>
      <c r="I163" s="25">
        <v>27319.84</v>
      </c>
      <c r="J163" s="25">
        <v>22698.76</v>
      </c>
      <c r="K163" s="25">
        <v>22698.76</v>
      </c>
    </row>
    <row r="164" spans="1:11" x14ac:dyDescent="0.3">
      <c r="A164" s="16" t="s">
        <v>670</v>
      </c>
      <c r="B164" s="3" t="s">
        <v>385</v>
      </c>
      <c r="C164" s="4"/>
      <c r="D164" s="4"/>
      <c r="E164" s="4"/>
      <c r="F164" s="4"/>
      <c r="G164" s="17" t="s">
        <v>671</v>
      </c>
      <c r="H164" s="25">
        <v>3350.53</v>
      </c>
      <c r="I164" s="25">
        <v>3350.53</v>
      </c>
      <c r="J164" s="25">
        <v>2806.11</v>
      </c>
      <c r="K164" s="25">
        <v>2806.11</v>
      </c>
    </row>
    <row r="165" spans="1:11" x14ac:dyDescent="0.3">
      <c r="A165" s="16" t="s">
        <v>672</v>
      </c>
      <c r="B165" s="3" t="s">
        <v>385</v>
      </c>
      <c r="C165" s="4"/>
      <c r="D165" s="4"/>
      <c r="E165" s="4"/>
      <c r="F165" s="4"/>
      <c r="G165" s="17" t="s">
        <v>673</v>
      </c>
      <c r="H165" s="25">
        <v>894.57</v>
      </c>
      <c r="I165" s="25">
        <v>894.57</v>
      </c>
      <c r="J165" s="25">
        <v>637.71</v>
      </c>
      <c r="K165" s="25">
        <v>637.71</v>
      </c>
    </row>
    <row r="166" spans="1:11" x14ac:dyDescent="0.3">
      <c r="A166" s="19" t="s">
        <v>385</v>
      </c>
      <c r="B166" s="3" t="s">
        <v>385</v>
      </c>
      <c r="C166" s="4"/>
      <c r="D166" s="4"/>
      <c r="E166" s="4"/>
      <c r="F166" s="4"/>
      <c r="G166" s="20" t="s">
        <v>385</v>
      </c>
      <c r="H166" s="26"/>
      <c r="I166" s="26"/>
      <c r="J166" s="26"/>
      <c r="K166" s="26"/>
    </row>
    <row r="167" spans="1:11" x14ac:dyDescent="0.3">
      <c r="A167" s="11" t="s">
        <v>674</v>
      </c>
      <c r="B167" s="3" t="s">
        <v>385</v>
      </c>
      <c r="C167" s="4"/>
      <c r="D167" s="4"/>
      <c r="E167" s="12" t="s">
        <v>675</v>
      </c>
      <c r="F167" s="13"/>
      <c r="G167" s="13"/>
      <c r="H167" s="2">
        <v>70207.02</v>
      </c>
      <c r="I167" s="2">
        <v>66482.95</v>
      </c>
      <c r="J167" s="2">
        <v>62305.15</v>
      </c>
      <c r="K167" s="2">
        <v>66029.22</v>
      </c>
    </row>
    <row r="168" spans="1:11" x14ac:dyDescent="0.3">
      <c r="A168" s="11" t="s">
        <v>676</v>
      </c>
      <c r="B168" s="3" t="s">
        <v>385</v>
      </c>
      <c r="C168" s="4"/>
      <c r="D168" s="4"/>
      <c r="E168" s="4"/>
      <c r="F168" s="12" t="s">
        <v>675</v>
      </c>
      <c r="G168" s="13"/>
      <c r="H168" s="2">
        <v>70207.02</v>
      </c>
      <c r="I168" s="2">
        <v>66482.95</v>
      </c>
      <c r="J168" s="2">
        <v>62305.15</v>
      </c>
      <c r="K168" s="2">
        <v>66029.22</v>
      </c>
    </row>
    <row r="169" spans="1:11" x14ac:dyDescent="0.3">
      <c r="A169" s="16" t="s">
        <v>677</v>
      </c>
      <c r="B169" s="3" t="s">
        <v>385</v>
      </c>
      <c r="C169" s="4"/>
      <c r="D169" s="4"/>
      <c r="E169" s="4"/>
      <c r="F169" s="4"/>
      <c r="G169" s="17" t="s">
        <v>678</v>
      </c>
      <c r="H169" s="25">
        <v>0</v>
      </c>
      <c r="I169" s="25">
        <v>6607.45</v>
      </c>
      <c r="J169" s="25">
        <v>12234.77</v>
      </c>
      <c r="K169" s="25">
        <v>5627.32</v>
      </c>
    </row>
    <row r="170" spans="1:11" x14ac:dyDescent="0.3">
      <c r="A170" s="16" t="s">
        <v>679</v>
      </c>
      <c r="B170" s="3" t="s">
        <v>385</v>
      </c>
      <c r="C170" s="4"/>
      <c r="D170" s="4"/>
      <c r="E170" s="4"/>
      <c r="F170" s="4"/>
      <c r="G170" s="17" t="s">
        <v>680</v>
      </c>
      <c r="H170" s="25">
        <v>26051.94</v>
      </c>
      <c r="I170" s="25">
        <v>27255.360000000001</v>
      </c>
      <c r="J170" s="25">
        <v>18551.080000000002</v>
      </c>
      <c r="K170" s="25">
        <v>17347.66</v>
      </c>
    </row>
    <row r="171" spans="1:11" x14ac:dyDescent="0.3">
      <c r="A171" s="16" t="s">
        <v>681</v>
      </c>
      <c r="B171" s="3" t="s">
        <v>385</v>
      </c>
      <c r="C171" s="4"/>
      <c r="D171" s="4"/>
      <c r="E171" s="4"/>
      <c r="F171" s="4"/>
      <c r="G171" s="17" t="s">
        <v>682</v>
      </c>
      <c r="H171" s="25">
        <v>11.49</v>
      </c>
      <c r="I171" s="25">
        <v>11.49</v>
      </c>
      <c r="J171" s="25">
        <v>0</v>
      </c>
      <c r="K171" s="25">
        <v>0</v>
      </c>
    </row>
    <row r="172" spans="1:11" x14ac:dyDescent="0.3">
      <c r="A172" s="16" t="s">
        <v>683</v>
      </c>
      <c r="B172" s="3" t="s">
        <v>385</v>
      </c>
      <c r="C172" s="4"/>
      <c r="D172" s="4"/>
      <c r="E172" s="4"/>
      <c r="F172" s="4"/>
      <c r="G172" s="17" t="s">
        <v>684</v>
      </c>
      <c r="H172" s="25">
        <v>2369.64</v>
      </c>
      <c r="I172" s="25">
        <v>2369.64</v>
      </c>
      <c r="J172" s="25">
        <v>1693.07</v>
      </c>
      <c r="K172" s="25">
        <v>1693.07</v>
      </c>
    </row>
    <row r="173" spans="1:11" x14ac:dyDescent="0.3">
      <c r="A173" s="16" t="s">
        <v>685</v>
      </c>
      <c r="B173" s="3" t="s">
        <v>385</v>
      </c>
      <c r="C173" s="4"/>
      <c r="D173" s="4"/>
      <c r="E173" s="4"/>
      <c r="F173" s="4"/>
      <c r="G173" s="17" t="s">
        <v>686</v>
      </c>
      <c r="H173" s="25">
        <v>11548.89</v>
      </c>
      <c r="I173" s="25">
        <v>13.95</v>
      </c>
      <c r="J173" s="25">
        <v>8473.68</v>
      </c>
      <c r="K173" s="25">
        <v>20008.62</v>
      </c>
    </row>
    <row r="174" spans="1:11" x14ac:dyDescent="0.3">
      <c r="A174" s="16" t="s">
        <v>687</v>
      </c>
      <c r="B174" s="3" t="s">
        <v>385</v>
      </c>
      <c r="C174" s="4"/>
      <c r="D174" s="4"/>
      <c r="E174" s="4"/>
      <c r="F174" s="4"/>
      <c r="G174" s="17" t="s">
        <v>688</v>
      </c>
      <c r="H174" s="25">
        <v>23885.37</v>
      </c>
      <c r="I174" s="25">
        <v>23885.37</v>
      </c>
      <c r="J174" s="25">
        <v>15757.62</v>
      </c>
      <c r="K174" s="25">
        <v>15757.62</v>
      </c>
    </row>
    <row r="175" spans="1:11" x14ac:dyDescent="0.3">
      <c r="A175" s="16" t="s">
        <v>689</v>
      </c>
      <c r="B175" s="3" t="s">
        <v>385</v>
      </c>
      <c r="C175" s="4"/>
      <c r="D175" s="4"/>
      <c r="E175" s="4"/>
      <c r="F175" s="4"/>
      <c r="G175" s="17" t="s">
        <v>690</v>
      </c>
      <c r="H175" s="25">
        <v>4645.72</v>
      </c>
      <c r="I175" s="25">
        <v>4645.72</v>
      </c>
      <c r="J175" s="25">
        <v>3180.07</v>
      </c>
      <c r="K175" s="25">
        <v>3180.07</v>
      </c>
    </row>
    <row r="176" spans="1:11" x14ac:dyDescent="0.3">
      <c r="A176" s="16" t="s">
        <v>691</v>
      </c>
      <c r="B176" s="3" t="s">
        <v>385</v>
      </c>
      <c r="C176" s="4"/>
      <c r="D176" s="4"/>
      <c r="E176" s="4"/>
      <c r="F176" s="4"/>
      <c r="G176" s="17" t="s">
        <v>692</v>
      </c>
      <c r="H176" s="25">
        <v>144.27000000000001</v>
      </c>
      <c r="I176" s="25">
        <v>144.27000000000001</v>
      </c>
      <c r="J176" s="25">
        <v>102.85</v>
      </c>
      <c r="K176" s="25">
        <v>102.85</v>
      </c>
    </row>
    <row r="177" spans="1:11" x14ac:dyDescent="0.3">
      <c r="A177" s="16" t="s">
        <v>693</v>
      </c>
      <c r="B177" s="3" t="s">
        <v>385</v>
      </c>
      <c r="C177" s="4"/>
      <c r="D177" s="4"/>
      <c r="E177" s="4"/>
      <c r="F177" s="4"/>
      <c r="G177" s="17" t="s">
        <v>694</v>
      </c>
      <c r="H177" s="25">
        <v>1549.7</v>
      </c>
      <c r="I177" s="25">
        <v>1549.7</v>
      </c>
      <c r="J177" s="25">
        <v>2312.0100000000002</v>
      </c>
      <c r="K177" s="25">
        <v>2312.0100000000002</v>
      </c>
    </row>
    <row r="178" spans="1:11" x14ac:dyDescent="0.3">
      <c r="A178" s="19" t="s">
        <v>385</v>
      </c>
      <c r="B178" s="3" t="s">
        <v>385</v>
      </c>
      <c r="C178" s="4"/>
      <c r="D178" s="4"/>
      <c r="E178" s="4"/>
      <c r="F178" s="4"/>
      <c r="G178" s="20" t="s">
        <v>385</v>
      </c>
      <c r="H178" s="26"/>
      <c r="I178" s="26"/>
      <c r="J178" s="26"/>
      <c r="K178" s="26"/>
    </row>
    <row r="179" spans="1:11" x14ac:dyDescent="0.3">
      <c r="A179" s="11" t="s">
        <v>695</v>
      </c>
      <c r="B179" s="3" t="s">
        <v>385</v>
      </c>
      <c r="C179" s="4"/>
      <c r="D179" s="4"/>
      <c r="E179" s="12" t="s">
        <v>696</v>
      </c>
      <c r="F179" s="13"/>
      <c r="G179" s="13"/>
      <c r="H179" s="2">
        <v>25874.87</v>
      </c>
      <c r="I179" s="2">
        <v>133702.69</v>
      </c>
      <c r="J179" s="2">
        <v>664317.12</v>
      </c>
      <c r="K179" s="2">
        <v>556489.30000000005</v>
      </c>
    </row>
    <row r="180" spans="1:11" x14ac:dyDescent="0.3">
      <c r="A180" s="11" t="s">
        <v>697</v>
      </c>
      <c r="B180" s="3" t="s">
        <v>385</v>
      </c>
      <c r="C180" s="4"/>
      <c r="D180" s="4"/>
      <c r="E180" s="4"/>
      <c r="F180" s="12" t="s">
        <v>696</v>
      </c>
      <c r="G180" s="13"/>
      <c r="H180" s="2">
        <v>25874.87</v>
      </c>
      <c r="I180" s="2">
        <v>133702.69</v>
      </c>
      <c r="J180" s="2">
        <v>664317.12</v>
      </c>
      <c r="K180" s="2">
        <v>556489.30000000005</v>
      </c>
    </row>
    <row r="181" spans="1:11" x14ac:dyDescent="0.3">
      <c r="A181" s="16" t="s">
        <v>698</v>
      </c>
      <c r="B181" s="3" t="s">
        <v>385</v>
      </c>
      <c r="C181" s="4"/>
      <c r="D181" s="4"/>
      <c r="E181" s="4"/>
      <c r="F181" s="4"/>
      <c r="G181" s="17" t="s">
        <v>699</v>
      </c>
      <c r="H181" s="25">
        <v>11879.21</v>
      </c>
      <c r="I181" s="25">
        <v>133702.69</v>
      </c>
      <c r="J181" s="25">
        <v>591793.22</v>
      </c>
      <c r="K181" s="25">
        <v>469969.74</v>
      </c>
    </row>
    <row r="182" spans="1:11" x14ac:dyDescent="0.3">
      <c r="A182" s="16" t="s">
        <v>1206</v>
      </c>
      <c r="B182" s="3" t="s">
        <v>385</v>
      </c>
      <c r="C182" s="4"/>
      <c r="D182" s="4"/>
      <c r="E182" s="4"/>
      <c r="F182" s="4"/>
      <c r="G182" s="17" t="s">
        <v>1207</v>
      </c>
      <c r="H182" s="25">
        <v>13995.66</v>
      </c>
      <c r="I182" s="25">
        <v>0</v>
      </c>
      <c r="J182" s="25">
        <v>72523.899999999994</v>
      </c>
      <c r="K182" s="25">
        <v>86519.56</v>
      </c>
    </row>
    <row r="183" spans="1:11" x14ac:dyDescent="0.3">
      <c r="A183" s="19" t="s">
        <v>385</v>
      </c>
      <c r="B183" s="3" t="s">
        <v>385</v>
      </c>
      <c r="C183" s="4"/>
      <c r="D183" s="4"/>
      <c r="E183" s="4"/>
      <c r="F183" s="4"/>
      <c r="G183" s="20" t="s">
        <v>385</v>
      </c>
      <c r="H183" s="26"/>
      <c r="I183" s="26"/>
      <c r="J183" s="26"/>
      <c r="K183" s="26"/>
    </row>
    <row r="184" spans="1:11" x14ac:dyDescent="0.3">
      <c r="A184" s="11" t="s">
        <v>700</v>
      </c>
      <c r="B184" s="3" t="s">
        <v>385</v>
      </c>
      <c r="C184" s="4"/>
      <c r="D184" s="4"/>
      <c r="E184" s="12" t="s">
        <v>456</v>
      </c>
      <c r="F184" s="13"/>
      <c r="G184" s="13"/>
      <c r="H184" s="2">
        <v>206.1</v>
      </c>
      <c r="I184" s="2">
        <v>206.1</v>
      </c>
      <c r="J184" s="2">
        <v>170.83</v>
      </c>
      <c r="K184" s="2">
        <v>170.83</v>
      </c>
    </row>
    <row r="185" spans="1:11" x14ac:dyDescent="0.3">
      <c r="A185" s="11" t="s">
        <v>701</v>
      </c>
      <c r="B185" s="3" t="s">
        <v>385</v>
      </c>
      <c r="C185" s="4"/>
      <c r="D185" s="4"/>
      <c r="E185" s="4"/>
      <c r="F185" s="12" t="s">
        <v>456</v>
      </c>
      <c r="G185" s="13"/>
      <c r="H185" s="2">
        <v>206.1</v>
      </c>
      <c r="I185" s="2">
        <v>206.1</v>
      </c>
      <c r="J185" s="2">
        <v>170.83</v>
      </c>
      <c r="K185" s="2">
        <v>170.83</v>
      </c>
    </row>
    <row r="186" spans="1:11" x14ac:dyDescent="0.3">
      <c r="A186" s="16" t="s">
        <v>702</v>
      </c>
      <c r="B186" s="3" t="s">
        <v>385</v>
      </c>
      <c r="C186" s="4"/>
      <c r="D186" s="4"/>
      <c r="E186" s="4"/>
      <c r="F186" s="4"/>
      <c r="G186" s="17" t="s">
        <v>703</v>
      </c>
      <c r="H186" s="25">
        <v>206.1</v>
      </c>
      <c r="I186" s="25">
        <v>206.1</v>
      </c>
      <c r="J186" s="25">
        <v>170.83</v>
      </c>
      <c r="K186" s="25">
        <v>170.83</v>
      </c>
    </row>
    <row r="187" spans="1:11" x14ac:dyDescent="0.3">
      <c r="A187" s="19" t="s">
        <v>385</v>
      </c>
      <c r="B187" s="3" t="s">
        <v>385</v>
      </c>
      <c r="C187" s="4"/>
      <c r="D187" s="4"/>
      <c r="E187" s="4"/>
      <c r="F187" s="4"/>
      <c r="G187" s="20" t="s">
        <v>385</v>
      </c>
      <c r="H187" s="26"/>
      <c r="I187" s="26"/>
      <c r="J187" s="26"/>
      <c r="K187" s="26"/>
    </row>
    <row r="188" spans="1:11" x14ac:dyDescent="0.3">
      <c r="A188" s="11" t="s">
        <v>705</v>
      </c>
      <c r="B188" s="3" t="s">
        <v>385</v>
      </c>
      <c r="C188" s="4"/>
      <c r="D188" s="12" t="s">
        <v>706</v>
      </c>
      <c r="E188" s="13"/>
      <c r="F188" s="13"/>
      <c r="G188" s="13"/>
      <c r="H188" s="2">
        <v>5074474.05</v>
      </c>
      <c r="I188" s="2">
        <v>1031876.3</v>
      </c>
      <c r="J188" s="2">
        <v>1314420.26</v>
      </c>
      <c r="K188" s="2">
        <v>5357018.01</v>
      </c>
    </row>
    <row r="189" spans="1:11" x14ac:dyDescent="0.3">
      <c r="A189" s="11" t="s">
        <v>707</v>
      </c>
      <c r="B189" s="3" t="s">
        <v>385</v>
      </c>
      <c r="C189" s="4"/>
      <c r="D189" s="4"/>
      <c r="E189" s="12" t="s">
        <v>706</v>
      </c>
      <c r="F189" s="13"/>
      <c r="G189" s="13"/>
      <c r="H189" s="2">
        <v>5074474.05</v>
      </c>
      <c r="I189" s="2">
        <v>1031876.3</v>
      </c>
      <c r="J189" s="2">
        <v>1314420.26</v>
      </c>
      <c r="K189" s="2">
        <v>5357018.01</v>
      </c>
    </row>
    <row r="190" spans="1:11" x14ac:dyDescent="0.3">
      <c r="A190" s="11" t="s">
        <v>708</v>
      </c>
      <c r="B190" s="3" t="s">
        <v>385</v>
      </c>
      <c r="C190" s="4"/>
      <c r="D190" s="4"/>
      <c r="E190" s="4"/>
      <c r="F190" s="12" t="s">
        <v>706</v>
      </c>
      <c r="G190" s="13"/>
      <c r="H190" s="2">
        <v>5074474.05</v>
      </c>
      <c r="I190" s="2">
        <v>1031876.3</v>
      </c>
      <c r="J190" s="2">
        <v>1314420.26</v>
      </c>
      <c r="K190" s="2">
        <v>5357018.01</v>
      </c>
    </row>
    <row r="191" spans="1:11" x14ac:dyDescent="0.3">
      <c r="A191" s="16" t="s">
        <v>709</v>
      </c>
      <c r="B191" s="3" t="s">
        <v>385</v>
      </c>
      <c r="C191" s="4"/>
      <c r="D191" s="4"/>
      <c r="E191" s="4"/>
      <c r="F191" s="4"/>
      <c r="G191" s="17" t="s">
        <v>710</v>
      </c>
      <c r="H191" s="25">
        <v>5074474.05</v>
      </c>
      <c r="I191" s="25">
        <v>1031876.3</v>
      </c>
      <c r="J191" s="25">
        <v>1314420.26</v>
      </c>
      <c r="K191" s="25">
        <v>5357018.01</v>
      </c>
    </row>
    <row r="192" spans="1:11" x14ac:dyDescent="0.3">
      <c r="A192" s="11" t="s">
        <v>385</v>
      </c>
      <c r="B192" s="3" t="s">
        <v>385</v>
      </c>
      <c r="C192" s="4"/>
      <c r="D192" s="12" t="s">
        <v>385</v>
      </c>
      <c r="E192" s="13"/>
      <c r="F192" s="13"/>
      <c r="G192" s="13"/>
      <c r="H192" s="24"/>
      <c r="I192" s="24"/>
      <c r="J192" s="24"/>
      <c r="K192" s="24"/>
    </row>
    <row r="193" spans="1:12" x14ac:dyDescent="0.3">
      <c r="A193" s="11" t="s">
        <v>711</v>
      </c>
      <c r="B193" s="15" t="s">
        <v>385</v>
      </c>
      <c r="C193" s="12" t="s">
        <v>712</v>
      </c>
      <c r="D193" s="13"/>
      <c r="E193" s="13"/>
      <c r="F193" s="13"/>
      <c r="G193" s="13"/>
      <c r="H193" s="2">
        <v>23005801.420000002</v>
      </c>
      <c r="I193" s="2">
        <v>322804.25</v>
      </c>
      <c r="J193" s="2">
        <v>3434.79</v>
      </c>
      <c r="K193" s="2">
        <v>22686431.960000001</v>
      </c>
    </row>
    <row r="194" spans="1:12" x14ac:dyDescent="0.3">
      <c r="A194" s="11" t="s">
        <v>713</v>
      </c>
      <c r="B194" s="3" t="s">
        <v>385</v>
      </c>
      <c r="C194" s="4"/>
      <c r="D194" s="12" t="s">
        <v>714</v>
      </c>
      <c r="E194" s="13"/>
      <c r="F194" s="13"/>
      <c r="G194" s="13"/>
      <c r="H194" s="2">
        <v>13351246.73</v>
      </c>
      <c r="I194" s="2">
        <v>322804.25</v>
      </c>
      <c r="J194" s="2">
        <v>3434.79</v>
      </c>
      <c r="K194" s="2">
        <v>13031877.27</v>
      </c>
    </row>
    <row r="195" spans="1:12" x14ac:dyDescent="0.3">
      <c r="A195" s="11" t="s">
        <v>715</v>
      </c>
      <c r="B195" s="3" t="s">
        <v>385</v>
      </c>
      <c r="C195" s="4"/>
      <c r="D195" s="4"/>
      <c r="E195" s="12" t="s">
        <v>716</v>
      </c>
      <c r="F195" s="13"/>
      <c r="G195" s="13"/>
      <c r="H195" s="2">
        <v>13240917.779999999</v>
      </c>
      <c r="I195" s="2">
        <v>320637.36</v>
      </c>
      <c r="J195" s="2">
        <v>3100.84</v>
      </c>
      <c r="K195" s="2">
        <v>12923381.26</v>
      </c>
    </row>
    <row r="196" spans="1:12" x14ac:dyDescent="0.3">
      <c r="A196" s="11" t="s">
        <v>717</v>
      </c>
      <c r="B196" s="3" t="s">
        <v>385</v>
      </c>
      <c r="C196" s="4"/>
      <c r="D196" s="4"/>
      <c r="E196" s="4"/>
      <c r="F196" s="12" t="s">
        <v>716</v>
      </c>
      <c r="G196" s="13"/>
      <c r="H196" s="2">
        <v>13240917.779999999</v>
      </c>
      <c r="I196" s="2">
        <v>320637.36</v>
      </c>
      <c r="J196" s="2">
        <v>3100.84</v>
      </c>
      <c r="K196" s="2">
        <v>12923381.26</v>
      </c>
      <c r="L196" s="28">
        <f>I196-J196</f>
        <v>317536.51999999996</v>
      </c>
    </row>
    <row r="197" spans="1:12" x14ac:dyDescent="0.3">
      <c r="A197" s="16" t="s">
        <v>718</v>
      </c>
      <c r="B197" s="3" t="s">
        <v>385</v>
      </c>
      <c r="C197" s="4"/>
      <c r="D197" s="4"/>
      <c r="E197" s="4"/>
      <c r="F197" s="4"/>
      <c r="G197" s="17" t="s">
        <v>719</v>
      </c>
      <c r="H197" s="25">
        <v>11006245.369999999</v>
      </c>
      <c r="I197" s="25">
        <v>278488.25</v>
      </c>
      <c r="J197" s="25">
        <v>3100.84</v>
      </c>
      <c r="K197" s="25">
        <v>10730857.960000001</v>
      </c>
    </row>
    <row r="198" spans="1:12" x14ac:dyDescent="0.3">
      <c r="A198" s="16" t="s">
        <v>720</v>
      </c>
      <c r="B198" s="3" t="s">
        <v>385</v>
      </c>
      <c r="C198" s="4"/>
      <c r="D198" s="4"/>
      <c r="E198" s="4"/>
      <c r="F198" s="4"/>
      <c r="G198" s="17" t="s">
        <v>721</v>
      </c>
      <c r="H198" s="25">
        <v>401236.75</v>
      </c>
      <c r="I198" s="25">
        <v>9520.67</v>
      </c>
      <c r="J198" s="25">
        <v>0</v>
      </c>
      <c r="K198" s="25">
        <v>391716.08</v>
      </c>
    </row>
    <row r="199" spans="1:12" x14ac:dyDescent="0.3">
      <c r="A199" s="16" t="s">
        <v>722</v>
      </c>
      <c r="B199" s="3" t="s">
        <v>385</v>
      </c>
      <c r="C199" s="4"/>
      <c r="D199" s="4"/>
      <c r="E199" s="4"/>
      <c r="F199" s="4"/>
      <c r="G199" s="17" t="s">
        <v>723</v>
      </c>
      <c r="H199" s="25">
        <v>37042.65</v>
      </c>
      <c r="I199" s="25">
        <v>460.48</v>
      </c>
      <c r="J199" s="25">
        <v>0</v>
      </c>
      <c r="K199" s="25">
        <v>36582.17</v>
      </c>
    </row>
    <row r="200" spans="1:12" x14ac:dyDescent="0.3">
      <c r="A200" s="16" t="s">
        <v>724</v>
      </c>
      <c r="B200" s="3" t="s">
        <v>385</v>
      </c>
      <c r="C200" s="4"/>
      <c r="D200" s="4"/>
      <c r="E200" s="4"/>
      <c r="F200" s="4"/>
      <c r="G200" s="17" t="s">
        <v>725</v>
      </c>
      <c r="H200" s="25">
        <v>415389.82</v>
      </c>
      <c r="I200" s="25">
        <v>7664.71</v>
      </c>
      <c r="J200" s="25">
        <v>0</v>
      </c>
      <c r="K200" s="25">
        <v>407725.11</v>
      </c>
    </row>
    <row r="201" spans="1:12" x14ac:dyDescent="0.3">
      <c r="A201" s="16" t="s">
        <v>726</v>
      </c>
      <c r="B201" s="3" t="s">
        <v>385</v>
      </c>
      <c r="C201" s="4"/>
      <c r="D201" s="4"/>
      <c r="E201" s="4"/>
      <c r="F201" s="4"/>
      <c r="G201" s="17" t="s">
        <v>727</v>
      </c>
      <c r="H201" s="25">
        <v>333567.40999999997</v>
      </c>
      <c r="I201" s="25">
        <v>6553.83</v>
      </c>
      <c r="J201" s="25">
        <v>0</v>
      </c>
      <c r="K201" s="25">
        <v>327013.58</v>
      </c>
    </row>
    <row r="202" spans="1:12" x14ac:dyDescent="0.3">
      <c r="A202" s="16" t="s">
        <v>728</v>
      </c>
      <c r="B202" s="3" t="s">
        <v>385</v>
      </c>
      <c r="C202" s="4"/>
      <c r="D202" s="4"/>
      <c r="E202" s="4"/>
      <c r="F202" s="4"/>
      <c r="G202" s="17" t="s">
        <v>729</v>
      </c>
      <c r="H202" s="25">
        <v>1047435.78</v>
      </c>
      <c r="I202" s="25">
        <v>17949.419999999998</v>
      </c>
      <c r="J202" s="25">
        <v>0</v>
      </c>
      <c r="K202" s="25">
        <v>1029486.36</v>
      </c>
    </row>
    <row r="203" spans="1:12" x14ac:dyDescent="0.3">
      <c r="A203" s="19" t="s">
        <v>385</v>
      </c>
      <c r="B203" s="3" t="s">
        <v>385</v>
      </c>
      <c r="C203" s="4"/>
      <c r="D203" s="4"/>
      <c r="E203" s="4"/>
      <c r="F203" s="4"/>
      <c r="G203" s="20" t="s">
        <v>385</v>
      </c>
      <c r="H203" s="26"/>
      <c r="I203" s="26"/>
      <c r="J203" s="26"/>
      <c r="K203" s="26"/>
    </row>
    <row r="204" spans="1:12" x14ac:dyDescent="0.3">
      <c r="A204" s="11" t="s">
        <v>730</v>
      </c>
      <c r="B204" s="3" t="s">
        <v>385</v>
      </c>
      <c r="C204" s="4"/>
      <c r="D204" s="4"/>
      <c r="E204" s="12" t="s">
        <v>731</v>
      </c>
      <c r="F204" s="13"/>
      <c r="G204" s="13"/>
      <c r="H204" s="2">
        <v>43536.6</v>
      </c>
      <c r="I204" s="2">
        <v>2166.89</v>
      </c>
      <c r="J204" s="2">
        <v>0</v>
      </c>
      <c r="K204" s="2">
        <v>41369.71</v>
      </c>
    </row>
    <row r="205" spans="1:12" x14ac:dyDescent="0.3">
      <c r="A205" s="11" t="s">
        <v>732</v>
      </c>
      <c r="B205" s="3" t="s">
        <v>385</v>
      </c>
      <c r="C205" s="4"/>
      <c r="D205" s="4"/>
      <c r="E205" s="4"/>
      <c r="F205" s="12" t="s">
        <v>731</v>
      </c>
      <c r="G205" s="13"/>
      <c r="H205" s="2">
        <v>43536.6</v>
      </c>
      <c r="I205" s="2">
        <v>2166.89</v>
      </c>
      <c r="J205" s="2">
        <v>0</v>
      </c>
      <c r="K205" s="2">
        <v>41369.71</v>
      </c>
    </row>
    <row r="206" spans="1:12" x14ac:dyDescent="0.3">
      <c r="A206" s="16" t="s">
        <v>733</v>
      </c>
      <c r="B206" s="3" t="s">
        <v>385</v>
      </c>
      <c r="C206" s="4"/>
      <c r="D206" s="4"/>
      <c r="E206" s="4"/>
      <c r="F206" s="4"/>
      <c r="G206" s="17" t="s">
        <v>734</v>
      </c>
      <c r="H206" s="25">
        <v>43536.6</v>
      </c>
      <c r="I206" s="25">
        <v>2166.89</v>
      </c>
      <c r="J206" s="25">
        <v>0</v>
      </c>
      <c r="K206" s="25">
        <v>41369.71</v>
      </c>
    </row>
    <row r="207" spans="1:12" x14ac:dyDescent="0.3">
      <c r="A207" s="19" t="s">
        <v>385</v>
      </c>
      <c r="B207" s="3" t="s">
        <v>385</v>
      </c>
      <c r="C207" s="4"/>
      <c r="D207" s="4"/>
      <c r="E207" s="4"/>
      <c r="F207" s="4"/>
      <c r="G207" s="20" t="s">
        <v>385</v>
      </c>
      <c r="H207" s="26"/>
      <c r="I207" s="26"/>
      <c r="J207" s="26"/>
      <c r="K207" s="26"/>
    </row>
    <row r="208" spans="1:12" x14ac:dyDescent="0.3">
      <c r="A208" s="11" t="s">
        <v>735</v>
      </c>
      <c r="B208" s="3" t="s">
        <v>385</v>
      </c>
      <c r="C208" s="4"/>
      <c r="D208" s="4"/>
      <c r="E208" s="12" t="s">
        <v>736</v>
      </c>
      <c r="F208" s="13"/>
      <c r="G208" s="13"/>
      <c r="H208" s="2">
        <v>66792.350000000006</v>
      </c>
      <c r="I208" s="2">
        <v>0</v>
      </c>
      <c r="J208" s="2">
        <v>333.95</v>
      </c>
      <c r="K208" s="2">
        <v>67126.3</v>
      </c>
    </row>
    <row r="209" spans="1:11" x14ac:dyDescent="0.3">
      <c r="A209" s="11" t="s">
        <v>737</v>
      </c>
      <c r="B209" s="3" t="s">
        <v>385</v>
      </c>
      <c r="C209" s="4"/>
      <c r="D209" s="4"/>
      <c r="E209" s="4"/>
      <c r="F209" s="12" t="s">
        <v>736</v>
      </c>
      <c r="G209" s="13"/>
      <c r="H209" s="2">
        <v>66792.350000000006</v>
      </c>
      <c r="I209" s="2">
        <v>0</v>
      </c>
      <c r="J209" s="2">
        <v>333.95</v>
      </c>
      <c r="K209" s="2">
        <v>67126.3</v>
      </c>
    </row>
    <row r="210" spans="1:11" x14ac:dyDescent="0.3">
      <c r="A210" s="16" t="s">
        <v>738</v>
      </c>
      <c r="B210" s="3" t="s">
        <v>385</v>
      </c>
      <c r="C210" s="4"/>
      <c r="D210" s="4"/>
      <c r="E210" s="4"/>
      <c r="F210" s="4"/>
      <c r="G210" s="17" t="s">
        <v>739</v>
      </c>
      <c r="H210" s="25">
        <v>66792.350000000006</v>
      </c>
      <c r="I210" s="25">
        <v>0</v>
      </c>
      <c r="J210" s="25">
        <v>333.95</v>
      </c>
      <c r="K210" s="25">
        <v>67126.3</v>
      </c>
    </row>
    <row r="211" spans="1:11" x14ac:dyDescent="0.3">
      <c r="A211" s="19" t="s">
        <v>385</v>
      </c>
      <c r="B211" s="3" t="s">
        <v>385</v>
      </c>
      <c r="C211" s="4"/>
      <c r="D211" s="4"/>
      <c r="E211" s="4"/>
      <c r="F211" s="4"/>
      <c r="G211" s="20" t="s">
        <v>385</v>
      </c>
      <c r="H211" s="26"/>
      <c r="I211" s="26"/>
      <c r="J211" s="26"/>
      <c r="K211" s="26"/>
    </row>
    <row r="212" spans="1:11" x14ac:dyDescent="0.3">
      <c r="A212" s="11" t="s">
        <v>740</v>
      </c>
      <c r="B212" s="3" t="s">
        <v>385</v>
      </c>
      <c r="C212" s="4"/>
      <c r="D212" s="12" t="s">
        <v>741</v>
      </c>
      <c r="E212" s="13"/>
      <c r="F212" s="13"/>
      <c r="G212" s="13"/>
      <c r="H212" s="2">
        <v>9654554.6899999995</v>
      </c>
      <c r="I212" s="2">
        <v>0</v>
      </c>
      <c r="J212" s="2">
        <v>0</v>
      </c>
      <c r="K212" s="2">
        <v>9654554.6899999995</v>
      </c>
    </row>
    <row r="213" spans="1:11" x14ac:dyDescent="0.3">
      <c r="A213" s="11" t="s">
        <v>742</v>
      </c>
      <c r="B213" s="3" t="s">
        <v>385</v>
      </c>
      <c r="C213" s="4"/>
      <c r="D213" s="4"/>
      <c r="E213" s="12" t="s">
        <v>741</v>
      </c>
      <c r="F213" s="13"/>
      <c r="G213" s="13"/>
      <c r="H213" s="2">
        <v>9654554.6899999995</v>
      </c>
      <c r="I213" s="2">
        <v>0</v>
      </c>
      <c r="J213" s="2">
        <v>0</v>
      </c>
      <c r="K213" s="2">
        <v>9654554.6899999995</v>
      </c>
    </row>
    <row r="214" spans="1:11" x14ac:dyDescent="0.3">
      <c r="A214" s="11" t="s">
        <v>743</v>
      </c>
      <c r="B214" s="3" t="s">
        <v>385</v>
      </c>
      <c r="C214" s="4"/>
      <c r="D214" s="4"/>
      <c r="E214" s="4"/>
      <c r="F214" s="12" t="s">
        <v>744</v>
      </c>
      <c r="G214" s="13"/>
      <c r="H214" s="2">
        <v>9654554.6899999995</v>
      </c>
      <c r="I214" s="2">
        <v>0</v>
      </c>
      <c r="J214" s="2">
        <v>0</v>
      </c>
      <c r="K214" s="2">
        <v>9654554.6899999995</v>
      </c>
    </row>
    <row r="215" spans="1:11" x14ac:dyDescent="0.3">
      <c r="A215" s="16" t="s">
        <v>745</v>
      </c>
      <c r="B215" s="3" t="s">
        <v>385</v>
      </c>
      <c r="C215" s="4"/>
      <c r="D215" s="4"/>
      <c r="E215" s="4"/>
      <c r="F215" s="4"/>
      <c r="G215" s="17" t="s">
        <v>504</v>
      </c>
      <c r="H215" s="25">
        <v>29585</v>
      </c>
      <c r="I215" s="25">
        <v>0</v>
      </c>
      <c r="J215" s="25">
        <v>0</v>
      </c>
      <c r="K215" s="25">
        <v>29585</v>
      </c>
    </row>
    <row r="216" spans="1:11" x14ac:dyDescent="0.3">
      <c r="A216" s="16" t="s">
        <v>746</v>
      </c>
      <c r="B216" s="3" t="s">
        <v>385</v>
      </c>
      <c r="C216" s="4"/>
      <c r="D216" s="4"/>
      <c r="E216" s="4"/>
      <c r="F216" s="4"/>
      <c r="G216" s="17" t="s">
        <v>635</v>
      </c>
      <c r="H216" s="25">
        <v>1267564.69</v>
      </c>
      <c r="I216" s="25">
        <v>0</v>
      </c>
      <c r="J216" s="25">
        <v>0</v>
      </c>
      <c r="K216" s="25">
        <v>1267564.69</v>
      </c>
    </row>
    <row r="217" spans="1:11" x14ac:dyDescent="0.3">
      <c r="A217" s="16" t="s">
        <v>747</v>
      </c>
      <c r="B217" s="3" t="s">
        <v>385</v>
      </c>
      <c r="C217" s="4"/>
      <c r="D217" s="4"/>
      <c r="E217" s="4"/>
      <c r="F217" s="4"/>
      <c r="G217" s="17" t="s">
        <v>637</v>
      </c>
      <c r="H217" s="25">
        <v>35000</v>
      </c>
      <c r="I217" s="25">
        <v>0</v>
      </c>
      <c r="J217" s="25">
        <v>0</v>
      </c>
      <c r="K217" s="25">
        <v>35000</v>
      </c>
    </row>
    <row r="218" spans="1:11" x14ac:dyDescent="0.3">
      <c r="A218" s="16" t="s">
        <v>748</v>
      </c>
      <c r="B218" s="3" t="s">
        <v>385</v>
      </c>
      <c r="C218" s="4"/>
      <c r="D218" s="4"/>
      <c r="E218" s="4"/>
      <c r="F218" s="4"/>
      <c r="G218" s="17" t="s">
        <v>639</v>
      </c>
      <c r="H218" s="25">
        <v>150000</v>
      </c>
      <c r="I218" s="25">
        <v>0</v>
      </c>
      <c r="J218" s="25">
        <v>0</v>
      </c>
      <c r="K218" s="25">
        <v>150000</v>
      </c>
    </row>
    <row r="219" spans="1:11" x14ac:dyDescent="0.3">
      <c r="A219" s="16" t="s">
        <v>749</v>
      </c>
      <c r="B219" s="3" t="s">
        <v>385</v>
      </c>
      <c r="C219" s="4"/>
      <c r="D219" s="4"/>
      <c r="E219" s="4"/>
      <c r="F219" s="4"/>
      <c r="G219" s="17" t="s">
        <v>641</v>
      </c>
      <c r="H219" s="25">
        <v>8172405</v>
      </c>
      <c r="I219" s="25">
        <v>0</v>
      </c>
      <c r="J219" s="25">
        <v>0</v>
      </c>
      <c r="K219" s="25">
        <v>8172405</v>
      </c>
    </row>
    <row r="220" spans="1:11" x14ac:dyDescent="0.3">
      <c r="A220" s="19" t="s">
        <v>385</v>
      </c>
      <c r="B220" s="3" t="s">
        <v>385</v>
      </c>
      <c r="C220" s="4"/>
      <c r="D220" s="4"/>
      <c r="E220" s="4"/>
      <c r="F220" s="4"/>
      <c r="G220" s="20" t="s">
        <v>385</v>
      </c>
      <c r="H220" s="26"/>
      <c r="I220" s="26"/>
      <c r="J220" s="26"/>
      <c r="K220" s="26"/>
    </row>
    <row r="221" spans="1:11" x14ac:dyDescent="0.3">
      <c r="A221" s="11" t="s">
        <v>750</v>
      </c>
      <c r="B221" s="15" t="s">
        <v>385</v>
      </c>
      <c r="C221" s="12" t="s">
        <v>751</v>
      </c>
      <c r="D221" s="13"/>
      <c r="E221" s="13"/>
      <c r="F221" s="13"/>
      <c r="G221" s="13"/>
      <c r="H221" s="2">
        <v>-463740.7</v>
      </c>
      <c r="I221" s="2">
        <v>463740.7</v>
      </c>
      <c r="J221" s="2">
        <v>463740.7</v>
      </c>
      <c r="K221" s="2">
        <v>-463740.7</v>
      </c>
    </row>
    <row r="222" spans="1:11" x14ac:dyDescent="0.3">
      <c r="A222" s="11" t="s">
        <v>752</v>
      </c>
      <c r="B222" s="3" t="s">
        <v>385</v>
      </c>
      <c r="C222" s="4"/>
      <c r="D222" s="12" t="s">
        <v>753</v>
      </c>
      <c r="E222" s="13"/>
      <c r="F222" s="13"/>
      <c r="G222" s="13"/>
      <c r="H222" s="2">
        <v>-463740.7</v>
      </c>
      <c r="I222" s="2">
        <v>463740.7</v>
      </c>
      <c r="J222" s="2">
        <v>463740.7</v>
      </c>
      <c r="K222" s="2">
        <v>-463740.7</v>
      </c>
    </row>
    <row r="223" spans="1:11" x14ac:dyDescent="0.3">
      <c r="A223" s="11" t="s">
        <v>754</v>
      </c>
      <c r="B223" s="3" t="s">
        <v>385</v>
      </c>
      <c r="C223" s="4"/>
      <c r="D223" s="4"/>
      <c r="E223" s="12" t="s">
        <v>755</v>
      </c>
      <c r="F223" s="13"/>
      <c r="G223" s="13"/>
      <c r="H223" s="2">
        <v>-463740.7</v>
      </c>
      <c r="I223" s="2">
        <v>463740.7</v>
      </c>
      <c r="J223" s="2">
        <v>463740.7</v>
      </c>
      <c r="K223" s="2">
        <v>-463740.7</v>
      </c>
    </row>
    <row r="224" spans="1:11" x14ac:dyDescent="0.3">
      <c r="A224" s="11" t="s">
        <v>756</v>
      </c>
      <c r="B224" s="3" t="s">
        <v>385</v>
      </c>
      <c r="C224" s="4"/>
      <c r="D224" s="4"/>
      <c r="E224" s="4"/>
      <c r="F224" s="12" t="s">
        <v>755</v>
      </c>
      <c r="G224" s="13"/>
      <c r="H224" s="2">
        <v>-463740.7</v>
      </c>
      <c r="I224" s="2">
        <v>463740.7</v>
      </c>
      <c r="J224" s="2">
        <v>463740.7</v>
      </c>
      <c r="K224" s="2">
        <v>-463740.7</v>
      </c>
    </row>
    <row r="225" spans="1:11" x14ac:dyDescent="0.3">
      <c r="A225" s="16" t="s">
        <v>757</v>
      </c>
      <c r="B225" s="3" t="s">
        <v>385</v>
      </c>
      <c r="C225" s="4"/>
      <c r="D225" s="4"/>
      <c r="E225" s="4"/>
      <c r="F225" s="4"/>
      <c r="G225" s="17" t="s">
        <v>758</v>
      </c>
      <c r="H225" s="25">
        <v>0</v>
      </c>
      <c r="I225" s="25">
        <v>463740.7</v>
      </c>
      <c r="J225" s="25">
        <v>0</v>
      </c>
      <c r="K225" s="25">
        <v>-463740.7</v>
      </c>
    </row>
    <row r="226" spans="1:11" x14ac:dyDescent="0.3">
      <c r="A226" s="16" t="s">
        <v>1210</v>
      </c>
      <c r="B226" s="3" t="s">
        <v>385</v>
      </c>
      <c r="C226" s="4"/>
      <c r="D226" s="4"/>
      <c r="E226" s="4"/>
      <c r="F226" s="4"/>
      <c r="G226" s="17" t="s">
        <v>1211</v>
      </c>
      <c r="H226" s="25">
        <v>-463740.7</v>
      </c>
      <c r="I226" s="25">
        <v>0</v>
      </c>
      <c r="J226" s="25">
        <v>463740.7</v>
      </c>
      <c r="K226" s="25">
        <v>0</v>
      </c>
    </row>
    <row r="227" spans="1:11" x14ac:dyDescent="0.3">
      <c r="A227" s="11" t="s">
        <v>385</v>
      </c>
      <c r="B227" s="3" t="s">
        <v>385</v>
      </c>
      <c r="C227" s="4"/>
      <c r="D227" s="12" t="s">
        <v>385</v>
      </c>
      <c r="E227" s="13"/>
      <c r="F227" s="13"/>
      <c r="G227" s="13"/>
      <c r="H227" s="24"/>
      <c r="I227" s="24"/>
      <c r="J227" s="24"/>
      <c r="K227" s="24"/>
    </row>
    <row r="228" spans="1:11" x14ac:dyDescent="0.3">
      <c r="A228" s="11" t="s">
        <v>759</v>
      </c>
      <c r="B228" s="12" t="s">
        <v>760</v>
      </c>
      <c r="C228" s="13"/>
      <c r="D228" s="13"/>
      <c r="E228" s="13"/>
      <c r="F228" s="13"/>
      <c r="G228" s="13"/>
      <c r="H228" s="2">
        <v>0</v>
      </c>
      <c r="I228" s="2">
        <v>2827388.6</v>
      </c>
      <c r="J228" s="2">
        <v>638541.36</v>
      </c>
      <c r="K228" s="2">
        <v>2188847.2400000002</v>
      </c>
    </row>
    <row r="229" spans="1:11" x14ac:dyDescent="0.3">
      <c r="A229" s="11" t="s">
        <v>761</v>
      </c>
      <c r="B229" s="15" t="s">
        <v>385</v>
      </c>
      <c r="C229" s="12" t="s">
        <v>762</v>
      </c>
      <c r="D229" s="13"/>
      <c r="E229" s="13"/>
      <c r="F229" s="13"/>
      <c r="G229" s="13"/>
      <c r="H229" s="2">
        <v>0</v>
      </c>
      <c r="I229" s="2">
        <v>1654199.44</v>
      </c>
      <c r="J229" s="2">
        <v>638541.36</v>
      </c>
      <c r="K229" s="2">
        <v>1015658.08</v>
      </c>
    </row>
    <row r="230" spans="1:11" x14ac:dyDescent="0.3">
      <c r="A230" s="11" t="s">
        <v>763</v>
      </c>
      <c r="B230" s="3" t="s">
        <v>385</v>
      </c>
      <c r="C230" s="4"/>
      <c r="D230" s="12" t="s">
        <v>764</v>
      </c>
      <c r="E230" s="13"/>
      <c r="F230" s="13"/>
      <c r="G230" s="13"/>
      <c r="H230" s="2">
        <v>0</v>
      </c>
      <c r="I230" s="2">
        <v>1243036.58</v>
      </c>
      <c r="J230" s="2">
        <v>638541.36</v>
      </c>
      <c r="K230" s="2">
        <v>604495.22</v>
      </c>
    </row>
    <row r="231" spans="1:11" x14ac:dyDescent="0.3">
      <c r="A231" s="11" t="s">
        <v>765</v>
      </c>
      <c r="B231" s="3" t="s">
        <v>385</v>
      </c>
      <c r="C231" s="4"/>
      <c r="D231" s="4"/>
      <c r="E231" s="12" t="s">
        <v>766</v>
      </c>
      <c r="F231" s="13"/>
      <c r="G231" s="13"/>
      <c r="H231" s="2">
        <v>0</v>
      </c>
      <c r="I231" s="2">
        <v>17490.04</v>
      </c>
      <c r="J231" s="2">
        <v>9147.89</v>
      </c>
      <c r="K231" s="2">
        <v>8342.15</v>
      </c>
    </row>
    <row r="232" spans="1:11" x14ac:dyDescent="0.3">
      <c r="A232" s="11" t="s">
        <v>767</v>
      </c>
      <c r="B232" s="3" t="s">
        <v>385</v>
      </c>
      <c r="C232" s="4"/>
      <c r="D232" s="4"/>
      <c r="E232" s="4"/>
      <c r="F232" s="12" t="s">
        <v>768</v>
      </c>
      <c r="G232" s="13"/>
      <c r="H232" s="2">
        <v>0</v>
      </c>
      <c r="I232" s="2">
        <v>10137.61</v>
      </c>
      <c r="J232" s="2">
        <v>6417.22</v>
      </c>
      <c r="K232" s="2">
        <v>3720.39</v>
      </c>
    </row>
    <row r="233" spans="1:11" x14ac:dyDescent="0.3">
      <c r="A233" s="16" t="s">
        <v>769</v>
      </c>
      <c r="B233" s="3" t="s">
        <v>385</v>
      </c>
      <c r="C233" s="4"/>
      <c r="D233" s="4"/>
      <c r="E233" s="4"/>
      <c r="F233" s="4"/>
      <c r="G233" s="17" t="s">
        <v>770</v>
      </c>
      <c r="H233" s="25">
        <v>0</v>
      </c>
      <c r="I233" s="25">
        <v>3643.2</v>
      </c>
      <c r="J233" s="25">
        <v>0</v>
      </c>
      <c r="K233" s="25">
        <v>3643.2</v>
      </c>
    </row>
    <row r="234" spans="1:11" x14ac:dyDescent="0.3">
      <c r="A234" s="16" t="s">
        <v>771</v>
      </c>
      <c r="B234" s="3" t="s">
        <v>385</v>
      </c>
      <c r="C234" s="4"/>
      <c r="D234" s="4"/>
      <c r="E234" s="4"/>
      <c r="F234" s="4"/>
      <c r="G234" s="17" t="s">
        <v>772</v>
      </c>
      <c r="H234" s="25">
        <v>0</v>
      </c>
      <c r="I234" s="25">
        <v>4391.99</v>
      </c>
      <c r="J234" s="25">
        <v>6413.58</v>
      </c>
      <c r="K234" s="25">
        <v>-2021.59</v>
      </c>
    </row>
    <row r="235" spans="1:11" x14ac:dyDescent="0.3">
      <c r="A235" s="16" t="s">
        <v>773</v>
      </c>
      <c r="B235" s="3" t="s">
        <v>385</v>
      </c>
      <c r="C235" s="4"/>
      <c r="D235" s="4"/>
      <c r="E235" s="4"/>
      <c r="F235" s="4"/>
      <c r="G235" s="17" t="s">
        <v>774</v>
      </c>
      <c r="H235" s="25">
        <v>0</v>
      </c>
      <c r="I235" s="25">
        <v>411.75</v>
      </c>
      <c r="J235" s="25">
        <v>0</v>
      </c>
      <c r="K235" s="25">
        <v>411.75</v>
      </c>
    </row>
    <row r="236" spans="1:11" x14ac:dyDescent="0.3">
      <c r="A236" s="16" t="s">
        <v>775</v>
      </c>
      <c r="B236" s="3" t="s">
        <v>385</v>
      </c>
      <c r="C236" s="4"/>
      <c r="D236" s="4"/>
      <c r="E236" s="4"/>
      <c r="F236" s="4"/>
      <c r="G236" s="17" t="s">
        <v>776</v>
      </c>
      <c r="H236" s="25">
        <v>0</v>
      </c>
      <c r="I236" s="25">
        <v>969.91</v>
      </c>
      <c r="J236" s="25">
        <v>0</v>
      </c>
      <c r="K236" s="25">
        <v>969.91</v>
      </c>
    </row>
    <row r="237" spans="1:11" x14ac:dyDescent="0.3">
      <c r="A237" s="16" t="s">
        <v>777</v>
      </c>
      <c r="B237" s="3" t="s">
        <v>385</v>
      </c>
      <c r="C237" s="4"/>
      <c r="D237" s="4"/>
      <c r="E237" s="4"/>
      <c r="F237" s="4"/>
      <c r="G237" s="17" t="s">
        <v>778</v>
      </c>
      <c r="H237" s="25">
        <v>0</v>
      </c>
      <c r="I237" s="25">
        <v>291.45999999999998</v>
      </c>
      <c r="J237" s="25">
        <v>0</v>
      </c>
      <c r="K237" s="25">
        <v>291.45999999999998</v>
      </c>
    </row>
    <row r="238" spans="1:11" x14ac:dyDescent="0.3">
      <c r="A238" s="16" t="s">
        <v>779</v>
      </c>
      <c r="B238" s="3" t="s">
        <v>385</v>
      </c>
      <c r="C238" s="4"/>
      <c r="D238" s="4"/>
      <c r="E238" s="4"/>
      <c r="F238" s="4"/>
      <c r="G238" s="17" t="s">
        <v>780</v>
      </c>
      <c r="H238" s="25">
        <v>0</v>
      </c>
      <c r="I238" s="25">
        <v>36.43</v>
      </c>
      <c r="J238" s="25">
        <v>0</v>
      </c>
      <c r="K238" s="25">
        <v>36.43</v>
      </c>
    </row>
    <row r="239" spans="1:11" x14ac:dyDescent="0.3">
      <c r="A239" s="16" t="s">
        <v>781</v>
      </c>
      <c r="B239" s="3" t="s">
        <v>385</v>
      </c>
      <c r="C239" s="4"/>
      <c r="D239" s="4"/>
      <c r="E239" s="4"/>
      <c r="F239" s="4"/>
      <c r="G239" s="17" t="s">
        <v>782</v>
      </c>
      <c r="H239" s="25">
        <v>0</v>
      </c>
      <c r="I239" s="25">
        <v>295.5</v>
      </c>
      <c r="J239" s="25">
        <v>3.64</v>
      </c>
      <c r="K239" s="25">
        <v>291.86</v>
      </c>
    </row>
    <row r="240" spans="1:11" x14ac:dyDescent="0.3">
      <c r="A240" s="16" t="s">
        <v>783</v>
      </c>
      <c r="B240" s="3" t="s">
        <v>385</v>
      </c>
      <c r="C240" s="4"/>
      <c r="D240" s="4"/>
      <c r="E240" s="4"/>
      <c r="F240" s="4"/>
      <c r="G240" s="17" t="s">
        <v>784</v>
      </c>
      <c r="H240" s="25">
        <v>0</v>
      </c>
      <c r="I240" s="25">
        <v>1.04</v>
      </c>
      <c r="J240" s="25">
        <v>0</v>
      </c>
      <c r="K240" s="25">
        <v>1.04</v>
      </c>
    </row>
    <row r="241" spans="1:11" x14ac:dyDescent="0.3">
      <c r="A241" s="16" t="s">
        <v>785</v>
      </c>
      <c r="B241" s="3" t="s">
        <v>385</v>
      </c>
      <c r="C241" s="4"/>
      <c r="D241" s="4"/>
      <c r="E241" s="4"/>
      <c r="F241" s="4"/>
      <c r="G241" s="17" t="s">
        <v>786</v>
      </c>
      <c r="H241" s="25">
        <v>0</v>
      </c>
      <c r="I241" s="25">
        <v>96.33</v>
      </c>
      <c r="J241" s="25">
        <v>0</v>
      </c>
      <c r="K241" s="25">
        <v>96.33</v>
      </c>
    </row>
    <row r="242" spans="1:11" x14ac:dyDescent="0.3">
      <c r="A242" s="19" t="s">
        <v>385</v>
      </c>
      <c r="B242" s="3" t="s">
        <v>385</v>
      </c>
      <c r="C242" s="4"/>
      <c r="D242" s="4"/>
      <c r="E242" s="4"/>
      <c r="F242" s="4"/>
      <c r="G242" s="20" t="s">
        <v>385</v>
      </c>
      <c r="H242" s="26"/>
      <c r="I242" s="26"/>
      <c r="J242" s="26"/>
      <c r="K242" s="26"/>
    </row>
    <row r="243" spans="1:11" x14ac:dyDescent="0.3">
      <c r="A243" s="11" t="s">
        <v>787</v>
      </c>
      <c r="B243" s="3" t="s">
        <v>385</v>
      </c>
      <c r="C243" s="4"/>
      <c r="D243" s="4"/>
      <c r="E243" s="4"/>
      <c r="F243" s="12" t="s">
        <v>788</v>
      </c>
      <c r="G243" s="13"/>
      <c r="H243" s="2">
        <v>0</v>
      </c>
      <c r="I243" s="2">
        <v>7352.43</v>
      </c>
      <c r="J243" s="2">
        <v>2730.67</v>
      </c>
      <c r="K243" s="2">
        <v>4621.76</v>
      </c>
    </row>
    <row r="244" spans="1:11" x14ac:dyDescent="0.3">
      <c r="A244" s="16" t="s">
        <v>789</v>
      </c>
      <c r="B244" s="3" t="s">
        <v>385</v>
      </c>
      <c r="C244" s="4"/>
      <c r="D244" s="4"/>
      <c r="E244" s="4"/>
      <c r="F244" s="4"/>
      <c r="G244" s="17" t="s">
        <v>770</v>
      </c>
      <c r="H244" s="25">
        <v>0</v>
      </c>
      <c r="I244" s="25">
        <v>3840</v>
      </c>
      <c r="J244" s="25">
        <v>0</v>
      </c>
      <c r="K244" s="25">
        <v>3840</v>
      </c>
    </row>
    <row r="245" spans="1:11" x14ac:dyDescent="0.3">
      <c r="A245" s="16" t="s">
        <v>790</v>
      </c>
      <c r="B245" s="3" t="s">
        <v>385</v>
      </c>
      <c r="C245" s="4"/>
      <c r="D245" s="4"/>
      <c r="E245" s="4"/>
      <c r="F245" s="4"/>
      <c r="G245" s="17" t="s">
        <v>772</v>
      </c>
      <c r="H245" s="25">
        <v>0</v>
      </c>
      <c r="I245" s="25">
        <v>1638.4</v>
      </c>
      <c r="J245" s="25">
        <v>2730.67</v>
      </c>
      <c r="K245" s="25">
        <v>-1092.27</v>
      </c>
    </row>
    <row r="246" spans="1:11" x14ac:dyDescent="0.3">
      <c r="A246" s="16" t="s">
        <v>791</v>
      </c>
      <c r="B246" s="3" t="s">
        <v>385</v>
      </c>
      <c r="C246" s="4"/>
      <c r="D246" s="4"/>
      <c r="E246" s="4"/>
      <c r="F246" s="4"/>
      <c r="G246" s="17" t="s">
        <v>774</v>
      </c>
      <c r="H246" s="25">
        <v>0</v>
      </c>
      <c r="I246" s="25">
        <v>409.6</v>
      </c>
      <c r="J246" s="25">
        <v>0</v>
      </c>
      <c r="K246" s="25">
        <v>409.6</v>
      </c>
    </row>
    <row r="247" spans="1:11" x14ac:dyDescent="0.3">
      <c r="A247" s="16" t="s">
        <v>792</v>
      </c>
      <c r="B247" s="3" t="s">
        <v>385</v>
      </c>
      <c r="C247" s="4"/>
      <c r="D247" s="4"/>
      <c r="E247" s="4"/>
      <c r="F247" s="4"/>
      <c r="G247" s="17" t="s">
        <v>776</v>
      </c>
      <c r="H247" s="25">
        <v>0</v>
      </c>
      <c r="I247" s="25">
        <v>768</v>
      </c>
      <c r="J247" s="25">
        <v>0</v>
      </c>
      <c r="K247" s="25">
        <v>768</v>
      </c>
    </row>
    <row r="248" spans="1:11" x14ac:dyDescent="0.3">
      <c r="A248" s="16" t="s">
        <v>793</v>
      </c>
      <c r="B248" s="3" t="s">
        <v>385</v>
      </c>
      <c r="C248" s="4"/>
      <c r="D248" s="4"/>
      <c r="E248" s="4"/>
      <c r="F248" s="4"/>
      <c r="G248" s="17" t="s">
        <v>778</v>
      </c>
      <c r="H248" s="25">
        <v>0</v>
      </c>
      <c r="I248" s="25">
        <v>307.2</v>
      </c>
      <c r="J248" s="25">
        <v>0</v>
      </c>
      <c r="K248" s="25">
        <v>307.2</v>
      </c>
    </row>
    <row r="249" spans="1:11" x14ac:dyDescent="0.3">
      <c r="A249" s="16" t="s">
        <v>794</v>
      </c>
      <c r="B249" s="3" t="s">
        <v>385</v>
      </c>
      <c r="C249" s="4"/>
      <c r="D249" s="4"/>
      <c r="E249" s="4"/>
      <c r="F249" s="4"/>
      <c r="G249" s="17" t="s">
        <v>782</v>
      </c>
      <c r="H249" s="25">
        <v>0</v>
      </c>
      <c r="I249" s="25">
        <v>291.86</v>
      </c>
      <c r="J249" s="25">
        <v>0</v>
      </c>
      <c r="K249" s="25">
        <v>291.86</v>
      </c>
    </row>
    <row r="250" spans="1:11" x14ac:dyDescent="0.3">
      <c r="A250" s="16" t="s">
        <v>795</v>
      </c>
      <c r="B250" s="3" t="s">
        <v>385</v>
      </c>
      <c r="C250" s="4"/>
      <c r="D250" s="4"/>
      <c r="E250" s="4"/>
      <c r="F250" s="4"/>
      <c r="G250" s="17" t="s">
        <v>784</v>
      </c>
      <c r="H250" s="25">
        <v>0</v>
      </c>
      <c r="I250" s="25">
        <v>1.04</v>
      </c>
      <c r="J250" s="25">
        <v>0</v>
      </c>
      <c r="K250" s="25">
        <v>1.04</v>
      </c>
    </row>
    <row r="251" spans="1:11" x14ac:dyDescent="0.3">
      <c r="A251" s="16" t="s">
        <v>796</v>
      </c>
      <c r="B251" s="3" t="s">
        <v>385</v>
      </c>
      <c r="C251" s="4"/>
      <c r="D251" s="4"/>
      <c r="E251" s="4"/>
      <c r="F251" s="4"/>
      <c r="G251" s="17" t="s">
        <v>786</v>
      </c>
      <c r="H251" s="25">
        <v>0</v>
      </c>
      <c r="I251" s="25">
        <v>96.33</v>
      </c>
      <c r="J251" s="25">
        <v>0</v>
      </c>
      <c r="K251" s="25">
        <v>96.33</v>
      </c>
    </row>
    <row r="252" spans="1:11" x14ac:dyDescent="0.3">
      <c r="A252" s="19" t="s">
        <v>385</v>
      </c>
      <c r="B252" s="3" t="s">
        <v>385</v>
      </c>
      <c r="C252" s="4"/>
      <c r="D252" s="4"/>
      <c r="E252" s="4"/>
      <c r="F252" s="4"/>
      <c r="G252" s="20" t="s">
        <v>385</v>
      </c>
      <c r="H252" s="26"/>
      <c r="I252" s="26"/>
      <c r="J252" s="26"/>
      <c r="K252" s="26"/>
    </row>
    <row r="253" spans="1:11" x14ac:dyDescent="0.3">
      <c r="A253" s="11" t="s">
        <v>797</v>
      </c>
      <c r="B253" s="3" t="s">
        <v>385</v>
      </c>
      <c r="C253" s="4"/>
      <c r="D253" s="4"/>
      <c r="E253" s="12" t="s">
        <v>798</v>
      </c>
      <c r="F253" s="13"/>
      <c r="G253" s="13"/>
      <c r="H253" s="2">
        <v>0</v>
      </c>
      <c r="I253" s="2">
        <v>1058895.8400000001</v>
      </c>
      <c r="J253" s="2">
        <v>627349.05000000005</v>
      </c>
      <c r="K253" s="2">
        <v>431546.79</v>
      </c>
    </row>
    <row r="254" spans="1:11" x14ac:dyDescent="0.3">
      <c r="A254" s="11" t="s">
        <v>799</v>
      </c>
      <c r="B254" s="3" t="s">
        <v>385</v>
      </c>
      <c r="C254" s="4"/>
      <c r="D254" s="4"/>
      <c r="E254" s="4"/>
      <c r="F254" s="12" t="s">
        <v>768</v>
      </c>
      <c r="G254" s="13"/>
      <c r="H254" s="2">
        <v>0</v>
      </c>
      <c r="I254" s="2">
        <v>124073.15</v>
      </c>
      <c r="J254" s="2">
        <v>113287.66</v>
      </c>
      <c r="K254" s="2">
        <v>10785.49</v>
      </c>
    </row>
    <row r="255" spans="1:11" x14ac:dyDescent="0.3">
      <c r="A255" s="16" t="s">
        <v>800</v>
      </c>
      <c r="B255" s="3" t="s">
        <v>385</v>
      </c>
      <c r="C255" s="4"/>
      <c r="D255" s="4"/>
      <c r="E255" s="4"/>
      <c r="F255" s="4"/>
      <c r="G255" s="17" t="s">
        <v>770</v>
      </c>
      <c r="H255" s="25">
        <v>0</v>
      </c>
      <c r="I255" s="25">
        <v>30648.06</v>
      </c>
      <c r="J255" s="25">
        <v>54.63</v>
      </c>
      <c r="K255" s="25">
        <v>30593.43</v>
      </c>
    </row>
    <row r="256" spans="1:11" x14ac:dyDescent="0.3">
      <c r="A256" s="16" t="s">
        <v>801</v>
      </c>
      <c r="B256" s="3" t="s">
        <v>385</v>
      </c>
      <c r="C256" s="4"/>
      <c r="D256" s="4"/>
      <c r="E256" s="4"/>
      <c r="F256" s="4"/>
      <c r="G256" s="17" t="s">
        <v>772</v>
      </c>
      <c r="H256" s="25">
        <v>0</v>
      </c>
      <c r="I256" s="25">
        <v>68228.399999999994</v>
      </c>
      <c r="J256" s="25">
        <v>109964.62</v>
      </c>
      <c r="K256" s="25">
        <v>-41736.22</v>
      </c>
    </row>
    <row r="257" spans="1:11" x14ac:dyDescent="0.3">
      <c r="A257" s="16" t="s">
        <v>802</v>
      </c>
      <c r="B257" s="3" t="s">
        <v>385</v>
      </c>
      <c r="C257" s="4"/>
      <c r="D257" s="4"/>
      <c r="E257" s="4"/>
      <c r="F257" s="4"/>
      <c r="G257" s="17" t="s">
        <v>774</v>
      </c>
      <c r="H257" s="25">
        <v>0</v>
      </c>
      <c r="I257" s="25">
        <v>3744.43</v>
      </c>
      <c r="J257" s="25">
        <v>0</v>
      </c>
      <c r="K257" s="25">
        <v>3744.43</v>
      </c>
    </row>
    <row r="258" spans="1:11" x14ac:dyDescent="0.3">
      <c r="A258" s="16" t="s">
        <v>803</v>
      </c>
      <c r="B258" s="3" t="s">
        <v>385</v>
      </c>
      <c r="C258" s="4"/>
      <c r="D258" s="4"/>
      <c r="E258" s="4"/>
      <c r="F258" s="4"/>
      <c r="G258" s="17" t="s">
        <v>804</v>
      </c>
      <c r="H258" s="25">
        <v>0</v>
      </c>
      <c r="I258" s="25">
        <v>15.49</v>
      </c>
      <c r="J258" s="25">
        <v>1301.25</v>
      </c>
      <c r="K258" s="25">
        <v>-1285.76</v>
      </c>
    </row>
    <row r="259" spans="1:11" x14ac:dyDescent="0.3">
      <c r="A259" s="16" t="s">
        <v>805</v>
      </c>
      <c r="B259" s="3" t="s">
        <v>385</v>
      </c>
      <c r="C259" s="4"/>
      <c r="D259" s="4"/>
      <c r="E259" s="4"/>
      <c r="F259" s="4"/>
      <c r="G259" s="17" t="s">
        <v>776</v>
      </c>
      <c r="H259" s="25">
        <v>0</v>
      </c>
      <c r="I259" s="25">
        <v>8578.56</v>
      </c>
      <c r="J259" s="25">
        <v>0</v>
      </c>
      <c r="K259" s="25">
        <v>8578.56</v>
      </c>
    </row>
    <row r="260" spans="1:11" x14ac:dyDescent="0.3">
      <c r="A260" s="16" t="s">
        <v>806</v>
      </c>
      <c r="B260" s="3" t="s">
        <v>385</v>
      </c>
      <c r="C260" s="4"/>
      <c r="D260" s="4"/>
      <c r="E260" s="4"/>
      <c r="F260" s="4"/>
      <c r="G260" s="17" t="s">
        <v>778</v>
      </c>
      <c r="H260" s="25">
        <v>0</v>
      </c>
      <c r="I260" s="25">
        <v>2622.69</v>
      </c>
      <c r="J260" s="25">
        <v>0</v>
      </c>
      <c r="K260" s="25">
        <v>2622.69</v>
      </c>
    </row>
    <row r="261" spans="1:11" x14ac:dyDescent="0.3">
      <c r="A261" s="16" t="s">
        <v>807</v>
      </c>
      <c r="B261" s="3" t="s">
        <v>385</v>
      </c>
      <c r="C261" s="4"/>
      <c r="D261" s="4"/>
      <c r="E261" s="4"/>
      <c r="F261" s="4"/>
      <c r="G261" s="17" t="s">
        <v>780</v>
      </c>
      <c r="H261" s="25">
        <v>0</v>
      </c>
      <c r="I261" s="25">
        <v>329.27</v>
      </c>
      <c r="J261" s="25">
        <v>0</v>
      </c>
      <c r="K261" s="25">
        <v>329.27</v>
      </c>
    </row>
    <row r="262" spans="1:11" x14ac:dyDescent="0.3">
      <c r="A262" s="16" t="s">
        <v>808</v>
      </c>
      <c r="B262" s="3" t="s">
        <v>385</v>
      </c>
      <c r="C262" s="4"/>
      <c r="D262" s="4"/>
      <c r="E262" s="4"/>
      <c r="F262" s="4"/>
      <c r="G262" s="17" t="s">
        <v>782</v>
      </c>
      <c r="H262" s="25">
        <v>0</v>
      </c>
      <c r="I262" s="25">
        <v>3134.03</v>
      </c>
      <c r="J262" s="25">
        <v>1018.02</v>
      </c>
      <c r="K262" s="25">
        <v>2116.0100000000002</v>
      </c>
    </row>
    <row r="263" spans="1:11" x14ac:dyDescent="0.3">
      <c r="A263" s="16" t="s">
        <v>809</v>
      </c>
      <c r="B263" s="3" t="s">
        <v>385</v>
      </c>
      <c r="C263" s="4"/>
      <c r="D263" s="4"/>
      <c r="E263" s="4"/>
      <c r="F263" s="4"/>
      <c r="G263" s="17" t="s">
        <v>784</v>
      </c>
      <c r="H263" s="25">
        <v>0</v>
      </c>
      <c r="I263" s="25">
        <v>95.76</v>
      </c>
      <c r="J263" s="25">
        <v>0</v>
      </c>
      <c r="K263" s="25">
        <v>95.76</v>
      </c>
    </row>
    <row r="264" spans="1:11" x14ac:dyDescent="0.3">
      <c r="A264" s="16" t="s">
        <v>810</v>
      </c>
      <c r="B264" s="3" t="s">
        <v>385</v>
      </c>
      <c r="C264" s="4"/>
      <c r="D264" s="4"/>
      <c r="E264" s="4"/>
      <c r="F264" s="4"/>
      <c r="G264" s="17" t="s">
        <v>786</v>
      </c>
      <c r="H264" s="25">
        <v>0</v>
      </c>
      <c r="I264" s="25">
        <v>4905.84</v>
      </c>
      <c r="J264" s="25">
        <v>214.56</v>
      </c>
      <c r="K264" s="25">
        <v>4691.28</v>
      </c>
    </row>
    <row r="265" spans="1:11" x14ac:dyDescent="0.3">
      <c r="A265" s="16" t="s">
        <v>811</v>
      </c>
      <c r="B265" s="3" t="s">
        <v>385</v>
      </c>
      <c r="C265" s="4"/>
      <c r="D265" s="4"/>
      <c r="E265" s="4"/>
      <c r="F265" s="4"/>
      <c r="G265" s="17" t="s">
        <v>812</v>
      </c>
      <c r="H265" s="25">
        <v>0</v>
      </c>
      <c r="I265" s="25">
        <v>1682.44</v>
      </c>
      <c r="J265" s="25">
        <v>734.58</v>
      </c>
      <c r="K265" s="25">
        <v>947.86</v>
      </c>
    </row>
    <row r="266" spans="1:11" x14ac:dyDescent="0.3">
      <c r="A266" s="16" t="s">
        <v>813</v>
      </c>
      <c r="B266" s="3" t="s">
        <v>385</v>
      </c>
      <c r="C266" s="4"/>
      <c r="D266" s="4"/>
      <c r="E266" s="4"/>
      <c r="F266" s="4"/>
      <c r="G266" s="17" t="s">
        <v>814</v>
      </c>
      <c r="H266" s="25">
        <v>0</v>
      </c>
      <c r="I266" s="25">
        <v>88.18</v>
      </c>
      <c r="J266" s="25">
        <v>0</v>
      </c>
      <c r="K266" s="25">
        <v>88.18</v>
      </c>
    </row>
    <row r="267" spans="1:11" x14ac:dyDescent="0.3">
      <c r="A267" s="19" t="s">
        <v>385</v>
      </c>
      <c r="B267" s="3" t="s">
        <v>385</v>
      </c>
      <c r="C267" s="4"/>
      <c r="D267" s="4"/>
      <c r="E267" s="4"/>
      <c r="F267" s="4"/>
      <c r="G267" s="20" t="s">
        <v>385</v>
      </c>
      <c r="H267" s="26"/>
      <c r="I267" s="26"/>
      <c r="J267" s="26"/>
      <c r="K267" s="26"/>
    </row>
    <row r="268" spans="1:11" x14ac:dyDescent="0.3">
      <c r="A268" s="11" t="s">
        <v>815</v>
      </c>
      <c r="B268" s="3" t="s">
        <v>385</v>
      </c>
      <c r="C268" s="4"/>
      <c r="D268" s="4"/>
      <c r="E268" s="4"/>
      <c r="F268" s="12" t="s">
        <v>788</v>
      </c>
      <c r="G268" s="13"/>
      <c r="H268" s="2">
        <v>0</v>
      </c>
      <c r="I268" s="2">
        <v>934822.69</v>
      </c>
      <c r="J268" s="2">
        <v>514061.39</v>
      </c>
      <c r="K268" s="2">
        <v>420761.3</v>
      </c>
    </row>
    <row r="269" spans="1:11" x14ac:dyDescent="0.3">
      <c r="A269" s="16" t="s">
        <v>816</v>
      </c>
      <c r="B269" s="3" t="s">
        <v>385</v>
      </c>
      <c r="C269" s="4"/>
      <c r="D269" s="4"/>
      <c r="E269" s="4"/>
      <c r="F269" s="4"/>
      <c r="G269" s="17" t="s">
        <v>770</v>
      </c>
      <c r="H269" s="25">
        <v>0</v>
      </c>
      <c r="I269" s="25">
        <v>219792.33</v>
      </c>
      <c r="J269" s="25">
        <v>5553.57</v>
      </c>
      <c r="K269" s="25">
        <v>214238.76</v>
      </c>
    </row>
    <row r="270" spans="1:11" x14ac:dyDescent="0.3">
      <c r="A270" s="16" t="s">
        <v>817</v>
      </c>
      <c r="B270" s="3" t="s">
        <v>385</v>
      </c>
      <c r="C270" s="4"/>
      <c r="D270" s="4"/>
      <c r="E270" s="4"/>
      <c r="F270" s="4"/>
      <c r="G270" s="17" t="s">
        <v>772</v>
      </c>
      <c r="H270" s="25">
        <v>0</v>
      </c>
      <c r="I270" s="25">
        <v>487487.89</v>
      </c>
      <c r="J270" s="25">
        <v>490760.48</v>
      </c>
      <c r="K270" s="25">
        <v>-3272.59</v>
      </c>
    </row>
    <row r="271" spans="1:11" x14ac:dyDescent="0.3">
      <c r="A271" s="16" t="s">
        <v>818</v>
      </c>
      <c r="B271" s="3" t="s">
        <v>385</v>
      </c>
      <c r="C271" s="4"/>
      <c r="D271" s="4"/>
      <c r="E271" s="4"/>
      <c r="F271" s="4"/>
      <c r="G271" s="17" t="s">
        <v>774</v>
      </c>
      <c r="H271" s="25">
        <v>0</v>
      </c>
      <c r="I271" s="25">
        <v>27063.63</v>
      </c>
      <c r="J271" s="25">
        <v>0</v>
      </c>
      <c r="K271" s="25">
        <v>27063.63</v>
      </c>
    </row>
    <row r="272" spans="1:11" x14ac:dyDescent="0.3">
      <c r="A272" s="16" t="s">
        <v>822</v>
      </c>
      <c r="B272" s="3" t="s">
        <v>385</v>
      </c>
      <c r="C272" s="4"/>
      <c r="D272" s="4"/>
      <c r="E272" s="4"/>
      <c r="F272" s="4"/>
      <c r="G272" s="17" t="s">
        <v>776</v>
      </c>
      <c r="H272" s="25">
        <v>0</v>
      </c>
      <c r="I272" s="25">
        <v>64968.160000000003</v>
      </c>
      <c r="J272" s="25">
        <v>0</v>
      </c>
      <c r="K272" s="25">
        <v>64968.160000000003</v>
      </c>
    </row>
    <row r="273" spans="1:11" x14ac:dyDescent="0.3">
      <c r="A273" s="16" t="s">
        <v>823</v>
      </c>
      <c r="B273" s="3" t="s">
        <v>385</v>
      </c>
      <c r="C273" s="4"/>
      <c r="D273" s="4"/>
      <c r="E273" s="4"/>
      <c r="F273" s="4"/>
      <c r="G273" s="17" t="s">
        <v>778</v>
      </c>
      <c r="H273" s="25">
        <v>0</v>
      </c>
      <c r="I273" s="25">
        <v>19477.41</v>
      </c>
      <c r="J273" s="25">
        <v>0</v>
      </c>
      <c r="K273" s="25">
        <v>19477.41</v>
      </c>
    </row>
    <row r="274" spans="1:11" x14ac:dyDescent="0.3">
      <c r="A274" s="16" t="s">
        <v>824</v>
      </c>
      <c r="B274" s="3" t="s">
        <v>385</v>
      </c>
      <c r="C274" s="4"/>
      <c r="D274" s="4"/>
      <c r="E274" s="4"/>
      <c r="F274" s="4"/>
      <c r="G274" s="17" t="s">
        <v>780</v>
      </c>
      <c r="H274" s="25">
        <v>0</v>
      </c>
      <c r="I274" s="25">
        <v>2440.41</v>
      </c>
      <c r="J274" s="25">
        <v>0</v>
      </c>
      <c r="K274" s="25">
        <v>2440.41</v>
      </c>
    </row>
    <row r="275" spans="1:11" x14ac:dyDescent="0.3">
      <c r="A275" s="16" t="s">
        <v>825</v>
      </c>
      <c r="B275" s="3" t="s">
        <v>385</v>
      </c>
      <c r="C275" s="4"/>
      <c r="D275" s="4"/>
      <c r="E275" s="4"/>
      <c r="F275" s="4"/>
      <c r="G275" s="17" t="s">
        <v>782</v>
      </c>
      <c r="H275" s="25">
        <v>0</v>
      </c>
      <c r="I275" s="25">
        <v>35166.89</v>
      </c>
      <c r="J275" s="25">
        <v>10464.76</v>
      </c>
      <c r="K275" s="25">
        <v>24702.13</v>
      </c>
    </row>
    <row r="276" spans="1:11" x14ac:dyDescent="0.3">
      <c r="A276" s="16" t="s">
        <v>826</v>
      </c>
      <c r="B276" s="3" t="s">
        <v>385</v>
      </c>
      <c r="C276" s="4"/>
      <c r="D276" s="4"/>
      <c r="E276" s="4"/>
      <c r="F276" s="4"/>
      <c r="G276" s="17" t="s">
        <v>784</v>
      </c>
      <c r="H276" s="25">
        <v>0</v>
      </c>
      <c r="I276" s="25">
        <v>748.88</v>
      </c>
      <c r="J276" s="25">
        <v>0.02</v>
      </c>
      <c r="K276" s="25">
        <v>748.86</v>
      </c>
    </row>
    <row r="277" spans="1:11" x14ac:dyDescent="0.3">
      <c r="A277" s="16" t="s">
        <v>827</v>
      </c>
      <c r="B277" s="3" t="s">
        <v>385</v>
      </c>
      <c r="C277" s="4"/>
      <c r="D277" s="4"/>
      <c r="E277" s="4"/>
      <c r="F277" s="4"/>
      <c r="G277" s="17" t="s">
        <v>786</v>
      </c>
      <c r="H277" s="25">
        <v>0</v>
      </c>
      <c r="I277" s="25">
        <v>53392.86</v>
      </c>
      <c r="J277" s="25">
        <v>0</v>
      </c>
      <c r="K277" s="25">
        <v>53392.86</v>
      </c>
    </row>
    <row r="278" spans="1:11" x14ac:dyDescent="0.3">
      <c r="A278" s="16" t="s">
        <v>828</v>
      </c>
      <c r="B278" s="3" t="s">
        <v>385</v>
      </c>
      <c r="C278" s="4"/>
      <c r="D278" s="4"/>
      <c r="E278" s="4"/>
      <c r="F278" s="4"/>
      <c r="G278" s="17" t="s">
        <v>812</v>
      </c>
      <c r="H278" s="25">
        <v>0</v>
      </c>
      <c r="I278" s="25">
        <v>23041.83</v>
      </c>
      <c r="J278" s="25">
        <v>7282.56</v>
      </c>
      <c r="K278" s="25">
        <v>15759.27</v>
      </c>
    </row>
    <row r="279" spans="1:11" x14ac:dyDescent="0.3">
      <c r="A279" s="16" t="s">
        <v>829</v>
      </c>
      <c r="B279" s="3" t="s">
        <v>385</v>
      </c>
      <c r="C279" s="4"/>
      <c r="D279" s="4"/>
      <c r="E279" s="4"/>
      <c r="F279" s="4"/>
      <c r="G279" s="17" t="s">
        <v>814</v>
      </c>
      <c r="H279" s="25">
        <v>0</v>
      </c>
      <c r="I279" s="25">
        <v>322.39999999999998</v>
      </c>
      <c r="J279" s="25">
        <v>0</v>
      </c>
      <c r="K279" s="25">
        <v>322.39999999999998</v>
      </c>
    </row>
    <row r="280" spans="1:11" x14ac:dyDescent="0.3">
      <c r="A280" s="16" t="s">
        <v>830</v>
      </c>
      <c r="B280" s="3" t="s">
        <v>385</v>
      </c>
      <c r="C280" s="4"/>
      <c r="D280" s="4"/>
      <c r="E280" s="4"/>
      <c r="F280" s="4"/>
      <c r="G280" s="17" t="s">
        <v>831</v>
      </c>
      <c r="H280" s="25">
        <v>0</v>
      </c>
      <c r="I280" s="25">
        <v>920</v>
      </c>
      <c r="J280" s="25">
        <v>0</v>
      </c>
      <c r="K280" s="25">
        <v>920</v>
      </c>
    </row>
    <row r="281" spans="1:11" x14ac:dyDescent="0.3">
      <c r="A281" s="19" t="s">
        <v>385</v>
      </c>
      <c r="B281" s="3" t="s">
        <v>385</v>
      </c>
      <c r="C281" s="4"/>
      <c r="D281" s="4"/>
      <c r="E281" s="4"/>
      <c r="F281" s="4"/>
      <c r="G281" s="20" t="s">
        <v>385</v>
      </c>
      <c r="H281" s="26"/>
      <c r="I281" s="26"/>
      <c r="J281" s="26"/>
      <c r="K281" s="26"/>
    </row>
    <row r="282" spans="1:11" x14ac:dyDescent="0.3">
      <c r="A282" s="11" t="s">
        <v>832</v>
      </c>
      <c r="B282" s="3" t="s">
        <v>385</v>
      </c>
      <c r="C282" s="4"/>
      <c r="D282" s="4"/>
      <c r="E282" s="12" t="s">
        <v>833</v>
      </c>
      <c r="F282" s="13"/>
      <c r="G282" s="13"/>
      <c r="H282" s="2">
        <v>0</v>
      </c>
      <c r="I282" s="2">
        <v>166650.70000000001</v>
      </c>
      <c r="J282" s="2">
        <v>2044.42</v>
      </c>
      <c r="K282" s="2">
        <v>164606.28</v>
      </c>
    </row>
    <row r="283" spans="1:11" x14ac:dyDescent="0.3">
      <c r="A283" s="11" t="s">
        <v>838</v>
      </c>
      <c r="B283" s="3" t="s">
        <v>385</v>
      </c>
      <c r="C283" s="4"/>
      <c r="D283" s="4"/>
      <c r="E283" s="4"/>
      <c r="F283" s="12" t="s">
        <v>788</v>
      </c>
      <c r="G283" s="13"/>
      <c r="H283" s="2">
        <v>0</v>
      </c>
      <c r="I283" s="2">
        <v>166650.70000000001</v>
      </c>
      <c r="J283" s="2">
        <v>2044.42</v>
      </c>
      <c r="K283" s="2">
        <v>164606.28</v>
      </c>
    </row>
    <row r="284" spans="1:11" x14ac:dyDescent="0.3">
      <c r="A284" s="16" t="s">
        <v>839</v>
      </c>
      <c r="B284" s="3" t="s">
        <v>385</v>
      </c>
      <c r="C284" s="4"/>
      <c r="D284" s="4"/>
      <c r="E284" s="4"/>
      <c r="F284" s="4"/>
      <c r="G284" s="17" t="s">
        <v>784</v>
      </c>
      <c r="H284" s="25">
        <v>0</v>
      </c>
      <c r="I284" s="25">
        <v>1144.3599999999999</v>
      </c>
      <c r="J284" s="25">
        <v>0</v>
      </c>
      <c r="K284" s="25">
        <v>1144.3599999999999</v>
      </c>
    </row>
    <row r="285" spans="1:11" x14ac:dyDescent="0.3">
      <c r="A285" s="16" t="s">
        <v>840</v>
      </c>
      <c r="B285" s="3" t="s">
        <v>385</v>
      </c>
      <c r="C285" s="4"/>
      <c r="D285" s="4"/>
      <c r="E285" s="4"/>
      <c r="F285" s="4"/>
      <c r="G285" s="17" t="s">
        <v>812</v>
      </c>
      <c r="H285" s="25">
        <v>0</v>
      </c>
      <c r="I285" s="25">
        <v>48977.39</v>
      </c>
      <c r="J285" s="25">
        <v>1491.98</v>
      </c>
      <c r="K285" s="25">
        <v>47485.41</v>
      </c>
    </row>
    <row r="286" spans="1:11" x14ac:dyDescent="0.3">
      <c r="A286" s="16" t="s">
        <v>841</v>
      </c>
      <c r="B286" s="3" t="s">
        <v>385</v>
      </c>
      <c r="C286" s="4"/>
      <c r="D286" s="4"/>
      <c r="E286" s="4"/>
      <c r="F286" s="4"/>
      <c r="G286" s="17" t="s">
        <v>831</v>
      </c>
      <c r="H286" s="25">
        <v>0</v>
      </c>
      <c r="I286" s="25">
        <v>116528.95</v>
      </c>
      <c r="J286" s="25">
        <v>552.44000000000005</v>
      </c>
      <c r="K286" s="25">
        <v>115976.51</v>
      </c>
    </row>
    <row r="287" spans="1:11" x14ac:dyDescent="0.3">
      <c r="A287" s="11" t="s">
        <v>385</v>
      </c>
      <c r="B287" s="3" t="s">
        <v>385</v>
      </c>
      <c r="C287" s="4"/>
      <c r="D287" s="4"/>
      <c r="E287" s="12" t="s">
        <v>385</v>
      </c>
      <c r="F287" s="13"/>
      <c r="G287" s="13"/>
      <c r="H287" s="24"/>
      <c r="I287" s="24"/>
      <c r="J287" s="24"/>
      <c r="K287" s="24"/>
    </row>
    <row r="288" spans="1:11" x14ac:dyDescent="0.3">
      <c r="A288" s="11" t="s">
        <v>842</v>
      </c>
      <c r="B288" s="3" t="s">
        <v>385</v>
      </c>
      <c r="C288" s="4"/>
      <c r="D288" s="12" t="s">
        <v>843</v>
      </c>
      <c r="E288" s="13"/>
      <c r="F288" s="13"/>
      <c r="G288" s="13"/>
      <c r="H288" s="2">
        <v>0</v>
      </c>
      <c r="I288" s="2">
        <v>411162.86</v>
      </c>
      <c r="J288" s="2">
        <v>0</v>
      </c>
      <c r="K288" s="2">
        <v>411162.86</v>
      </c>
    </row>
    <row r="289" spans="1:11" x14ac:dyDescent="0.3">
      <c r="A289" s="11" t="s">
        <v>844</v>
      </c>
      <c r="B289" s="3" t="s">
        <v>385</v>
      </c>
      <c r="C289" s="4"/>
      <c r="D289" s="4"/>
      <c r="E289" s="12" t="s">
        <v>843</v>
      </c>
      <c r="F289" s="13"/>
      <c r="G289" s="13"/>
      <c r="H289" s="2">
        <v>0</v>
      </c>
      <c r="I289" s="2">
        <v>411162.86</v>
      </c>
      <c r="J289" s="2">
        <v>0</v>
      </c>
      <c r="K289" s="2">
        <v>411162.86</v>
      </c>
    </row>
    <row r="290" spans="1:11" x14ac:dyDescent="0.3">
      <c r="A290" s="11" t="s">
        <v>845</v>
      </c>
      <c r="B290" s="3" t="s">
        <v>385</v>
      </c>
      <c r="C290" s="4"/>
      <c r="D290" s="4"/>
      <c r="E290" s="4"/>
      <c r="F290" s="12" t="s">
        <v>843</v>
      </c>
      <c r="G290" s="13"/>
      <c r="H290" s="2">
        <v>0</v>
      </c>
      <c r="I290" s="2">
        <v>411162.86</v>
      </c>
      <c r="J290" s="2">
        <v>0</v>
      </c>
      <c r="K290" s="2">
        <v>411162.86</v>
      </c>
    </row>
    <row r="291" spans="1:11" x14ac:dyDescent="0.3">
      <c r="A291" s="16" t="s">
        <v>846</v>
      </c>
      <c r="B291" s="3" t="s">
        <v>385</v>
      </c>
      <c r="C291" s="4"/>
      <c r="D291" s="4"/>
      <c r="E291" s="4"/>
      <c r="F291" s="4"/>
      <c r="G291" s="17" t="s">
        <v>847</v>
      </c>
      <c r="H291" s="25">
        <v>0</v>
      </c>
      <c r="I291" s="25">
        <v>2652</v>
      </c>
      <c r="J291" s="25">
        <v>0</v>
      </c>
      <c r="K291" s="25">
        <v>2652</v>
      </c>
    </row>
    <row r="292" spans="1:11" x14ac:dyDescent="0.3">
      <c r="A292" s="16" t="s">
        <v>848</v>
      </c>
      <c r="B292" s="3" t="s">
        <v>385</v>
      </c>
      <c r="C292" s="4"/>
      <c r="D292" s="4"/>
      <c r="E292" s="4"/>
      <c r="F292" s="4"/>
      <c r="G292" s="17" t="s">
        <v>849</v>
      </c>
      <c r="H292" s="25">
        <v>0</v>
      </c>
      <c r="I292" s="25">
        <v>882</v>
      </c>
      <c r="J292" s="25">
        <v>0</v>
      </c>
      <c r="K292" s="25">
        <v>882</v>
      </c>
    </row>
    <row r="293" spans="1:11" x14ac:dyDescent="0.3">
      <c r="A293" s="16" t="s">
        <v>850</v>
      </c>
      <c r="B293" s="3" t="s">
        <v>385</v>
      </c>
      <c r="C293" s="4"/>
      <c r="D293" s="4"/>
      <c r="E293" s="4"/>
      <c r="F293" s="4"/>
      <c r="G293" s="17" t="s">
        <v>851</v>
      </c>
      <c r="H293" s="25">
        <v>0</v>
      </c>
      <c r="I293" s="25">
        <v>2448.98</v>
      </c>
      <c r="J293" s="25">
        <v>0</v>
      </c>
      <c r="K293" s="25">
        <v>2448.98</v>
      </c>
    </row>
    <row r="294" spans="1:11" x14ac:dyDescent="0.3">
      <c r="A294" s="16" t="s">
        <v>852</v>
      </c>
      <c r="B294" s="3" t="s">
        <v>385</v>
      </c>
      <c r="C294" s="4"/>
      <c r="D294" s="4"/>
      <c r="E294" s="4"/>
      <c r="F294" s="4"/>
      <c r="G294" s="17" t="s">
        <v>853</v>
      </c>
      <c r="H294" s="25">
        <v>0</v>
      </c>
      <c r="I294" s="25">
        <v>10761.52</v>
      </c>
      <c r="J294" s="25">
        <v>0</v>
      </c>
      <c r="K294" s="25">
        <v>10761.52</v>
      </c>
    </row>
    <row r="295" spans="1:11" x14ac:dyDescent="0.3">
      <c r="A295" s="16" t="s">
        <v>854</v>
      </c>
      <c r="B295" s="3" t="s">
        <v>385</v>
      </c>
      <c r="C295" s="4"/>
      <c r="D295" s="4"/>
      <c r="E295" s="4"/>
      <c r="F295" s="4"/>
      <c r="G295" s="17" t="s">
        <v>855</v>
      </c>
      <c r="H295" s="25">
        <v>0</v>
      </c>
      <c r="I295" s="25">
        <v>66483.37</v>
      </c>
      <c r="J295" s="25">
        <v>0</v>
      </c>
      <c r="K295" s="25">
        <v>66483.37</v>
      </c>
    </row>
    <row r="296" spans="1:11" x14ac:dyDescent="0.3">
      <c r="A296" s="16" t="s">
        <v>856</v>
      </c>
      <c r="B296" s="3" t="s">
        <v>385</v>
      </c>
      <c r="C296" s="4"/>
      <c r="D296" s="4"/>
      <c r="E296" s="4"/>
      <c r="F296" s="4"/>
      <c r="G296" s="17" t="s">
        <v>857</v>
      </c>
      <c r="H296" s="25">
        <v>0</v>
      </c>
      <c r="I296" s="25">
        <v>225926.28</v>
      </c>
      <c r="J296" s="25">
        <v>0</v>
      </c>
      <c r="K296" s="25">
        <v>225926.28</v>
      </c>
    </row>
    <row r="297" spans="1:11" x14ac:dyDescent="0.3">
      <c r="A297" s="16" t="s">
        <v>858</v>
      </c>
      <c r="B297" s="3" t="s">
        <v>385</v>
      </c>
      <c r="C297" s="4"/>
      <c r="D297" s="4"/>
      <c r="E297" s="4"/>
      <c r="F297" s="4"/>
      <c r="G297" s="17" t="s">
        <v>859</v>
      </c>
      <c r="H297" s="25">
        <v>0</v>
      </c>
      <c r="I297" s="25">
        <v>91083.12</v>
      </c>
      <c r="J297" s="25">
        <v>0</v>
      </c>
      <c r="K297" s="25">
        <v>91083.12</v>
      </c>
    </row>
    <row r="298" spans="1:11" x14ac:dyDescent="0.3">
      <c r="A298" s="16" t="s">
        <v>860</v>
      </c>
      <c r="B298" s="3" t="s">
        <v>385</v>
      </c>
      <c r="C298" s="4"/>
      <c r="D298" s="4"/>
      <c r="E298" s="4"/>
      <c r="F298" s="4"/>
      <c r="G298" s="17" t="s">
        <v>861</v>
      </c>
      <c r="H298" s="25">
        <v>0</v>
      </c>
      <c r="I298" s="25">
        <v>1903.01</v>
      </c>
      <c r="J298" s="25">
        <v>0</v>
      </c>
      <c r="K298" s="25">
        <v>1903.01</v>
      </c>
    </row>
    <row r="299" spans="1:11" x14ac:dyDescent="0.3">
      <c r="A299" s="16" t="s">
        <v>862</v>
      </c>
      <c r="B299" s="3" t="s">
        <v>385</v>
      </c>
      <c r="C299" s="4"/>
      <c r="D299" s="4"/>
      <c r="E299" s="4"/>
      <c r="F299" s="4"/>
      <c r="G299" s="17" t="s">
        <v>863</v>
      </c>
      <c r="H299" s="25">
        <v>0</v>
      </c>
      <c r="I299" s="25">
        <v>9022.58</v>
      </c>
      <c r="J299" s="25">
        <v>0</v>
      </c>
      <c r="K299" s="25">
        <v>9022.58</v>
      </c>
    </row>
    <row r="300" spans="1:11" x14ac:dyDescent="0.3">
      <c r="A300" s="19" t="s">
        <v>385</v>
      </c>
      <c r="B300" s="3" t="s">
        <v>385</v>
      </c>
      <c r="C300" s="4"/>
      <c r="D300" s="4"/>
      <c r="E300" s="4"/>
      <c r="F300" s="4"/>
      <c r="G300" s="20" t="s">
        <v>385</v>
      </c>
      <c r="H300" s="26"/>
      <c r="I300" s="26"/>
      <c r="J300" s="26"/>
      <c r="K300" s="26"/>
    </row>
    <row r="301" spans="1:11" x14ac:dyDescent="0.3">
      <c r="A301" s="11" t="s">
        <v>864</v>
      </c>
      <c r="B301" s="15" t="s">
        <v>385</v>
      </c>
      <c r="C301" s="12" t="s">
        <v>865</v>
      </c>
      <c r="D301" s="13"/>
      <c r="E301" s="13"/>
      <c r="F301" s="13"/>
      <c r="G301" s="13"/>
      <c r="H301" s="2">
        <v>0</v>
      </c>
      <c r="I301" s="2">
        <v>127627.96</v>
      </c>
      <c r="J301" s="2">
        <v>0</v>
      </c>
      <c r="K301" s="2">
        <v>127627.96</v>
      </c>
    </row>
    <row r="302" spans="1:11" x14ac:dyDescent="0.3">
      <c r="A302" s="11" t="s">
        <v>866</v>
      </c>
      <c r="B302" s="3" t="s">
        <v>385</v>
      </c>
      <c r="C302" s="4"/>
      <c r="D302" s="12" t="s">
        <v>865</v>
      </c>
      <c r="E302" s="13"/>
      <c r="F302" s="13"/>
      <c r="G302" s="13"/>
      <c r="H302" s="2">
        <v>0</v>
      </c>
      <c r="I302" s="2">
        <v>127627.96</v>
      </c>
      <c r="J302" s="2">
        <v>0</v>
      </c>
      <c r="K302" s="2">
        <v>127627.96</v>
      </c>
    </row>
    <row r="303" spans="1:11" x14ac:dyDescent="0.3">
      <c r="A303" s="11" t="s">
        <v>867</v>
      </c>
      <c r="B303" s="3" t="s">
        <v>385</v>
      </c>
      <c r="C303" s="4"/>
      <c r="D303" s="4"/>
      <c r="E303" s="12" t="s">
        <v>865</v>
      </c>
      <c r="F303" s="13"/>
      <c r="G303" s="13"/>
      <c r="H303" s="2">
        <v>0</v>
      </c>
      <c r="I303" s="2">
        <v>127627.96</v>
      </c>
      <c r="J303" s="2">
        <v>0</v>
      </c>
      <c r="K303" s="2">
        <v>127627.96</v>
      </c>
    </row>
    <row r="304" spans="1:11" x14ac:dyDescent="0.3">
      <c r="A304" s="11" t="s">
        <v>868</v>
      </c>
      <c r="B304" s="3" t="s">
        <v>385</v>
      </c>
      <c r="C304" s="4"/>
      <c r="D304" s="4"/>
      <c r="E304" s="4"/>
      <c r="F304" s="12" t="s">
        <v>869</v>
      </c>
      <c r="G304" s="13"/>
      <c r="H304" s="2">
        <v>0</v>
      </c>
      <c r="I304" s="2">
        <v>1471.99</v>
      </c>
      <c r="J304" s="2">
        <v>0</v>
      </c>
      <c r="K304" s="2">
        <v>1471.99</v>
      </c>
    </row>
    <row r="305" spans="1:11" x14ac:dyDescent="0.3">
      <c r="A305" s="16" t="s">
        <v>870</v>
      </c>
      <c r="B305" s="3" t="s">
        <v>385</v>
      </c>
      <c r="C305" s="4"/>
      <c r="D305" s="4"/>
      <c r="E305" s="4"/>
      <c r="F305" s="4"/>
      <c r="G305" s="17" t="s">
        <v>871</v>
      </c>
      <c r="H305" s="25">
        <v>0</v>
      </c>
      <c r="I305" s="25">
        <v>1471.99</v>
      </c>
      <c r="J305" s="25">
        <v>0</v>
      </c>
      <c r="K305" s="25">
        <v>1471.99</v>
      </c>
    </row>
    <row r="306" spans="1:11" x14ac:dyDescent="0.3">
      <c r="A306" s="19" t="s">
        <v>385</v>
      </c>
      <c r="B306" s="3" t="s">
        <v>385</v>
      </c>
      <c r="C306" s="4"/>
      <c r="D306" s="4"/>
      <c r="E306" s="4"/>
      <c r="F306" s="4"/>
      <c r="G306" s="20" t="s">
        <v>385</v>
      </c>
      <c r="H306" s="26"/>
      <c r="I306" s="26"/>
      <c r="J306" s="26"/>
      <c r="K306" s="26"/>
    </row>
    <row r="307" spans="1:11" x14ac:dyDescent="0.3">
      <c r="A307" s="11" t="s">
        <v>872</v>
      </c>
      <c r="B307" s="3" t="s">
        <v>385</v>
      </c>
      <c r="C307" s="4"/>
      <c r="D307" s="4"/>
      <c r="E307" s="4"/>
      <c r="F307" s="12" t="s">
        <v>873</v>
      </c>
      <c r="G307" s="13"/>
      <c r="H307" s="2">
        <v>0</v>
      </c>
      <c r="I307" s="2">
        <v>64665.22</v>
      </c>
      <c r="J307" s="2">
        <v>0</v>
      </c>
      <c r="K307" s="2">
        <v>64665.22</v>
      </c>
    </row>
    <row r="308" spans="1:11" x14ac:dyDescent="0.3">
      <c r="A308" s="16" t="s">
        <v>874</v>
      </c>
      <c r="B308" s="3" t="s">
        <v>385</v>
      </c>
      <c r="C308" s="4"/>
      <c r="D308" s="4"/>
      <c r="E308" s="4"/>
      <c r="F308" s="4"/>
      <c r="G308" s="17" t="s">
        <v>875</v>
      </c>
      <c r="H308" s="25">
        <v>0</v>
      </c>
      <c r="I308" s="25">
        <v>36606.400000000001</v>
      </c>
      <c r="J308" s="25">
        <v>0</v>
      </c>
      <c r="K308" s="25">
        <v>36606.400000000001</v>
      </c>
    </row>
    <row r="309" spans="1:11" x14ac:dyDescent="0.3">
      <c r="A309" s="16" t="s">
        <v>876</v>
      </c>
      <c r="B309" s="3" t="s">
        <v>385</v>
      </c>
      <c r="C309" s="4"/>
      <c r="D309" s="4"/>
      <c r="E309" s="4"/>
      <c r="F309" s="4"/>
      <c r="G309" s="17" t="s">
        <v>877</v>
      </c>
      <c r="H309" s="25">
        <v>0</v>
      </c>
      <c r="I309" s="25">
        <v>2525.5100000000002</v>
      </c>
      <c r="J309" s="25">
        <v>0</v>
      </c>
      <c r="K309" s="25">
        <v>2525.5100000000002</v>
      </c>
    </row>
    <row r="310" spans="1:11" x14ac:dyDescent="0.3">
      <c r="A310" s="16" t="s">
        <v>878</v>
      </c>
      <c r="B310" s="3" t="s">
        <v>385</v>
      </c>
      <c r="C310" s="4"/>
      <c r="D310" s="4"/>
      <c r="E310" s="4"/>
      <c r="F310" s="4"/>
      <c r="G310" s="17" t="s">
        <v>879</v>
      </c>
      <c r="H310" s="25">
        <v>0</v>
      </c>
      <c r="I310" s="25">
        <v>20976.07</v>
      </c>
      <c r="J310" s="25">
        <v>0</v>
      </c>
      <c r="K310" s="25">
        <v>20976.07</v>
      </c>
    </row>
    <row r="311" spans="1:11" x14ac:dyDescent="0.3">
      <c r="A311" s="16" t="s">
        <v>880</v>
      </c>
      <c r="B311" s="3" t="s">
        <v>385</v>
      </c>
      <c r="C311" s="4"/>
      <c r="D311" s="4"/>
      <c r="E311" s="4"/>
      <c r="F311" s="4"/>
      <c r="G311" s="17" t="s">
        <v>881</v>
      </c>
      <c r="H311" s="25">
        <v>0</v>
      </c>
      <c r="I311" s="25">
        <v>4557.24</v>
      </c>
      <c r="J311" s="25">
        <v>0</v>
      </c>
      <c r="K311" s="25">
        <v>4557.24</v>
      </c>
    </row>
    <row r="312" spans="1:11" x14ac:dyDescent="0.3">
      <c r="A312" s="19" t="s">
        <v>385</v>
      </c>
      <c r="B312" s="3" t="s">
        <v>385</v>
      </c>
      <c r="C312" s="4"/>
      <c r="D312" s="4"/>
      <c r="E312" s="4"/>
      <c r="F312" s="4"/>
      <c r="G312" s="20" t="s">
        <v>385</v>
      </c>
      <c r="H312" s="26"/>
      <c r="I312" s="26"/>
      <c r="J312" s="26"/>
      <c r="K312" s="26"/>
    </row>
    <row r="313" spans="1:11" x14ac:dyDescent="0.3">
      <c r="A313" s="11" t="s">
        <v>882</v>
      </c>
      <c r="B313" s="3" t="s">
        <v>385</v>
      </c>
      <c r="C313" s="4"/>
      <c r="D313" s="4"/>
      <c r="E313" s="4"/>
      <c r="F313" s="12" t="s">
        <v>883</v>
      </c>
      <c r="G313" s="13"/>
      <c r="H313" s="2">
        <v>0</v>
      </c>
      <c r="I313" s="2">
        <v>172</v>
      </c>
      <c r="J313" s="2">
        <v>0</v>
      </c>
      <c r="K313" s="2">
        <v>172</v>
      </c>
    </row>
    <row r="314" spans="1:11" x14ac:dyDescent="0.3">
      <c r="A314" s="16" t="s">
        <v>884</v>
      </c>
      <c r="B314" s="3" t="s">
        <v>385</v>
      </c>
      <c r="C314" s="4"/>
      <c r="D314" s="4"/>
      <c r="E314" s="4"/>
      <c r="F314" s="4"/>
      <c r="G314" s="17" t="s">
        <v>885</v>
      </c>
      <c r="H314" s="25">
        <v>0</v>
      </c>
      <c r="I314" s="25">
        <v>172</v>
      </c>
      <c r="J314" s="25">
        <v>0</v>
      </c>
      <c r="K314" s="25">
        <v>172</v>
      </c>
    </row>
    <row r="315" spans="1:11" x14ac:dyDescent="0.3">
      <c r="A315" s="19" t="s">
        <v>385</v>
      </c>
      <c r="B315" s="3" t="s">
        <v>385</v>
      </c>
      <c r="C315" s="4"/>
      <c r="D315" s="4"/>
      <c r="E315" s="4"/>
      <c r="F315" s="4"/>
      <c r="G315" s="20" t="s">
        <v>385</v>
      </c>
      <c r="H315" s="26"/>
      <c r="I315" s="26"/>
      <c r="J315" s="26"/>
      <c r="K315" s="26"/>
    </row>
    <row r="316" spans="1:11" x14ac:dyDescent="0.3">
      <c r="A316" s="11" t="s">
        <v>898</v>
      </c>
      <c r="B316" s="3" t="s">
        <v>385</v>
      </c>
      <c r="C316" s="4"/>
      <c r="D316" s="4"/>
      <c r="E316" s="4"/>
      <c r="F316" s="12" t="s">
        <v>899</v>
      </c>
      <c r="G316" s="13"/>
      <c r="H316" s="2">
        <v>0</v>
      </c>
      <c r="I316" s="2">
        <v>35168.9</v>
      </c>
      <c r="J316" s="2">
        <v>0</v>
      </c>
      <c r="K316" s="2">
        <v>35168.9</v>
      </c>
    </row>
    <row r="317" spans="1:11" x14ac:dyDescent="0.3">
      <c r="A317" s="16" t="s">
        <v>900</v>
      </c>
      <c r="B317" s="3" t="s">
        <v>385</v>
      </c>
      <c r="C317" s="4"/>
      <c r="D317" s="4"/>
      <c r="E317" s="4"/>
      <c r="F317" s="4"/>
      <c r="G317" s="17" t="s">
        <v>901</v>
      </c>
      <c r="H317" s="25">
        <v>0</v>
      </c>
      <c r="I317" s="25">
        <v>25850.43</v>
      </c>
      <c r="J317" s="25">
        <v>0</v>
      </c>
      <c r="K317" s="25">
        <v>25850.43</v>
      </c>
    </row>
    <row r="318" spans="1:11" x14ac:dyDescent="0.3">
      <c r="A318" s="16" t="s">
        <v>902</v>
      </c>
      <c r="B318" s="3" t="s">
        <v>385</v>
      </c>
      <c r="C318" s="4"/>
      <c r="D318" s="4"/>
      <c r="E318" s="4"/>
      <c r="F318" s="4"/>
      <c r="G318" s="17" t="s">
        <v>903</v>
      </c>
      <c r="H318" s="25">
        <v>0</v>
      </c>
      <c r="I318" s="25">
        <v>5674.93</v>
      </c>
      <c r="J318" s="25">
        <v>0</v>
      </c>
      <c r="K318" s="25">
        <v>5674.93</v>
      </c>
    </row>
    <row r="319" spans="1:11" x14ac:dyDescent="0.3">
      <c r="A319" s="16" t="s">
        <v>904</v>
      </c>
      <c r="B319" s="3" t="s">
        <v>385</v>
      </c>
      <c r="C319" s="4"/>
      <c r="D319" s="4"/>
      <c r="E319" s="4"/>
      <c r="F319" s="4"/>
      <c r="G319" s="17" t="s">
        <v>905</v>
      </c>
      <c r="H319" s="25">
        <v>0</v>
      </c>
      <c r="I319" s="25">
        <v>117.34</v>
      </c>
      <c r="J319" s="25">
        <v>0</v>
      </c>
      <c r="K319" s="25">
        <v>117.34</v>
      </c>
    </row>
    <row r="320" spans="1:11" x14ac:dyDescent="0.3">
      <c r="A320" s="16" t="s">
        <v>906</v>
      </c>
      <c r="B320" s="3" t="s">
        <v>385</v>
      </c>
      <c r="C320" s="4"/>
      <c r="D320" s="4"/>
      <c r="E320" s="4"/>
      <c r="F320" s="4"/>
      <c r="G320" s="17" t="s">
        <v>907</v>
      </c>
      <c r="H320" s="25">
        <v>0</v>
      </c>
      <c r="I320" s="25">
        <v>3496.3</v>
      </c>
      <c r="J320" s="25">
        <v>0</v>
      </c>
      <c r="K320" s="25">
        <v>3496.3</v>
      </c>
    </row>
    <row r="321" spans="1:11" x14ac:dyDescent="0.3">
      <c r="A321" s="16" t="s">
        <v>908</v>
      </c>
      <c r="B321" s="3" t="s">
        <v>385</v>
      </c>
      <c r="C321" s="4"/>
      <c r="D321" s="4"/>
      <c r="E321" s="4"/>
      <c r="F321" s="4"/>
      <c r="G321" s="17" t="s">
        <v>861</v>
      </c>
      <c r="H321" s="25">
        <v>0</v>
      </c>
      <c r="I321" s="25">
        <v>29.9</v>
      </c>
      <c r="J321" s="25">
        <v>0</v>
      </c>
      <c r="K321" s="25">
        <v>29.9</v>
      </c>
    </row>
    <row r="322" spans="1:11" x14ac:dyDescent="0.3">
      <c r="A322" s="19" t="s">
        <v>385</v>
      </c>
      <c r="B322" s="3" t="s">
        <v>385</v>
      </c>
      <c r="C322" s="4"/>
      <c r="D322" s="4"/>
      <c r="E322" s="4"/>
      <c r="F322" s="4"/>
      <c r="G322" s="20" t="s">
        <v>385</v>
      </c>
      <c r="H322" s="26"/>
      <c r="I322" s="26"/>
      <c r="J322" s="26"/>
      <c r="K322" s="26"/>
    </row>
    <row r="323" spans="1:11" x14ac:dyDescent="0.3">
      <c r="A323" s="11" t="s">
        <v>909</v>
      </c>
      <c r="B323" s="3" t="s">
        <v>385</v>
      </c>
      <c r="C323" s="4"/>
      <c r="D323" s="4"/>
      <c r="E323" s="4"/>
      <c r="F323" s="12" t="s">
        <v>910</v>
      </c>
      <c r="G323" s="13"/>
      <c r="H323" s="2">
        <v>0</v>
      </c>
      <c r="I323" s="2">
        <v>7363.08</v>
      </c>
      <c r="J323" s="2">
        <v>0</v>
      </c>
      <c r="K323" s="2">
        <v>7363.08</v>
      </c>
    </row>
    <row r="324" spans="1:11" x14ac:dyDescent="0.3">
      <c r="A324" s="16" t="s">
        <v>911</v>
      </c>
      <c r="B324" s="3" t="s">
        <v>385</v>
      </c>
      <c r="C324" s="4"/>
      <c r="D324" s="4"/>
      <c r="E324" s="4"/>
      <c r="F324" s="4"/>
      <c r="G324" s="17" t="s">
        <v>694</v>
      </c>
      <c r="H324" s="25">
        <v>0</v>
      </c>
      <c r="I324" s="25">
        <v>2312.0100000000002</v>
      </c>
      <c r="J324" s="25">
        <v>0</v>
      </c>
      <c r="K324" s="25">
        <v>2312.0100000000002</v>
      </c>
    </row>
    <row r="325" spans="1:11" x14ac:dyDescent="0.3">
      <c r="A325" s="16" t="s">
        <v>914</v>
      </c>
      <c r="B325" s="3" t="s">
        <v>385</v>
      </c>
      <c r="C325" s="4"/>
      <c r="D325" s="4"/>
      <c r="E325" s="4"/>
      <c r="F325" s="4"/>
      <c r="G325" s="17" t="s">
        <v>915</v>
      </c>
      <c r="H325" s="25">
        <v>0</v>
      </c>
      <c r="I325" s="25">
        <v>1408.23</v>
      </c>
      <c r="J325" s="25">
        <v>0</v>
      </c>
      <c r="K325" s="25">
        <v>1408.23</v>
      </c>
    </row>
    <row r="326" spans="1:11" x14ac:dyDescent="0.3">
      <c r="A326" s="16" t="s">
        <v>916</v>
      </c>
      <c r="B326" s="3" t="s">
        <v>385</v>
      </c>
      <c r="C326" s="4"/>
      <c r="D326" s="4"/>
      <c r="E326" s="4"/>
      <c r="F326" s="4"/>
      <c r="G326" s="17" t="s">
        <v>917</v>
      </c>
      <c r="H326" s="25">
        <v>0</v>
      </c>
      <c r="I326" s="25">
        <v>2942.98</v>
      </c>
      <c r="J326" s="25">
        <v>0</v>
      </c>
      <c r="K326" s="25">
        <v>2942.98</v>
      </c>
    </row>
    <row r="327" spans="1:11" x14ac:dyDescent="0.3">
      <c r="A327" s="16" t="s">
        <v>918</v>
      </c>
      <c r="B327" s="3" t="s">
        <v>385</v>
      </c>
      <c r="C327" s="4"/>
      <c r="D327" s="4"/>
      <c r="E327" s="4"/>
      <c r="F327" s="4"/>
      <c r="G327" s="17" t="s">
        <v>919</v>
      </c>
      <c r="H327" s="25">
        <v>0</v>
      </c>
      <c r="I327" s="25">
        <v>699.86</v>
      </c>
      <c r="J327" s="25">
        <v>0</v>
      </c>
      <c r="K327" s="25">
        <v>699.86</v>
      </c>
    </row>
    <row r="328" spans="1:11" x14ac:dyDescent="0.3">
      <c r="A328" s="19" t="s">
        <v>385</v>
      </c>
      <c r="B328" s="3" t="s">
        <v>385</v>
      </c>
      <c r="C328" s="4"/>
      <c r="D328" s="4"/>
      <c r="E328" s="4"/>
      <c r="F328" s="4"/>
      <c r="G328" s="20" t="s">
        <v>385</v>
      </c>
      <c r="H328" s="26"/>
      <c r="I328" s="26"/>
      <c r="J328" s="26"/>
      <c r="K328" s="26"/>
    </row>
    <row r="329" spans="1:11" x14ac:dyDescent="0.3">
      <c r="A329" s="11" t="s">
        <v>920</v>
      </c>
      <c r="B329" s="3" t="s">
        <v>385</v>
      </c>
      <c r="C329" s="4"/>
      <c r="D329" s="4"/>
      <c r="E329" s="4"/>
      <c r="F329" s="12" t="s">
        <v>921</v>
      </c>
      <c r="G329" s="13"/>
      <c r="H329" s="2">
        <v>0</v>
      </c>
      <c r="I329" s="2">
        <v>18231.8</v>
      </c>
      <c r="J329" s="2">
        <v>0</v>
      </c>
      <c r="K329" s="2">
        <v>18231.8</v>
      </c>
    </row>
    <row r="330" spans="1:11" x14ac:dyDescent="0.3">
      <c r="A330" s="16" t="s">
        <v>924</v>
      </c>
      <c r="B330" s="3" t="s">
        <v>385</v>
      </c>
      <c r="C330" s="4"/>
      <c r="D330" s="4"/>
      <c r="E330" s="4"/>
      <c r="F330" s="4"/>
      <c r="G330" s="17" t="s">
        <v>925</v>
      </c>
      <c r="H330" s="25">
        <v>0</v>
      </c>
      <c r="I330" s="25">
        <v>134.94</v>
      </c>
      <c r="J330" s="25">
        <v>0</v>
      </c>
      <c r="K330" s="25">
        <v>134.94</v>
      </c>
    </row>
    <row r="331" spans="1:11" x14ac:dyDescent="0.3">
      <c r="A331" s="16" t="s">
        <v>928</v>
      </c>
      <c r="B331" s="3" t="s">
        <v>385</v>
      </c>
      <c r="C331" s="4"/>
      <c r="D331" s="4"/>
      <c r="E331" s="4"/>
      <c r="F331" s="4"/>
      <c r="G331" s="17" t="s">
        <v>929</v>
      </c>
      <c r="H331" s="25">
        <v>0</v>
      </c>
      <c r="I331" s="25">
        <v>1029.48</v>
      </c>
      <c r="J331" s="25">
        <v>0</v>
      </c>
      <c r="K331" s="25">
        <v>1029.48</v>
      </c>
    </row>
    <row r="332" spans="1:11" x14ac:dyDescent="0.3">
      <c r="A332" s="16" t="s">
        <v>930</v>
      </c>
      <c r="B332" s="3" t="s">
        <v>385</v>
      </c>
      <c r="C332" s="4"/>
      <c r="D332" s="4"/>
      <c r="E332" s="4"/>
      <c r="F332" s="4"/>
      <c r="G332" s="17" t="s">
        <v>931</v>
      </c>
      <c r="H332" s="25">
        <v>0</v>
      </c>
      <c r="I332" s="25">
        <v>320.39999999999998</v>
      </c>
      <c r="J332" s="25">
        <v>0</v>
      </c>
      <c r="K332" s="25">
        <v>320.39999999999998</v>
      </c>
    </row>
    <row r="333" spans="1:11" x14ac:dyDescent="0.3">
      <c r="A333" s="16" t="s">
        <v>934</v>
      </c>
      <c r="B333" s="3" t="s">
        <v>385</v>
      </c>
      <c r="C333" s="4"/>
      <c r="D333" s="4"/>
      <c r="E333" s="4"/>
      <c r="F333" s="4"/>
      <c r="G333" s="17" t="s">
        <v>935</v>
      </c>
      <c r="H333" s="25">
        <v>0</v>
      </c>
      <c r="I333" s="25">
        <v>119.5</v>
      </c>
      <c r="J333" s="25">
        <v>0</v>
      </c>
      <c r="K333" s="25">
        <v>119.5</v>
      </c>
    </row>
    <row r="334" spans="1:11" x14ac:dyDescent="0.3">
      <c r="A334" s="16" t="s">
        <v>936</v>
      </c>
      <c r="B334" s="3" t="s">
        <v>385</v>
      </c>
      <c r="C334" s="4"/>
      <c r="D334" s="4"/>
      <c r="E334" s="4"/>
      <c r="F334" s="4"/>
      <c r="G334" s="17" t="s">
        <v>937</v>
      </c>
      <c r="H334" s="25">
        <v>0</v>
      </c>
      <c r="I334" s="25">
        <v>35.1</v>
      </c>
      <c r="J334" s="25">
        <v>0</v>
      </c>
      <c r="K334" s="25">
        <v>35.1</v>
      </c>
    </row>
    <row r="335" spans="1:11" x14ac:dyDescent="0.3">
      <c r="A335" s="16" t="s">
        <v>938</v>
      </c>
      <c r="B335" s="3" t="s">
        <v>385</v>
      </c>
      <c r="C335" s="4"/>
      <c r="D335" s="4"/>
      <c r="E335" s="4"/>
      <c r="F335" s="4"/>
      <c r="G335" s="17" t="s">
        <v>939</v>
      </c>
      <c r="H335" s="25">
        <v>0</v>
      </c>
      <c r="I335" s="25">
        <v>122.9</v>
      </c>
      <c r="J335" s="25">
        <v>0</v>
      </c>
      <c r="K335" s="25">
        <v>122.9</v>
      </c>
    </row>
    <row r="336" spans="1:11" x14ac:dyDescent="0.3">
      <c r="A336" s="16" t="s">
        <v>942</v>
      </c>
      <c r="B336" s="3" t="s">
        <v>385</v>
      </c>
      <c r="C336" s="4"/>
      <c r="D336" s="4"/>
      <c r="E336" s="4"/>
      <c r="F336" s="4"/>
      <c r="G336" s="17" t="s">
        <v>943</v>
      </c>
      <c r="H336" s="25">
        <v>0</v>
      </c>
      <c r="I336" s="25">
        <v>1986</v>
      </c>
      <c r="J336" s="25">
        <v>0</v>
      </c>
      <c r="K336" s="25">
        <v>1986</v>
      </c>
    </row>
    <row r="337" spans="1:11" x14ac:dyDescent="0.3">
      <c r="A337" s="16" t="s">
        <v>946</v>
      </c>
      <c r="B337" s="3" t="s">
        <v>385</v>
      </c>
      <c r="C337" s="4"/>
      <c r="D337" s="4"/>
      <c r="E337" s="4"/>
      <c r="F337" s="4"/>
      <c r="G337" s="17" t="s">
        <v>947</v>
      </c>
      <c r="H337" s="25">
        <v>0</v>
      </c>
      <c r="I337" s="25">
        <v>1500</v>
      </c>
      <c r="J337" s="25">
        <v>0</v>
      </c>
      <c r="K337" s="25">
        <v>1500</v>
      </c>
    </row>
    <row r="338" spans="1:11" x14ac:dyDescent="0.3">
      <c r="A338" s="16" t="s">
        <v>948</v>
      </c>
      <c r="B338" s="3" t="s">
        <v>385</v>
      </c>
      <c r="C338" s="4"/>
      <c r="D338" s="4"/>
      <c r="E338" s="4"/>
      <c r="F338" s="4"/>
      <c r="G338" s="17" t="s">
        <v>949</v>
      </c>
      <c r="H338" s="25">
        <v>0</v>
      </c>
      <c r="I338" s="25">
        <v>371.61</v>
      </c>
      <c r="J338" s="25">
        <v>0</v>
      </c>
      <c r="K338" s="25">
        <v>371.61</v>
      </c>
    </row>
    <row r="339" spans="1:11" x14ac:dyDescent="0.3">
      <c r="A339" s="16" t="s">
        <v>950</v>
      </c>
      <c r="B339" s="3" t="s">
        <v>385</v>
      </c>
      <c r="C339" s="4"/>
      <c r="D339" s="4"/>
      <c r="E339" s="4"/>
      <c r="F339" s="4"/>
      <c r="G339" s="17" t="s">
        <v>951</v>
      </c>
      <c r="H339" s="25">
        <v>0</v>
      </c>
      <c r="I339" s="25">
        <v>1076.19</v>
      </c>
      <c r="J339" s="25">
        <v>0</v>
      </c>
      <c r="K339" s="25">
        <v>1076.19</v>
      </c>
    </row>
    <row r="340" spans="1:11" x14ac:dyDescent="0.3">
      <c r="A340" s="16" t="s">
        <v>952</v>
      </c>
      <c r="B340" s="3" t="s">
        <v>385</v>
      </c>
      <c r="C340" s="4"/>
      <c r="D340" s="4"/>
      <c r="E340" s="4"/>
      <c r="F340" s="4"/>
      <c r="G340" s="17" t="s">
        <v>953</v>
      </c>
      <c r="H340" s="25">
        <v>0</v>
      </c>
      <c r="I340" s="25">
        <v>9968.52</v>
      </c>
      <c r="J340" s="25">
        <v>0</v>
      </c>
      <c r="K340" s="25">
        <v>9968.52</v>
      </c>
    </row>
    <row r="341" spans="1:11" x14ac:dyDescent="0.3">
      <c r="A341" s="16" t="s">
        <v>954</v>
      </c>
      <c r="B341" s="3" t="s">
        <v>385</v>
      </c>
      <c r="C341" s="4"/>
      <c r="D341" s="4"/>
      <c r="E341" s="4"/>
      <c r="F341" s="4"/>
      <c r="G341" s="17" t="s">
        <v>955</v>
      </c>
      <c r="H341" s="25">
        <v>0</v>
      </c>
      <c r="I341" s="25">
        <v>1567.16</v>
      </c>
      <c r="J341" s="25">
        <v>0</v>
      </c>
      <c r="K341" s="25">
        <v>1567.16</v>
      </c>
    </row>
    <row r="342" spans="1:11" x14ac:dyDescent="0.3">
      <c r="A342" s="19" t="s">
        <v>385</v>
      </c>
      <c r="B342" s="3" t="s">
        <v>385</v>
      </c>
      <c r="C342" s="4"/>
      <c r="D342" s="4"/>
      <c r="E342" s="4"/>
      <c r="F342" s="4"/>
      <c r="G342" s="20" t="s">
        <v>385</v>
      </c>
      <c r="H342" s="26"/>
      <c r="I342" s="26"/>
      <c r="J342" s="26"/>
      <c r="K342" s="26"/>
    </row>
    <row r="343" spans="1:11" x14ac:dyDescent="0.3">
      <c r="A343" s="11" t="s">
        <v>956</v>
      </c>
      <c r="B343" s="3" t="s">
        <v>385</v>
      </c>
      <c r="C343" s="4"/>
      <c r="D343" s="4"/>
      <c r="E343" s="4"/>
      <c r="F343" s="12" t="s">
        <v>957</v>
      </c>
      <c r="G343" s="13"/>
      <c r="H343" s="2">
        <v>0</v>
      </c>
      <c r="I343" s="2">
        <v>554.97</v>
      </c>
      <c r="J343" s="2">
        <v>0</v>
      </c>
      <c r="K343" s="2">
        <v>554.97</v>
      </c>
    </row>
    <row r="344" spans="1:11" x14ac:dyDescent="0.3">
      <c r="A344" s="16" t="s">
        <v>958</v>
      </c>
      <c r="B344" s="3" t="s">
        <v>385</v>
      </c>
      <c r="C344" s="4"/>
      <c r="D344" s="4"/>
      <c r="E344" s="4"/>
      <c r="F344" s="4"/>
      <c r="G344" s="17" t="s">
        <v>959</v>
      </c>
      <c r="H344" s="25">
        <v>0</v>
      </c>
      <c r="I344" s="25">
        <v>554.97</v>
      </c>
      <c r="J344" s="25">
        <v>0</v>
      </c>
      <c r="K344" s="25">
        <v>554.97</v>
      </c>
    </row>
    <row r="345" spans="1:11" x14ac:dyDescent="0.3">
      <c r="A345" s="19" t="s">
        <v>385</v>
      </c>
      <c r="B345" s="3" t="s">
        <v>385</v>
      </c>
      <c r="C345" s="4"/>
      <c r="D345" s="4"/>
      <c r="E345" s="4"/>
      <c r="F345" s="4"/>
      <c r="G345" s="20" t="s">
        <v>385</v>
      </c>
      <c r="H345" s="26"/>
      <c r="I345" s="26"/>
      <c r="J345" s="26"/>
      <c r="K345" s="26"/>
    </row>
    <row r="346" spans="1:11" x14ac:dyDescent="0.3">
      <c r="A346" s="11" t="s">
        <v>962</v>
      </c>
      <c r="B346" s="15" t="s">
        <v>385</v>
      </c>
      <c r="C346" s="12" t="s">
        <v>963</v>
      </c>
      <c r="D346" s="13"/>
      <c r="E346" s="13"/>
      <c r="F346" s="13"/>
      <c r="G346" s="13"/>
      <c r="H346" s="2">
        <v>0</v>
      </c>
      <c r="I346" s="2">
        <v>27401.9</v>
      </c>
      <c r="J346" s="2">
        <v>0</v>
      </c>
      <c r="K346" s="2">
        <v>27401.9</v>
      </c>
    </row>
    <row r="347" spans="1:11" x14ac:dyDescent="0.3">
      <c r="A347" s="11" t="s">
        <v>964</v>
      </c>
      <c r="B347" s="3" t="s">
        <v>385</v>
      </c>
      <c r="C347" s="4"/>
      <c r="D347" s="12" t="s">
        <v>963</v>
      </c>
      <c r="E347" s="13"/>
      <c r="F347" s="13"/>
      <c r="G347" s="13"/>
      <c r="H347" s="2">
        <v>0</v>
      </c>
      <c r="I347" s="2">
        <v>27401.9</v>
      </c>
      <c r="J347" s="2">
        <v>0</v>
      </c>
      <c r="K347" s="2">
        <v>27401.9</v>
      </c>
    </row>
    <row r="348" spans="1:11" x14ac:dyDescent="0.3">
      <c r="A348" s="11" t="s">
        <v>965</v>
      </c>
      <c r="B348" s="3" t="s">
        <v>385</v>
      </c>
      <c r="C348" s="4"/>
      <c r="D348" s="4"/>
      <c r="E348" s="12" t="s">
        <v>963</v>
      </c>
      <c r="F348" s="13"/>
      <c r="G348" s="13"/>
      <c r="H348" s="2">
        <v>0</v>
      </c>
      <c r="I348" s="2">
        <v>27401.9</v>
      </c>
      <c r="J348" s="2">
        <v>0</v>
      </c>
      <c r="K348" s="2">
        <v>27401.9</v>
      </c>
    </row>
    <row r="349" spans="1:11" x14ac:dyDescent="0.3">
      <c r="A349" s="11" t="s">
        <v>966</v>
      </c>
      <c r="B349" s="3" t="s">
        <v>385</v>
      </c>
      <c r="C349" s="4"/>
      <c r="D349" s="4"/>
      <c r="E349" s="4"/>
      <c r="F349" s="12" t="s">
        <v>967</v>
      </c>
      <c r="G349" s="13"/>
      <c r="H349" s="2">
        <v>0</v>
      </c>
      <c r="I349" s="2">
        <v>20852.34</v>
      </c>
      <c r="J349" s="2">
        <v>0</v>
      </c>
      <c r="K349" s="2">
        <v>20852.34</v>
      </c>
    </row>
    <row r="350" spans="1:11" x14ac:dyDescent="0.3">
      <c r="A350" s="16" t="s">
        <v>968</v>
      </c>
      <c r="B350" s="3" t="s">
        <v>385</v>
      </c>
      <c r="C350" s="4"/>
      <c r="D350" s="4"/>
      <c r="E350" s="4"/>
      <c r="F350" s="4"/>
      <c r="G350" s="17" t="s">
        <v>969</v>
      </c>
      <c r="H350" s="25">
        <v>0</v>
      </c>
      <c r="I350" s="25">
        <v>12113.03</v>
      </c>
      <c r="J350" s="25">
        <v>0</v>
      </c>
      <c r="K350" s="25">
        <v>12113.03</v>
      </c>
    </row>
    <row r="351" spans="1:11" x14ac:dyDescent="0.3">
      <c r="A351" s="16" t="s">
        <v>972</v>
      </c>
      <c r="B351" s="3" t="s">
        <v>385</v>
      </c>
      <c r="C351" s="4"/>
      <c r="D351" s="4"/>
      <c r="E351" s="4"/>
      <c r="F351" s="4"/>
      <c r="G351" s="17" t="s">
        <v>973</v>
      </c>
      <c r="H351" s="25">
        <v>0</v>
      </c>
      <c r="I351" s="25">
        <v>3160</v>
      </c>
      <c r="J351" s="25">
        <v>0</v>
      </c>
      <c r="K351" s="25">
        <v>3160</v>
      </c>
    </row>
    <row r="352" spans="1:11" x14ac:dyDescent="0.3">
      <c r="A352" s="16" t="s">
        <v>974</v>
      </c>
      <c r="B352" s="3" t="s">
        <v>385</v>
      </c>
      <c r="C352" s="4"/>
      <c r="D352" s="4"/>
      <c r="E352" s="4"/>
      <c r="F352" s="4"/>
      <c r="G352" s="17" t="s">
        <v>975</v>
      </c>
      <c r="H352" s="25">
        <v>0</v>
      </c>
      <c r="I352" s="25">
        <v>180</v>
      </c>
      <c r="J352" s="25">
        <v>0</v>
      </c>
      <c r="K352" s="25">
        <v>180</v>
      </c>
    </row>
    <row r="353" spans="1:11" x14ac:dyDescent="0.3">
      <c r="A353" s="16" t="s">
        <v>978</v>
      </c>
      <c r="B353" s="3" t="s">
        <v>385</v>
      </c>
      <c r="C353" s="4"/>
      <c r="D353" s="4"/>
      <c r="E353" s="4"/>
      <c r="F353" s="4"/>
      <c r="G353" s="17" t="s">
        <v>979</v>
      </c>
      <c r="H353" s="25">
        <v>0</v>
      </c>
      <c r="I353" s="25">
        <v>3179.31</v>
      </c>
      <c r="J353" s="25">
        <v>0</v>
      </c>
      <c r="K353" s="25">
        <v>3179.31</v>
      </c>
    </row>
    <row r="354" spans="1:11" x14ac:dyDescent="0.3">
      <c r="A354" s="16" t="s">
        <v>980</v>
      </c>
      <c r="B354" s="3" t="s">
        <v>385</v>
      </c>
      <c r="C354" s="4"/>
      <c r="D354" s="4"/>
      <c r="E354" s="4"/>
      <c r="F354" s="4"/>
      <c r="G354" s="17" t="s">
        <v>981</v>
      </c>
      <c r="H354" s="25">
        <v>0</v>
      </c>
      <c r="I354" s="25">
        <v>2220</v>
      </c>
      <c r="J354" s="25">
        <v>0</v>
      </c>
      <c r="K354" s="25">
        <v>2220</v>
      </c>
    </row>
    <row r="355" spans="1:11" x14ac:dyDescent="0.3">
      <c r="A355" s="19" t="s">
        <v>385</v>
      </c>
      <c r="B355" s="3" t="s">
        <v>385</v>
      </c>
      <c r="C355" s="4"/>
      <c r="D355" s="4"/>
      <c r="E355" s="4"/>
      <c r="F355" s="4"/>
      <c r="G355" s="20" t="s">
        <v>385</v>
      </c>
      <c r="H355" s="26"/>
      <c r="I355" s="26"/>
      <c r="J355" s="26"/>
      <c r="K355" s="26"/>
    </row>
    <row r="356" spans="1:11" x14ac:dyDescent="0.3">
      <c r="A356" s="11" t="s">
        <v>986</v>
      </c>
      <c r="B356" s="3" t="s">
        <v>385</v>
      </c>
      <c r="C356" s="4"/>
      <c r="D356" s="4"/>
      <c r="E356" s="4"/>
      <c r="F356" s="12" t="s">
        <v>987</v>
      </c>
      <c r="G356" s="13"/>
      <c r="H356" s="2">
        <v>0</v>
      </c>
      <c r="I356" s="2">
        <v>6159.56</v>
      </c>
      <c r="J356" s="2">
        <v>0</v>
      </c>
      <c r="K356" s="2">
        <v>6159.56</v>
      </c>
    </row>
    <row r="357" spans="1:11" x14ac:dyDescent="0.3">
      <c r="A357" s="16" t="s">
        <v>988</v>
      </c>
      <c r="B357" s="3" t="s">
        <v>385</v>
      </c>
      <c r="C357" s="4"/>
      <c r="D357" s="4"/>
      <c r="E357" s="4"/>
      <c r="F357" s="4"/>
      <c r="G357" s="17" t="s">
        <v>989</v>
      </c>
      <c r="H357" s="25">
        <v>0</v>
      </c>
      <c r="I357" s="25">
        <v>6159.56</v>
      </c>
      <c r="J357" s="25">
        <v>0</v>
      </c>
      <c r="K357" s="25">
        <v>6159.56</v>
      </c>
    </row>
    <row r="358" spans="1:11" x14ac:dyDescent="0.3">
      <c r="A358" s="19" t="s">
        <v>385</v>
      </c>
      <c r="B358" s="3" t="s">
        <v>385</v>
      </c>
      <c r="C358" s="4"/>
      <c r="D358" s="4"/>
      <c r="E358" s="4"/>
      <c r="F358" s="4"/>
      <c r="G358" s="20" t="s">
        <v>385</v>
      </c>
      <c r="H358" s="26"/>
      <c r="I358" s="26"/>
      <c r="J358" s="26"/>
      <c r="K358" s="26"/>
    </row>
    <row r="359" spans="1:11" x14ac:dyDescent="0.3">
      <c r="A359" s="11" t="s">
        <v>993</v>
      </c>
      <c r="B359" s="3" t="s">
        <v>385</v>
      </c>
      <c r="C359" s="4"/>
      <c r="D359" s="4"/>
      <c r="E359" s="4"/>
      <c r="F359" s="12" t="s">
        <v>957</v>
      </c>
      <c r="G359" s="13"/>
      <c r="H359" s="2">
        <v>0</v>
      </c>
      <c r="I359" s="2">
        <v>390</v>
      </c>
      <c r="J359" s="2">
        <v>0</v>
      </c>
      <c r="K359" s="2">
        <v>390</v>
      </c>
    </row>
    <row r="360" spans="1:11" x14ac:dyDescent="0.3">
      <c r="A360" s="16" t="s">
        <v>997</v>
      </c>
      <c r="B360" s="3" t="s">
        <v>385</v>
      </c>
      <c r="C360" s="4"/>
      <c r="D360" s="4"/>
      <c r="E360" s="4"/>
      <c r="F360" s="4"/>
      <c r="G360" s="17" t="s">
        <v>961</v>
      </c>
      <c r="H360" s="25">
        <v>0</v>
      </c>
      <c r="I360" s="25">
        <v>390</v>
      </c>
      <c r="J360" s="25">
        <v>0</v>
      </c>
      <c r="K360" s="25">
        <v>390</v>
      </c>
    </row>
    <row r="361" spans="1:11" x14ac:dyDescent="0.3">
      <c r="A361" s="19" t="s">
        <v>385</v>
      </c>
      <c r="B361" s="3" t="s">
        <v>385</v>
      </c>
      <c r="C361" s="4"/>
      <c r="D361" s="4"/>
      <c r="E361" s="4"/>
      <c r="F361" s="4"/>
      <c r="G361" s="20" t="s">
        <v>385</v>
      </c>
      <c r="H361" s="26"/>
      <c r="I361" s="26"/>
      <c r="J361" s="26"/>
      <c r="K361" s="26"/>
    </row>
    <row r="362" spans="1:11" x14ac:dyDescent="0.3">
      <c r="A362" s="11" t="s">
        <v>998</v>
      </c>
      <c r="B362" s="15" t="s">
        <v>385</v>
      </c>
      <c r="C362" s="12" t="s">
        <v>999</v>
      </c>
      <c r="D362" s="13"/>
      <c r="E362" s="13"/>
      <c r="F362" s="13"/>
      <c r="G362" s="13"/>
      <c r="H362" s="2">
        <v>0</v>
      </c>
      <c r="I362" s="2">
        <v>1175.79</v>
      </c>
      <c r="J362" s="2">
        <v>0</v>
      </c>
      <c r="K362" s="2">
        <v>1175.79</v>
      </c>
    </row>
    <row r="363" spans="1:11" x14ac:dyDescent="0.3">
      <c r="A363" s="11" t="s">
        <v>1000</v>
      </c>
      <c r="B363" s="3" t="s">
        <v>385</v>
      </c>
      <c r="C363" s="4"/>
      <c r="D363" s="12" t="s">
        <v>999</v>
      </c>
      <c r="E363" s="13"/>
      <c r="F363" s="13"/>
      <c r="G363" s="13"/>
      <c r="H363" s="2">
        <v>0</v>
      </c>
      <c r="I363" s="2">
        <v>1175.79</v>
      </c>
      <c r="J363" s="2">
        <v>0</v>
      </c>
      <c r="K363" s="2">
        <v>1175.79</v>
      </c>
    </row>
    <row r="364" spans="1:11" x14ac:dyDescent="0.3">
      <c r="A364" s="11" t="s">
        <v>1001</v>
      </c>
      <c r="B364" s="3" t="s">
        <v>385</v>
      </c>
      <c r="C364" s="4"/>
      <c r="D364" s="4"/>
      <c r="E364" s="12" t="s">
        <v>999</v>
      </c>
      <c r="F364" s="13"/>
      <c r="G364" s="13"/>
      <c r="H364" s="2">
        <v>0</v>
      </c>
      <c r="I364" s="2">
        <v>1175.79</v>
      </c>
      <c r="J364" s="2">
        <v>0</v>
      </c>
      <c r="K364" s="2">
        <v>1175.79</v>
      </c>
    </row>
    <row r="365" spans="1:11" x14ac:dyDescent="0.3">
      <c r="A365" s="11" t="s">
        <v>1002</v>
      </c>
      <c r="B365" s="3" t="s">
        <v>385</v>
      </c>
      <c r="C365" s="4"/>
      <c r="D365" s="4"/>
      <c r="E365" s="4"/>
      <c r="F365" s="12" t="s">
        <v>1003</v>
      </c>
      <c r="G365" s="13"/>
      <c r="H365" s="2">
        <v>0</v>
      </c>
      <c r="I365" s="2">
        <v>1175.79</v>
      </c>
      <c r="J365" s="2">
        <v>0</v>
      </c>
      <c r="K365" s="2">
        <v>1175.79</v>
      </c>
    </row>
    <row r="366" spans="1:11" x14ac:dyDescent="0.3">
      <c r="A366" s="16" t="s">
        <v>1004</v>
      </c>
      <c r="B366" s="3" t="s">
        <v>385</v>
      </c>
      <c r="C366" s="4"/>
      <c r="D366" s="4"/>
      <c r="E366" s="4"/>
      <c r="F366" s="4"/>
      <c r="G366" s="17" t="s">
        <v>1005</v>
      </c>
      <c r="H366" s="25">
        <v>0</v>
      </c>
      <c r="I366" s="25">
        <v>1175.79</v>
      </c>
      <c r="J366" s="25">
        <v>0</v>
      </c>
      <c r="K366" s="25">
        <v>1175.79</v>
      </c>
    </row>
    <row r="367" spans="1:11" x14ac:dyDescent="0.3">
      <c r="A367" s="19" t="s">
        <v>385</v>
      </c>
      <c r="B367" s="3" t="s">
        <v>385</v>
      </c>
      <c r="C367" s="4"/>
      <c r="D367" s="4"/>
      <c r="E367" s="4"/>
      <c r="F367" s="4"/>
      <c r="G367" s="20" t="s">
        <v>385</v>
      </c>
      <c r="H367" s="26"/>
      <c r="I367" s="26"/>
      <c r="J367" s="26"/>
      <c r="K367" s="26"/>
    </row>
    <row r="368" spans="1:11" x14ac:dyDescent="0.3">
      <c r="A368" s="11" t="s">
        <v>1010</v>
      </c>
      <c r="B368" s="15" t="s">
        <v>385</v>
      </c>
      <c r="C368" s="12" t="s">
        <v>1011</v>
      </c>
      <c r="D368" s="13"/>
      <c r="E368" s="13"/>
      <c r="F368" s="13"/>
      <c r="G368" s="13"/>
      <c r="H368" s="2">
        <v>0</v>
      </c>
      <c r="I368" s="2">
        <v>50793.99</v>
      </c>
      <c r="J368" s="2">
        <v>0</v>
      </c>
      <c r="K368" s="2">
        <v>50793.99</v>
      </c>
    </row>
    <row r="369" spans="1:11" x14ac:dyDescent="0.3">
      <c r="A369" s="11" t="s">
        <v>1012</v>
      </c>
      <c r="B369" s="3" t="s">
        <v>385</v>
      </c>
      <c r="C369" s="4"/>
      <c r="D369" s="12" t="s">
        <v>1011</v>
      </c>
      <c r="E369" s="13"/>
      <c r="F369" s="13"/>
      <c r="G369" s="13"/>
      <c r="H369" s="2">
        <v>0</v>
      </c>
      <c r="I369" s="2">
        <v>50793.99</v>
      </c>
      <c r="J369" s="2">
        <v>0</v>
      </c>
      <c r="K369" s="2">
        <v>50793.99</v>
      </c>
    </row>
    <row r="370" spans="1:11" x14ac:dyDescent="0.3">
      <c r="A370" s="11" t="s">
        <v>1013</v>
      </c>
      <c r="B370" s="3" t="s">
        <v>385</v>
      </c>
      <c r="C370" s="4"/>
      <c r="D370" s="4"/>
      <c r="E370" s="12" t="s">
        <v>1011</v>
      </c>
      <c r="F370" s="13"/>
      <c r="G370" s="13"/>
      <c r="H370" s="2">
        <v>0</v>
      </c>
      <c r="I370" s="2">
        <v>50793.99</v>
      </c>
      <c r="J370" s="2">
        <v>0</v>
      </c>
      <c r="K370" s="2">
        <v>50793.99</v>
      </c>
    </row>
    <row r="371" spans="1:11" x14ac:dyDescent="0.3">
      <c r="A371" s="11" t="s">
        <v>1014</v>
      </c>
      <c r="B371" s="3" t="s">
        <v>385</v>
      </c>
      <c r="C371" s="4"/>
      <c r="D371" s="4"/>
      <c r="E371" s="4"/>
      <c r="F371" s="12" t="s">
        <v>991</v>
      </c>
      <c r="G371" s="13"/>
      <c r="H371" s="2">
        <v>0</v>
      </c>
      <c r="I371" s="2">
        <v>4662.2700000000004</v>
      </c>
      <c r="J371" s="2">
        <v>0</v>
      </c>
      <c r="K371" s="2">
        <v>4662.2700000000004</v>
      </c>
    </row>
    <row r="372" spans="1:11" x14ac:dyDescent="0.3">
      <c r="A372" s="16" t="s">
        <v>1015</v>
      </c>
      <c r="B372" s="3" t="s">
        <v>385</v>
      </c>
      <c r="C372" s="4"/>
      <c r="D372" s="4"/>
      <c r="E372" s="4"/>
      <c r="F372" s="4"/>
      <c r="G372" s="17" t="s">
        <v>953</v>
      </c>
      <c r="H372" s="25">
        <v>0</v>
      </c>
      <c r="I372" s="25">
        <v>753.72</v>
      </c>
      <c r="J372" s="25">
        <v>0</v>
      </c>
      <c r="K372" s="25">
        <v>753.72</v>
      </c>
    </row>
    <row r="373" spans="1:11" x14ac:dyDescent="0.3">
      <c r="A373" s="16" t="s">
        <v>1016</v>
      </c>
      <c r="B373" s="3" t="s">
        <v>385</v>
      </c>
      <c r="C373" s="4"/>
      <c r="D373" s="4"/>
      <c r="E373" s="4"/>
      <c r="F373" s="4"/>
      <c r="G373" s="17" t="s">
        <v>1017</v>
      </c>
      <c r="H373" s="25">
        <v>0</v>
      </c>
      <c r="I373" s="25">
        <v>3908.55</v>
      </c>
      <c r="J373" s="25">
        <v>0</v>
      </c>
      <c r="K373" s="25">
        <v>3908.55</v>
      </c>
    </row>
    <row r="374" spans="1:11" x14ac:dyDescent="0.3">
      <c r="A374" s="19" t="s">
        <v>385</v>
      </c>
      <c r="B374" s="3" t="s">
        <v>385</v>
      </c>
      <c r="C374" s="4"/>
      <c r="D374" s="4"/>
      <c r="E374" s="4"/>
      <c r="F374" s="4"/>
      <c r="G374" s="20" t="s">
        <v>385</v>
      </c>
      <c r="H374" s="26"/>
      <c r="I374" s="26"/>
      <c r="J374" s="26"/>
      <c r="K374" s="26"/>
    </row>
    <row r="375" spans="1:11" x14ac:dyDescent="0.3">
      <c r="A375" s="11" t="s">
        <v>1021</v>
      </c>
      <c r="B375" s="3" t="s">
        <v>385</v>
      </c>
      <c r="C375" s="4"/>
      <c r="D375" s="4"/>
      <c r="E375" s="4"/>
      <c r="F375" s="12" t="s">
        <v>1022</v>
      </c>
      <c r="G375" s="13"/>
      <c r="H375" s="2">
        <v>0</v>
      </c>
      <c r="I375" s="2">
        <v>46131.72</v>
      </c>
      <c r="J375" s="2">
        <v>0</v>
      </c>
      <c r="K375" s="2">
        <v>46131.72</v>
      </c>
    </row>
    <row r="376" spans="1:11" x14ac:dyDescent="0.3">
      <c r="A376" s="16" t="s">
        <v>1023</v>
      </c>
      <c r="B376" s="3" t="s">
        <v>385</v>
      </c>
      <c r="C376" s="4"/>
      <c r="D376" s="4"/>
      <c r="E376" s="4"/>
      <c r="F376" s="4"/>
      <c r="G376" s="17" t="s">
        <v>1024</v>
      </c>
      <c r="H376" s="25">
        <v>0</v>
      </c>
      <c r="I376" s="25">
        <v>42561.98</v>
      </c>
      <c r="J376" s="25">
        <v>0</v>
      </c>
      <c r="K376" s="25">
        <v>42561.98</v>
      </c>
    </row>
    <row r="377" spans="1:11" x14ac:dyDescent="0.3">
      <c r="A377" s="16" t="s">
        <v>1025</v>
      </c>
      <c r="B377" s="3" t="s">
        <v>385</v>
      </c>
      <c r="C377" s="4"/>
      <c r="D377" s="4"/>
      <c r="E377" s="4"/>
      <c r="F377" s="4"/>
      <c r="G377" s="17" t="s">
        <v>1026</v>
      </c>
      <c r="H377" s="25">
        <v>0</v>
      </c>
      <c r="I377" s="25">
        <v>3569.74</v>
      </c>
      <c r="J377" s="25">
        <v>0</v>
      </c>
      <c r="K377" s="25">
        <v>3569.74</v>
      </c>
    </row>
    <row r="378" spans="1:11" x14ac:dyDescent="0.3">
      <c r="A378" s="19" t="s">
        <v>385</v>
      </c>
      <c r="B378" s="3" t="s">
        <v>385</v>
      </c>
      <c r="C378" s="4"/>
      <c r="D378" s="4"/>
      <c r="E378" s="4"/>
      <c r="F378" s="4"/>
      <c r="G378" s="20" t="s">
        <v>385</v>
      </c>
      <c r="H378" s="26"/>
      <c r="I378" s="26"/>
      <c r="J378" s="26"/>
      <c r="K378" s="26"/>
    </row>
    <row r="379" spans="1:11" x14ac:dyDescent="0.3">
      <c r="A379" s="11" t="s">
        <v>1039</v>
      </c>
      <c r="B379" s="15" t="s">
        <v>385</v>
      </c>
      <c r="C379" s="12" t="s">
        <v>1040</v>
      </c>
      <c r="D379" s="13"/>
      <c r="E379" s="13"/>
      <c r="F379" s="13"/>
      <c r="G379" s="13"/>
      <c r="H379" s="2">
        <v>0</v>
      </c>
      <c r="I379" s="2">
        <v>2468</v>
      </c>
      <c r="J379" s="2">
        <v>0</v>
      </c>
      <c r="K379" s="2">
        <v>2468</v>
      </c>
    </row>
    <row r="380" spans="1:11" x14ac:dyDescent="0.3">
      <c r="A380" s="11" t="s">
        <v>1041</v>
      </c>
      <c r="B380" s="3" t="s">
        <v>385</v>
      </c>
      <c r="C380" s="4"/>
      <c r="D380" s="12" t="s">
        <v>1040</v>
      </c>
      <c r="E380" s="13"/>
      <c r="F380" s="13"/>
      <c r="G380" s="13"/>
      <c r="H380" s="2">
        <v>0</v>
      </c>
      <c r="I380" s="2">
        <v>2468</v>
      </c>
      <c r="J380" s="2">
        <v>0</v>
      </c>
      <c r="K380" s="2">
        <v>2468</v>
      </c>
    </row>
    <row r="381" spans="1:11" x14ac:dyDescent="0.3">
      <c r="A381" s="11" t="s">
        <v>1042</v>
      </c>
      <c r="B381" s="3" t="s">
        <v>385</v>
      </c>
      <c r="C381" s="4"/>
      <c r="D381" s="4"/>
      <c r="E381" s="12" t="s">
        <v>1040</v>
      </c>
      <c r="F381" s="13"/>
      <c r="G381" s="13"/>
      <c r="H381" s="2">
        <v>0</v>
      </c>
      <c r="I381" s="2">
        <v>2468</v>
      </c>
      <c r="J381" s="2">
        <v>0</v>
      </c>
      <c r="K381" s="2">
        <v>2468</v>
      </c>
    </row>
    <row r="382" spans="1:11" x14ac:dyDescent="0.3">
      <c r="A382" s="11" t="s">
        <v>1043</v>
      </c>
      <c r="B382" s="3" t="s">
        <v>385</v>
      </c>
      <c r="C382" s="4"/>
      <c r="D382" s="4"/>
      <c r="E382" s="4"/>
      <c r="F382" s="12" t="s">
        <v>1044</v>
      </c>
      <c r="G382" s="13"/>
      <c r="H382" s="2">
        <v>0</v>
      </c>
      <c r="I382" s="2">
        <v>2468</v>
      </c>
      <c r="J382" s="2">
        <v>0</v>
      </c>
      <c r="K382" s="2">
        <v>2468</v>
      </c>
    </row>
    <row r="383" spans="1:11" x14ac:dyDescent="0.3">
      <c r="A383" s="16" t="s">
        <v>1045</v>
      </c>
      <c r="B383" s="3" t="s">
        <v>385</v>
      </c>
      <c r="C383" s="4"/>
      <c r="D383" s="4"/>
      <c r="E383" s="4"/>
      <c r="F383" s="4"/>
      <c r="G383" s="17" t="s">
        <v>1046</v>
      </c>
      <c r="H383" s="25">
        <v>0</v>
      </c>
      <c r="I383" s="25">
        <v>1348</v>
      </c>
      <c r="J383" s="25">
        <v>0</v>
      </c>
      <c r="K383" s="25">
        <v>1348</v>
      </c>
    </row>
    <row r="384" spans="1:11" x14ac:dyDescent="0.3">
      <c r="A384" s="16" t="s">
        <v>1047</v>
      </c>
      <c r="B384" s="3" t="s">
        <v>385</v>
      </c>
      <c r="C384" s="4"/>
      <c r="D384" s="4"/>
      <c r="E384" s="4"/>
      <c r="F384" s="4"/>
      <c r="G384" s="17" t="s">
        <v>1048</v>
      </c>
      <c r="H384" s="25">
        <v>0</v>
      </c>
      <c r="I384" s="25">
        <v>1120</v>
      </c>
      <c r="J384" s="25">
        <v>0</v>
      </c>
      <c r="K384" s="25">
        <v>1120</v>
      </c>
    </row>
    <row r="385" spans="1:11" x14ac:dyDescent="0.3">
      <c r="A385" s="19" t="s">
        <v>385</v>
      </c>
      <c r="B385" s="3" t="s">
        <v>385</v>
      </c>
      <c r="C385" s="4"/>
      <c r="D385" s="4"/>
      <c r="E385" s="4"/>
      <c r="F385" s="4"/>
      <c r="G385" s="20" t="s">
        <v>385</v>
      </c>
      <c r="H385" s="26"/>
      <c r="I385" s="26"/>
      <c r="J385" s="26"/>
      <c r="K385" s="26"/>
    </row>
    <row r="386" spans="1:11" x14ac:dyDescent="0.3">
      <c r="A386" s="11" t="s">
        <v>1063</v>
      </c>
      <c r="B386" s="15" t="s">
        <v>385</v>
      </c>
      <c r="C386" s="12" t="s">
        <v>1064</v>
      </c>
      <c r="D386" s="13"/>
      <c r="E386" s="13"/>
      <c r="F386" s="13"/>
      <c r="G386" s="13"/>
      <c r="H386" s="2">
        <v>0</v>
      </c>
      <c r="I386" s="2">
        <v>745.89</v>
      </c>
      <c r="J386" s="2">
        <v>0</v>
      </c>
      <c r="K386" s="2">
        <v>745.89</v>
      </c>
    </row>
    <row r="387" spans="1:11" x14ac:dyDescent="0.3">
      <c r="A387" s="11" t="s">
        <v>1065</v>
      </c>
      <c r="B387" s="3" t="s">
        <v>385</v>
      </c>
      <c r="C387" s="4"/>
      <c r="D387" s="12" t="s">
        <v>1064</v>
      </c>
      <c r="E387" s="13"/>
      <c r="F387" s="13"/>
      <c r="G387" s="13"/>
      <c r="H387" s="2">
        <v>0</v>
      </c>
      <c r="I387" s="2">
        <v>745.89</v>
      </c>
      <c r="J387" s="2">
        <v>0</v>
      </c>
      <c r="K387" s="2">
        <v>745.89</v>
      </c>
    </row>
    <row r="388" spans="1:11" x14ac:dyDescent="0.3">
      <c r="A388" s="11" t="s">
        <v>1066</v>
      </c>
      <c r="B388" s="3" t="s">
        <v>385</v>
      </c>
      <c r="C388" s="4"/>
      <c r="D388" s="4"/>
      <c r="E388" s="12" t="s">
        <v>1064</v>
      </c>
      <c r="F388" s="13"/>
      <c r="G388" s="13"/>
      <c r="H388" s="2">
        <v>0</v>
      </c>
      <c r="I388" s="2">
        <v>745.89</v>
      </c>
      <c r="J388" s="2">
        <v>0</v>
      </c>
      <c r="K388" s="2">
        <v>745.89</v>
      </c>
    </row>
    <row r="389" spans="1:11" x14ac:dyDescent="0.3">
      <c r="A389" s="11" t="s">
        <v>1070</v>
      </c>
      <c r="B389" s="3" t="s">
        <v>385</v>
      </c>
      <c r="C389" s="4"/>
      <c r="D389" s="4"/>
      <c r="E389" s="4"/>
      <c r="F389" s="12" t="s">
        <v>1071</v>
      </c>
      <c r="G389" s="13"/>
      <c r="H389" s="2">
        <v>0</v>
      </c>
      <c r="I389" s="2">
        <v>745.89</v>
      </c>
      <c r="J389" s="2">
        <v>0</v>
      </c>
      <c r="K389" s="2">
        <v>745.89</v>
      </c>
    </row>
    <row r="390" spans="1:11" x14ac:dyDescent="0.3">
      <c r="A390" s="16" t="s">
        <v>1072</v>
      </c>
      <c r="B390" s="3" t="s">
        <v>385</v>
      </c>
      <c r="C390" s="4"/>
      <c r="D390" s="4"/>
      <c r="E390" s="4"/>
      <c r="F390" s="4"/>
      <c r="G390" s="17" t="s">
        <v>1071</v>
      </c>
      <c r="H390" s="25">
        <v>0</v>
      </c>
      <c r="I390" s="25">
        <v>745.89</v>
      </c>
      <c r="J390" s="25">
        <v>0</v>
      </c>
      <c r="K390" s="25">
        <v>745.89</v>
      </c>
    </row>
    <row r="391" spans="1:11" x14ac:dyDescent="0.3">
      <c r="A391" s="19" t="s">
        <v>385</v>
      </c>
      <c r="B391" s="3" t="s">
        <v>385</v>
      </c>
      <c r="C391" s="4"/>
      <c r="D391" s="4"/>
      <c r="E391" s="4"/>
      <c r="F391" s="4"/>
      <c r="G391" s="20" t="s">
        <v>385</v>
      </c>
      <c r="H391" s="26"/>
      <c r="I391" s="26"/>
      <c r="J391" s="26"/>
      <c r="K391" s="26"/>
    </row>
    <row r="392" spans="1:11" x14ac:dyDescent="0.3">
      <c r="A392" s="11" t="s">
        <v>1076</v>
      </c>
      <c r="B392" s="15" t="s">
        <v>385</v>
      </c>
      <c r="C392" s="12" t="s">
        <v>1077</v>
      </c>
      <c r="D392" s="13"/>
      <c r="E392" s="13"/>
      <c r="F392" s="13"/>
      <c r="G392" s="13"/>
      <c r="H392" s="2">
        <v>0</v>
      </c>
      <c r="I392" s="2">
        <v>38537</v>
      </c>
      <c r="J392" s="2">
        <v>0</v>
      </c>
      <c r="K392" s="2">
        <v>38537</v>
      </c>
    </row>
    <row r="393" spans="1:11" x14ac:dyDescent="0.3">
      <c r="A393" s="11" t="s">
        <v>1078</v>
      </c>
      <c r="B393" s="3" t="s">
        <v>385</v>
      </c>
      <c r="C393" s="4"/>
      <c r="D393" s="12" t="s">
        <v>1077</v>
      </c>
      <c r="E393" s="13"/>
      <c r="F393" s="13"/>
      <c r="G393" s="13"/>
      <c r="H393" s="2">
        <v>0</v>
      </c>
      <c r="I393" s="2">
        <v>38537</v>
      </c>
      <c r="J393" s="2">
        <v>0</v>
      </c>
      <c r="K393" s="2">
        <v>38537</v>
      </c>
    </row>
    <row r="394" spans="1:11" x14ac:dyDescent="0.3">
      <c r="A394" s="11" t="s">
        <v>1079</v>
      </c>
      <c r="B394" s="3" t="s">
        <v>385</v>
      </c>
      <c r="C394" s="4"/>
      <c r="D394" s="4"/>
      <c r="E394" s="12" t="s">
        <v>1077</v>
      </c>
      <c r="F394" s="13"/>
      <c r="G394" s="13"/>
      <c r="H394" s="2">
        <v>0</v>
      </c>
      <c r="I394" s="2">
        <v>38537</v>
      </c>
      <c r="J394" s="2">
        <v>0</v>
      </c>
      <c r="K394" s="2">
        <v>38537</v>
      </c>
    </row>
    <row r="395" spans="1:11" x14ac:dyDescent="0.3">
      <c r="A395" s="11" t="s">
        <v>1080</v>
      </c>
      <c r="B395" s="3" t="s">
        <v>385</v>
      </c>
      <c r="C395" s="4"/>
      <c r="D395" s="4"/>
      <c r="E395" s="4"/>
      <c r="F395" s="12" t="s">
        <v>1077</v>
      </c>
      <c r="G395" s="13"/>
      <c r="H395" s="2">
        <v>0</v>
      </c>
      <c r="I395" s="2">
        <v>38537</v>
      </c>
      <c r="J395" s="2">
        <v>0</v>
      </c>
      <c r="K395" s="2">
        <v>38537</v>
      </c>
    </row>
    <row r="396" spans="1:11" x14ac:dyDescent="0.3">
      <c r="A396" s="16" t="s">
        <v>1081</v>
      </c>
      <c r="B396" s="3" t="s">
        <v>385</v>
      </c>
      <c r="C396" s="4"/>
      <c r="D396" s="4"/>
      <c r="E396" s="4"/>
      <c r="F396" s="4"/>
      <c r="G396" s="17" t="s">
        <v>1082</v>
      </c>
      <c r="H396" s="25">
        <v>0</v>
      </c>
      <c r="I396" s="25">
        <v>38537</v>
      </c>
      <c r="J396" s="25">
        <v>0</v>
      </c>
      <c r="K396" s="25">
        <v>38537</v>
      </c>
    </row>
    <row r="397" spans="1:11" x14ac:dyDescent="0.3">
      <c r="A397" s="11" t="s">
        <v>385</v>
      </c>
      <c r="B397" s="15" t="s">
        <v>385</v>
      </c>
      <c r="C397" s="12" t="s">
        <v>385</v>
      </c>
      <c r="D397" s="13"/>
      <c r="E397" s="13"/>
      <c r="F397" s="13"/>
      <c r="G397" s="13"/>
      <c r="H397" s="24"/>
      <c r="I397" s="24"/>
      <c r="J397" s="24"/>
      <c r="K397" s="24"/>
    </row>
    <row r="398" spans="1:11" x14ac:dyDescent="0.3">
      <c r="A398" s="11" t="s">
        <v>1083</v>
      </c>
      <c r="B398" s="15" t="s">
        <v>385</v>
      </c>
      <c r="C398" s="12" t="s">
        <v>1084</v>
      </c>
      <c r="D398" s="13"/>
      <c r="E398" s="13"/>
      <c r="F398" s="13"/>
      <c r="G398" s="13"/>
      <c r="H398" s="2">
        <v>0</v>
      </c>
      <c r="I398" s="2">
        <v>325917.34999999998</v>
      </c>
      <c r="J398" s="2">
        <v>0</v>
      </c>
      <c r="K398" s="2">
        <v>325917.34999999998</v>
      </c>
    </row>
    <row r="399" spans="1:11" x14ac:dyDescent="0.3">
      <c r="A399" s="11" t="s">
        <v>1085</v>
      </c>
      <c r="B399" s="3" t="s">
        <v>385</v>
      </c>
      <c r="C399" s="4"/>
      <c r="D399" s="12" t="s">
        <v>1084</v>
      </c>
      <c r="E399" s="13"/>
      <c r="F399" s="13"/>
      <c r="G399" s="13"/>
      <c r="H399" s="2">
        <v>0</v>
      </c>
      <c r="I399" s="2">
        <v>325917.34999999998</v>
      </c>
      <c r="J399" s="2">
        <v>0</v>
      </c>
      <c r="K399" s="2">
        <v>325917.34999999998</v>
      </c>
    </row>
    <row r="400" spans="1:11" x14ac:dyDescent="0.3">
      <c r="A400" s="11" t="s">
        <v>1086</v>
      </c>
      <c r="B400" s="3" t="s">
        <v>385</v>
      </c>
      <c r="C400" s="4"/>
      <c r="D400" s="4"/>
      <c r="E400" s="12" t="s">
        <v>1084</v>
      </c>
      <c r="F400" s="13"/>
      <c r="G400" s="13"/>
      <c r="H400" s="2">
        <v>0</v>
      </c>
      <c r="I400" s="2">
        <v>325917.34999999998</v>
      </c>
      <c r="J400" s="2">
        <v>0</v>
      </c>
      <c r="K400" s="2">
        <v>325917.34999999998</v>
      </c>
    </row>
    <row r="401" spans="1:11" x14ac:dyDescent="0.3">
      <c r="A401" s="11" t="s">
        <v>1087</v>
      </c>
      <c r="B401" s="3" t="s">
        <v>385</v>
      </c>
      <c r="C401" s="4"/>
      <c r="D401" s="4"/>
      <c r="E401" s="4"/>
      <c r="F401" s="12" t="s">
        <v>1084</v>
      </c>
      <c r="G401" s="13"/>
      <c r="H401" s="2">
        <v>0</v>
      </c>
      <c r="I401" s="2">
        <v>325917.34999999998</v>
      </c>
      <c r="J401" s="2">
        <v>0</v>
      </c>
      <c r="K401" s="2">
        <v>325917.34999999998</v>
      </c>
    </row>
    <row r="402" spans="1:11" x14ac:dyDescent="0.3">
      <c r="A402" s="16" t="s">
        <v>1088</v>
      </c>
      <c r="B402" s="3" t="s">
        <v>385</v>
      </c>
      <c r="C402" s="4"/>
      <c r="D402" s="4"/>
      <c r="E402" s="4"/>
      <c r="F402" s="4"/>
      <c r="G402" s="17" t="s">
        <v>1089</v>
      </c>
      <c r="H402" s="25">
        <v>0</v>
      </c>
      <c r="I402" s="25">
        <v>320045.15000000002</v>
      </c>
      <c r="J402" s="25">
        <v>0</v>
      </c>
      <c r="K402" s="25">
        <v>320045.15000000002</v>
      </c>
    </row>
    <row r="403" spans="1:11" x14ac:dyDescent="0.3">
      <c r="A403" s="16" t="s">
        <v>1090</v>
      </c>
      <c r="B403" s="3" t="s">
        <v>385</v>
      </c>
      <c r="C403" s="4"/>
      <c r="D403" s="4"/>
      <c r="E403" s="4"/>
      <c r="F403" s="4"/>
      <c r="G403" s="17" t="s">
        <v>1091</v>
      </c>
      <c r="H403" s="25">
        <v>0</v>
      </c>
      <c r="I403" s="25">
        <v>5872.2</v>
      </c>
      <c r="J403" s="25">
        <v>0</v>
      </c>
      <c r="K403" s="25">
        <v>5872.2</v>
      </c>
    </row>
    <row r="404" spans="1:11" x14ac:dyDescent="0.3">
      <c r="A404" s="19" t="s">
        <v>385</v>
      </c>
      <c r="B404" s="3" t="s">
        <v>385</v>
      </c>
      <c r="C404" s="4"/>
      <c r="D404" s="4"/>
      <c r="E404" s="4"/>
      <c r="F404" s="4"/>
      <c r="G404" s="20" t="s">
        <v>385</v>
      </c>
      <c r="H404" s="26"/>
      <c r="I404" s="26"/>
      <c r="J404" s="26"/>
      <c r="K404" s="26"/>
    </row>
    <row r="405" spans="1:11" x14ac:dyDescent="0.3">
      <c r="A405" s="11" t="s">
        <v>1110</v>
      </c>
      <c r="B405" s="15" t="s">
        <v>385</v>
      </c>
      <c r="C405" s="12" t="s">
        <v>1111</v>
      </c>
      <c r="D405" s="13"/>
      <c r="E405" s="13"/>
      <c r="F405" s="13"/>
      <c r="G405" s="13"/>
      <c r="H405" s="2">
        <v>0</v>
      </c>
      <c r="I405" s="2">
        <v>333.95</v>
      </c>
      <c r="J405" s="2">
        <v>0</v>
      </c>
      <c r="K405" s="2">
        <v>333.95</v>
      </c>
    </row>
    <row r="406" spans="1:11" x14ac:dyDescent="0.3">
      <c r="A406" s="11" t="s">
        <v>1112</v>
      </c>
      <c r="B406" s="3" t="s">
        <v>385</v>
      </c>
      <c r="C406" s="4"/>
      <c r="D406" s="12" t="s">
        <v>1111</v>
      </c>
      <c r="E406" s="13"/>
      <c r="F406" s="13"/>
      <c r="G406" s="13"/>
      <c r="H406" s="2">
        <v>0</v>
      </c>
      <c r="I406" s="2">
        <v>333.95</v>
      </c>
      <c r="J406" s="2">
        <v>0</v>
      </c>
      <c r="K406" s="2">
        <v>333.95</v>
      </c>
    </row>
    <row r="407" spans="1:11" x14ac:dyDescent="0.3">
      <c r="A407" s="11" t="s">
        <v>1113</v>
      </c>
      <c r="B407" s="3" t="s">
        <v>385</v>
      </c>
      <c r="C407" s="4"/>
      <c r="D407" s="4"/>
      <c r="E407" s="12" t="s">
        <v>1111</v>
      </c>
      <c r="F407" s="13"/>
      <c r="G407" s="13"/>
      <c r="H407" s="2">
        <v>0</v>
      </c>
      <c r="I407" s="2">
        <v>333.95</v>
      </c>
      <c r="J407" s="2">
        <v>0</v>
      </c>
      <c r="K407" s="2">
        <v>333.95</v>
      </c>
    </row>
    <row r="408" spans="1:11" x14ac:dyDescent="0.3">
      <c r="A408" s="11" t="s">
        <v>1114</v>
      </c>
      <c r="B408" s="3" t="s">
        <v>385</v>
      </c>
      <c r="C408" s="4"/>
      <c r="D408" s="4"/>
      <c r="E408" s="4"/>
      <c r="F408" s="12" t="s">
        <v>1111</v>
      </c>
      <c r="G408" s="13"/>
      <c r="H408" s="2">
        <v>0</v>
      </c>
      <c r="I408" s="2">
        <v>333.95</v>
      </c>
      <c r="J408" s="2">
        <v>0</v>
      </c>
      <c r="K408" s="2">
        <v>333.95</v>
      </c>
    </row>
    <row r="409" spans="1:11" x14ac:dyDescent="0.3">
      <c r="A409" s="16" t="s">
        <v>1115</v>
      </c>
      <c r="B409" s="3" t="s">
        <v>385</v>
      </c>
      <c r="C409" s="4"/>
      <c r="D409" s="4"/>
      <c r="E409" s="4"/>
      <c r="F409" s="4"/>
      <c r="G409" s="17" t="s">
        <v>739</v>
      </c>
      <c r="H409" s="25">
        <v>0</v>
      </c>
      <c r="I409" s="25">
        <v>333.95</v>
      </c>
      <c r="J409" s="25">
        <v>0</v>
      </c>
      <c r="K409" s="25">
        <v>333.95</v>
      </c>
    </row>
    <row r="410" spans="1:11" x14ac:dyDescent="0.3">
      <c r="A410" s="19" t="s">
        <v>385</v>
      </c>
      <c r="B410" s="3" t="s">
        <v>385</v>
      </c>
      <c r="C410" s="4"/>
      <c r="D410" s="4"/>
      <c r="E410" s="4"/>
      <c r="F410" s="4"/>
      <c r="G410" s="20" t="s">
        <v>385</v>
      </c>
      <c r="H410" s="26"/>
      <c r="I410" s="26"/>
      <c r="J410" s="26"/>
      <c r="K410" s="26"/>
    </row>
    <row r="411" spans="1:11" x14ac:dyDescent="0.3">
      <c r="A411" s="11" t="s">
        <v>1116</v>
      </c>
      <c r="B411" s="15" t="s">
        <v>385</v>
      </c>
      <c r="C411" s="12" t="s">
        <v>1117</v>
      </c>
      <c r="D411" s="13"/>
      <c r="E411" s="13"/>
      <c r="F411" s="13"/>
      <c r="G411" s="13"/>
      <c r="H411" s="2">
        <v>0</v>
      </c>
      <c r="I411" s="2">
        <v>598187.32999999996</v>
      </c>
      <c r="J411" s="2">
        <v>0</v>
      </c>
      <c r="K411" s="2">
        <v>598187.32999999996</v>
      </c>
    </row>
    <row r="412" spans="1:11" x14ac:dyDescent="0.3">
      <c r="A412" s="11" t="s">
        <v>1118</v>
      </c>
      <c r="B412" s="3" t="s">
        <v>385</v>
      </c>
      <c r="C412" s="4"/>
      <c r="D412" s="12" t="s">
        <v>1117</v>
      </c>
      <c r="E412" s="13"/>
      <c r="F412" s="13"/>
      <c r="G412" s="13"/>
      <c r="H412" s="2">
        <v>0</v>
      </c>
      <c r="I412" s="2">
        <v>598187.32999999996</v>
      </c>
      <c r="J412" s="2">
        <v>0</v>
      </c>
      <c r="K412" s="2">
        <v>598187.32999999996</v>
      </c>
    </row>
    <row r="413" spans="1:11" x14ac:dyDescent="0.3">
      <c r="A413" s="11" t="s">
        <v>1119</v>
      </c>
      <c r="B413" s="3" t="s">
        <v>385</v>
      </c>
      <c r="C413" s="4"/>
      <c r="D413" s="4"/>
      <c r="E413" s="12" t="s">
        <v>1117</v>
      </c>
      <c r="F413" s="13"/>
      <c r="G413" s="13"/>
      <c r="H413" s="2">
        <v>0</v>
      </c>
      <c r="I413" s="2">
        <v>598187.32999999996</v>
      </c>
      <c r="J413" s="2">
        <v>0</v>
      </c>
      <c r="K413" s="2">
        <v>598187.32999999996</v>
      </c>
    </row>
    <row r="414" spans="1:11" x14ac:dyDescent="0.3">
      <c r="A414" s="11" t="s">
        <v>1120</v>
      </c>
      <c r="B414" s="3" t="s">
        <v>385</v>
      </c>
      <c r="C414" s="4"/>
      <c r="D414" s="4"/>
      <c r="E414" s="4"/>
      <c r="F414" s="12" t="s">
        <v>1117</v>
      </c>
      <c r="G414" s="13"/>
      <c r="H414" s="2">
        <v>0</v>
      </c>
      <c r="I414" s="2">
        <v>598187.32999999996</v>
      </c>
      <c r="J414" s="2">
        <v>0</v>
      </c>
      <c r="K414" s="2">
        <v>598187.32999999996</v>
      </c>
    </row>
    <row r="415" spans="1:11" x14ac:dyDescent="0.3">
      <c r="A415" s="16" t="s">
        <v>1121</v>
      </c>
      <c r="B415" s="3" t="s">
        <v>385</v>
      </c>
      <c r="C415" s="4"/>
      <c r="D415" s="4"/>
      <c r="E415" s="4"/>
      <c r="F415" s="4"/>
      <c r="G415" s="17" t="s">
        <v>1122</v>
      </c>
      <c r="H415" s="25">
        <v>0</v>
      </c>
      <c r="I415" s="25">
        <v>32940.61</v>
      </c>
      <c r="J415" s="25">
        <v>0</v>
      </c>
      <c r="K415" s="25">
        <v>32940.61</v>
      </c>
    </row>
    <row r="416" spans="1:11" x14ac:dyDescent="0.3">
      <c r="A416" s="16" t="s">
        <v>1123</v>
      </c>
      <c r="B416" s="3" t="s">
        <v>385</v>
      </c>
      <c r="C416" s="4"/>
      <c r="D416" s="4"/>
      <c r="E416" s="4"/>
      <c r="F416" s="4"/>
      <c r="G416" s="17" t="s">
        <v>1124</v>
      </c>
      <c r="H416" s="25">
        <v>0</v>
      </c>
      <c r="I416" s="25">
        <v>142471.72</v>
      </c>
      <c r="J416" s="25">
        <v>0</v>
      </c>
      <c r="K416" s="25">
        <v>142471.72</v>
      </c>
    </row>
    <row r="417" spans="1:12" x14ac:dyDescent="0.3">
      <c r="A417" s="16" t="s">
        <v>1127</v>
      </c>
      <c r="B417" s="3" t="s">
        <v>385</v>
      </c>
      <c r="C417" s="4"/>
      <c r="D417" s="4"/>
      <c r="E417" s="4"/>
      <c r="F417" s="4"/>
      <c r="G417" s="17" t="s">
        <v>1128</v>
      </c>
      <c r="H417" s="25">
        <v>0</v>
      </c>
      <c r="I417" s="25">
        <v>422775</v>
      </c>
      <c r="J417" s="25">
        <v>0</v>
      </c>
      <c r="K417" s="25">
        <v>422775</v>
      </c>
    </row>
    <row r="418" spans="1:12" x14ac:dyDescent="0.3">
      <c r="A418" s="11" t="s">
        <v>385</v>
      </c>
      <c r="B418" s="3" t="s">
        <v>385</v>
      </c>
      <c r="C418" s="4"/>
      <c r="D418" s="4"/>
      <c r="E418" s="12" t="s">
        <v>385</v>
      </c>
      <c r="F418" s="13"/>
      <c r="G418" s="13"/>
      <c r="H418" s="24"/>
      <c r="I418" s="24"/>
      <c r="J418" s="24"/>
      <c r="K418" s="24"/>
    </row>
    <row r="419" spans="1:12" x14ac:dyDescent="0.3">
      <c r="A419" s="11" t="s">
        <v>1129</v>
      </c>
      <c r="B419" s="12" t="s">
        <v>1130</v>
      </c>
      <c r="C419" s="13"/>
      <c r="D419" s="13"/>
      <c r="E419" s="13"/>
      <c r="F419" s="13"/>
      <c r="G419" s="13"/>
      <c r="H419" s="2">
        <v>0</v>
      </c>
      <c r="I419" s="2">
        <v>31383.17</v>
      </c>
      <c r="J419" s="2">
        <v>2220230.41</v>
      </c>
      <c r="K419" s="2">
        <v>2188847.2400000002</v>
      </c>
      <c r="L419" s="28">
        <f>K419-OrçadoxRealizado!D35</f>
        <v>-48133.919999999925</v>
      </c>
    </row>
    <row r="420" spans="1:12" x14ac:dyDescent="0.3">
      <c r="A420" s="11" t="s">
        <v>1131</v>
      </c>
      <c r="B420" s="15" t="s">
        <v>385</v>
      </c>
      <c r="C420" s="12" t="s">
        <v>1130</v>
      </c>
      <c r="D420" s="13"/>
      <c r="E420" s="13"/>
      <c r="F420" s="13"/>
      <c r="G420" s="13"/>
      <c r="H420" s="2">
        <v>0</v>
      </c>
      <c r="I420" s="2">
        <v>31383.17</v>
      </c>
      <c r="J420" s="2">
        <v>2220230.41</v>
      </c>
      <c r="K420" s="2">
        <v>2188847.2400000002</v>
      </c>
    </row>
    <row r="421" spans="1:12" x14ac:dyDescent="0.3">
      <c r="A421" s="11" t="s">
        <v>1132</v>
      </c>
      <c r="B421" s="3" t="s">
        <v>385</v>
      </c>
      <c r="C421" s="4"/>
      <c r="D421" s="12" t="s">
        <v>1130</v>
      </c>
      <c r="E421" s="13"/>
      <c r="F421" s="13"/>
      <c r="G421" s="13"/>
      <c r="H421" s="2">
        <v>0</v>
      </c>
      <c r="I421" s="2">
        <v>31383.17</v>
      </c>
      <c r="J421" s="2">
        <v>2220230.41</v>
      </c>
      <c r="K421" s="2">
        <v>2188847.2400000002</v>
      </c>
    </row>
    <row r="422" spans="1:12" x14ac:dyDescent="0.3">
      <c r="A422" s="11" t="s">
        <v>1133</v>
      </c>
      <c r="B422" s="3" t="s">
        <v>385</v>
      </c>
      <c r="C422" s="4"/>
      <c r="D422" s="4"/>
      <c r="E422" s="12" t="s">
        <v>1134</v>
      </c>
      <c r="F422" s="13"/>
      <c r="G422" s="13"/>
      <c r="H422" s="2">
        <v>0</v>
      </c>
      <c r="I422" s="2">
        <v>18782.900000000001</v>
      </c>
      <c r="J422" s="2">
        <v>1028775.46</v>
      </c>
      <c r="K422" s="2">
        <v>1009992.56</v>
      </c>
    </row>
    <row r="423" spans="1:12" x14ac:dyDescent="0.3">
      <c r="A423" s="11" t="s">
        <v>1135</v>
      </c>
      <c r="B423" s="3" t="s">
        <v>385</v>
      </c>
      <c r="C423" s="4"/>
      <c r="D423" s="4"/>
      <c r="E423" s="4"/>
      <c r="F423" s="12" t="s">
        <v>1134</v>
      </c>
      <c r="G423" s="13"/>
      <c r="H423" s="2">
        <v>0</v>
      </c>
      <c r="I423" s="2">
        <v>18782.900000000001</v>
      </c>
      <c r="J423" s="2">
        <v>1028775.46</v>
      </c>
      <c r="K423" s="2">
        <v>1009992.56</v>
      </c>
    </row>
    <row r="424" spans="1:12" x14ac:dyDescent="0.3">
      <c r="A424" s="16" t="s">
        <v>1136</v>
      </c>
      <c r="B424" s="3" t="s">
        <v>385</v>
      </c>
      <c r="C424" s="4"/>
      <c r="D424" s="4"/>
      <c r="E424" s="4"/>
      <c r="F424" s="4"/>
      <c r="G424" s="17" t="s">
        <v>710</v>
      </c>
      <c r="H424" s="25">
        <v>0</v>
      </c>
      <c r="I424" s="25">
        <v>18782.900000000001</v>
      </c>
      <c r="J424" s="25">
        <v>1028775.46</v>
      </c>
      <c r="K424" s="25">
        <v>1009992.56</v>
      </c>
    </row>
    <row r="425" spans="1:12" x14ac:dyDescent="0.3">
      <c r="A425" s="19" t="s">
        <v>385</v>
      </c>
      <c r="B425" s="3" t="s">
        <v>385</v>
      </c>
      <c r="C425" s="4"/>
      <c r="D425" s="4"/>
      <c r="E425" s="4"/>
      <c r="F425" s="4"/>
      <c r="G425" s="20" t="s">
        <v>385</v>
      </c>
      <c r="H425" s="26"/>
      <c r="I425" s="26"/>
      <c r="J425" s="26"/>
      <c r="K425" s="26"/>
    </row>
    <row r="426" spans="1:12" x14ac:dyDescent="0.3">
      <c r="A426" s="11" t="s">
        <v>1137</v>
      </c>
      <c r="B426" s="3" t="s">
        <v>385</v>
      </c>
      <c r="C426" s="4"/>
      <c r="D426" s="4"/>
      <c r="E426" s="12" t="s">
        <v>1138</v>
      </c>
      <c r="F426" s="13"/>
      <c r="G426" s="13"/>
      <c r="H426" s="2">
        <v>0</v>
      </c>
      <c r="I426" s="2">
        <v>12600.27</v>
      </c>
      <c r="J426" s="2">
        <v>677726.01</v>
      </c>
      <c r="K426" s="2">
        <v>665125.74</v>
      </c>
    </row>
    <row r="427" spans="1:12" x14ac:dyDescent="0.3">
      <c r="A427" s="11" t="s">
        <v>1139</v>
      </c>
      <c r="B427" s="3" t="s">
        <v>385</v>
      </c>
      <c r="C427" s="4"/>
      <c r="D427" s="4"/>
      <c r="E427" s="4"/>
      <c r="F427" s="12" t="s">
        <v>1140</v>
      </c>
      <c r="G427" s="13"/>
      <c r="H427" s="2">
        <v>0</v>
      </c>
      <c r="I427" s="2">
        <v>0</v>
      </c>
      <c r="J427" s="2">
        <v>46374.5</v>
      </c>
      <c r="K427" s="2">
        <v>46374.5</v>
      </c>
    </row>
    <row r="428" spans="1:12" x14ac:dyDescent="0.3">
      <c r="A428" s="16" t="s">
        <v>1141</v>
      </c>
      <c r="B428" s="3" t="s">
        <v>385</v>
      </c>
      <c r="C428" s="4"/>
      <c r="D428" s="4"/>
      <c r="E428" s="4"/>
      <c r="F428" s="4"/>
      <c r="G428" s="17" t="s">
        <v>935</v>
      </c>
      <c r="H428" s="25">
        <v>0</v>
      </c>
      <c r="I428" s="25">
        <v>0</v>
      </c>
      <c r="J428" s="25">
        <v>24867</v>
      </c>
      <c r="K428" s="25">
        <v>24867</v>
      </c>
    </row>
    <row r="429" spans="1:12" x14ac:dyDescent="0.3">
      <c r="A429" s="16" t="s">
        <v>1142</v>
      </c>
      <c r="B429" s="3" t="s">
        <v>385</v>
      </c>
      <c r="C429" s="4"/>
      <c r="D429" s="4"/>
      <c r="E429" s="4"/>
      <c r="F429" s="4"/>
      <c r="G429" s="17" t="s">
        <v>1143</v>
      </c>
      <c r="H429" s="25">
        <v>0</v>
      </c>
      <c r="I429" s="25">
        <v>0</v>
      </c>
      <c r="J429" s="25">
        <v>21507.5</v>
      </c>
      <c r="K429" s="25">
        <v>21507.5</v>
      </c>
    </row>
    <row r="430" spans="1:12" x14ac:dyDescent="0.3">
      <c r="A430" s="19" t="s">
        <v>385</v>
      </c>
      <c r="B430" s="3" t="s">
        <v>385</v>
      </c>
      <c r="C430" s="4"/>
      <c r="D430" s="4"/>
      <c r="E430" s="4"/>
      <c r="F430" s="4"/>
      <c r="G430" s="20" t="s">
        <v>385</v>
      </c>
      <c r="H430" s="26"/>
      <c r="I430" s="26"/>
      <c r="J430" s="26"/>
      <c r="K430" s="26"/>
    </row>
    <row r="431" spans="1:12" x14ac:dyDescent="0.3">
      <c r="A431" s="11" t="s">
        <v>1150</v>
      </c>
      <c r="B431" s="3" t="s">
        <v>385</v>
      </c>
      <c r="C431" s="4"/>
      <c r="D431" s="4"/>
      <c r="E431" s="4"/>
      <c r="F431" s="12" t="s">
        <v>1151</v>
      </c>
      <c r="G431" s="13"/>
      <c r="H431" s="2">
        <v>0</v>
      </c>
      <c r="I431" s="2">
        <v>0</v>
      </c>
      <c r="J431" s="2">
        <v>409867.5</v>
      </c>
      <c r="K431" s="2">
        <v>409867.5</v>
      </c>
    </row>
    <row r="432" spans="1:12" x14ac:dyDescent="0.3">
      <c r="A432" s="16" t="s">
        <v>1152</v>
      </c>
      <c r="B432" s="3" t="s">
        <v>385</v>
      </c>
      <c r="C432" s="4"/>
      <c r="D432" s="4"/>
      <c r="E432" s="4"/>
      <c r="F432" s="4"/>
      <c r="G432" s="17" t="s">
        <v>1153</v>
      </c>
      <c r="H432" s="25">
        <v>0</v>
      </c>
      <c r="I432" s="25">
        <v>0</v>
      </c>
      <c r="J432" s="25">
        <v>409867.5</v>
      </c>
      <c r="K432" s="25">
        <v>409867.5</v>
      </c>
    </row>
    <row r="433" spans="1:11" x14ac:dyDescent="0.3">
      <c r="A433" s="19" t="s">
        <v>385</v>
      </c>
      <c r="B433" s="3" t="s">
        <v>385</v>
      </c>
      <c r="C433" s="4"/>
      <c r="D433" s="4"/>
      <c r="E433" s="4"/>
      <c r="F433" s="4"/>
      <c r="G433" s="20" t="s">
        <v>385</v>
      </c>
      <c r="H433" s="26"/>
      <c r="I433" s="26"/>
      <c r="J433" s="26"/>
      <c r="K433" s="26"/>
    </row>
    <row r="434" spans="1:11" x14ac:dyDescent="0.3">
      <c r="A434" s="11" t="s">
        <v>1154</v>
      </c>
      <c r="B434" s="3" t="s">
        <v>385</v>
      </c>
      <c r="C434" s="4"/>
      <c r="D434" s="4"/>
      <c r="E434" s="4"/>
      <c r="F434" s="12" t="s">
        <v>1155</v>
      </c>
      <c r="G434" s="13"/>
      <c r="H434" s="2">
        <v>0</v>
      </c>
      <c r="I434" s="2">
        <v>0</v>
      </c>
      <c r="J434" s="2">
        <v>144638.60999999999</v>
      </c>
      <c r="K434" s="2">
        <v>144638.60999999999</v>
      </c>
    </row>
    <row r="435" spans="1:11" x14ac:dyDescent="0.3">
      <c r="A435" s="16" t="s">
        <v>1156</v>
      </c>
      <c r="B435" s="3" t="s">
        <v>385</v>
      </c>
      <c r="C435" s="4"/>
      <c r="D435" s="4"/>
      <c r="E435" s="4"/>
      <c r="F435" s="4"/>
      <c r="G435" s="17" t="s">
        <v>1157</v>
      </c>
      <c r="H435" s="25">
        <v>0</v>
      </c>
      <c r="I435" s="25">
        <v>0</v>
      </c>
      <c r="J435" s="25">
        <v>144638.60999999999</v>
      </c>
      <c r="K435" s="25">
        <v>144638.60999999999</v>
      </c>
    </row>
    <row r="436" spans="1:11" x14ac:dyDescent="0.3">
      <c r="A436" s="19" t="s">
        <v>385</v>
      </c>
      <c r="B436" s="3" t="s">
        <v>385</v>
      </c>
      <c r="C436" s="4"/>
      <c r="D436" s="4"/>
      <c r="E436" s="4"/>
      <c r="F436" s="4"/>
      <c r="G436" s="20" t="s">
        <v>385</v>
      </c>
      <c r="H436" s="26"/>
      <c r="I436" s="26"/>
      <c r="J436" s="26"/>
      <c r="K436" s="26"/>
    </row>
    <row r="437" spans="1:11" x14ac:dyDescent="0.3">
      <c r="A437" s="11" t="s">
        <v>1158</v>
      </c>
      <c r="B437" s="3" t="s">
        <v>385</v>
      </c>
      <c r="C437" s="4"/>
      <c r="D437" s="4"/>
      <c r="E437" s="4"/>
      <c r="F437" s="12" t="s">
        <v>1159</v>
      </c>
      <c r="G437" s="13"/>
      <c r="H437" s="2">
        <v>0</v>
      </c>
      <c r="I437" s="2">
        <v>12600.27</v>
      </c>
      <c r="J437" s="2">
        <v>76845.399999999994</v>
      </c>
      <c r="K437" s="2">
        <v>64245.13</v>
      </c>
    </row>
    <row r="438" spans="1:11" x14ac:dyDescent="0.3">
      <c r="A438" s="16" t="s">
        <v>1160</v>
      </c>
      <c r="B438" s="3" t="s">
        <v>385</v>
      </c>
      <c r="C438" s="4"/>
      <c r="D438" s="4"/>
      <c r="E438" s="4"/>
      <c r="F438" s="4"/>
      <c r="G438" s="17" t="s">
        <v>1161</v>
      </c>
      <c r="H438" s="25">
        <v>0</v>
      </c>
      <c r="I438" s="25">
        <v>175</v>
      </c>
      <c r="J438" s="25">
        <v>76845.399999999994</v>
      </c>
      <c r="K438" s="25">
        <v>76670.399999999994</v>
      </c>
    </row>
    <row r="439" spans="1:11" x14ac:dyDescent="0.3">
      <c r="A439" s="16" t="s">
        <v>1162</v>
      </c>
      <c r="B439" s="3" t="s">
        <v>385</v>
      </c>
      <c r="C439" s="4"/>
      <c r="D439" s="4"/>
      <c r="E439" s="4"/>
      <c r="F439" s="4"/>
      <c r="G439" s="17" t="s">
        <v>1163</v>
      </c>
      <c r="H439" s="25">
        <v>0</v>
      </c>
      <c r="I439" s="25">
        <v>12234.77</v>
      </c>
      <c r="J439" s="25">
        <v>0</v>
      </c>
      <c r="K439" s="25">
        <v>-12234.77</v>
      </c>
    </row>
    <row r="440" spans="1:11" x14ac:dyDescent="0.3">
      <c r="A440" s="16" t="s">
        <v>1164</v>
      </c>
      <c r="B440" s="3" t="s">
        <v>385</v>
      </c>
      <c r="C440" s="4"/>
      <c r="D440" s="4"/>
      <c r="E440" s="4"/>
      <c r="F440" s="4"/>
      <c r="G440" s="17" t="s">
        <v>1165</v>
      </c>
      <c r="H440" s="25">
        <v>0</v>
      </c>
      <c r="I440" s="25">
        <v>190.5</v>
      </c>
      <c r="J440" s="25">
        <v>0</v>
      </c>
      <c r="K440" s="25">
        <v>-190.5</v>
      </c>
    </row>
    <row r="441" spans="1:11" x14ac:dyDescent="0.3">
      <c r="A441" s="19" t="s">
        <v>385</v>
      </c>
      <c r="B441" s="3" t="s">
        <v>385</v>
      </c>
      <c r="C441" s="4"/>
      <c r="D441" s="4"/>
      <c r="E441" s="4"/>
      <c r="F441" s="4"/>
      <c r="G441" s="20" t="s">
        <v>385</v>
      </c>
      <c r="H441" s="26"/>
      <c r="I441" s="26"/>
      <c r="J441" s="26"/>
      <c r="K441" s="26"/>
    </row>
    <row r="442" spans="1:11" x14ac:dyDescent="0.3">
      <c r="A442" s="11" t="s">
        <v>1168</v>
      </c>
      <c r="B442" s="3" t="s">
        <v>385</v>
      </c>
      <c r="C442" s="4"/>
      <c r="D442" s="4"/>
      <c r="E442" s="12" t="s">
        <v>1169</v>
      </c>
      <c r="F442" s="13"/>
      <c r="G442" s="13"/>
      <c r="H442" s="2">
        <v>0</v>
      </c>
      <c r="I442" s="2">
        <v>0</v>
      </c>
      <c r="J442" s="2">
        <v>57985.33</v>
      </c>
      <c r="K442" s="2">
        <v>57985.33</v>
      </c>
    </row>
    <row r="443" spans="1:11" x14ac:dyDescent="0.3">
      <c r="A443" s="11" t="s">
        <v>1170</v>
      </c>
      <c r="B443" s="3" t="s">
        <v>385</v>
      </c>
      <c r="C443" s="4"/>
      <c r="D443" s="4"/>
      <c r="E443" s="4"/>
      <c r="F443" s="12" t="s">
        <v>1169</v>
      </c>
      <c r="G443" s="13"/>
      <c r="H443" s="2">
        <v>0</v>
      </c>
      <c r="I443" s="2">
        <v>0</v>
      </c>
      <c r="J443" s="2">
        <v>57985.33</v>
      </c>
      <c r="K443" s="2">
        <v>57985.33</v>
      </c>
    </row>
    <row r="444" spans="1:11" x14ac:dyDescent="0.3">
      <c r="A444" s="16" t="s">
        <v>1171</v>
      </c>
      <c r="B444" s="3" t="s">
        <v>385</v>
      </c>
      <c r="C444" s="4"/>
      <c r="D444" s="4"/>
      <c r="E444" s="4"/>
      <c r="F444" s="4"/>
      <c r="G444" s="17" t="s">
        <v>1172</v>
      </c>
      <c r="H444" s="25">
        <v>0</v>
      </c>
      <c r="I444" s="25">
        <v>0</v>
      </c>
      <c r="J444" s="25">
        <v>57800.31</v>
      </c>
      <c r="K444" s="25">
        <v>57800.31</v>
      </c>
    </row>
    <row r="445" spans="1:11" x14ac:dyDescent="0.3">
      <c r="A445" s="16" t="s">
        <v>1173</v>
      </c>
      <c r="B445" s="3" t="s">
        <v>385</v>
      </c>
      <c r="C445" s="4"/>
      <c r="D445" s="4"/>
      <c r="E445" s="4"/>
      <c r="F445" s="4"/>
      <c r="G445" s="17" t="s">
        <v>1174</v>
      </c>
      <c r="H445" s="25">
        <v>0</v>
      </c>
      <c r="I445" s="25">
        <v>0</v>
      </c>
      <c r="J445" s="25">
        <v>185.02</v>
      </c>
      <c r="K445" s="25">
        <v>185.02</v>
      </c>
    </row>
    <row r="446" spans="1:11" x14ac:dyDescent="0.3">
      <c r="A446" s="19" t="s">
        <v>385</v>
      </c>
      <c r="B446" s="3" t="s">
        <v>385</v>
      </c>
      <c r="C446" s="4"/>
      <c r="D446" s="4"/>
      <c r="E446" s="4"/>
      <c r="F446" s="4"/>
      <c r="G446" s="20" t="s">
        <v>385</v>
      </c>
      <c r="H446" s="26"/>
      <c r="I446" s="26"/>
      <c r="J446" s="26"/>
      <c r="K446" s="26"/>
    </row>
    <row r="447" spans="1:11" x14ac:dyDescent="0.3">
      <c r="A447" s="11" t="s">
        <v>1175</v>
      </c>
      <c r="B447" s="3" t="s">
        <v>385</v>
      </c>
      <c r="C447" s="4"/>
      <c r="D447" s="4"/>
      <c r="E447" s="12" t="s">
        <v>1176</v>
      </c>
      <c r="F447" s="13"/>
      <c r="G447" s="13"/>
      <c r="H447" s="2">
        <v>0</v>
      </c>
      <c r="I447" s="2">
        <v>0</v>
      </c>
      <c r="J447" s="2">
        <v>28</v>
      </c>
      <c r="K447" s="2">
        <v>28</v>
      </c>
    </row>
    <row r="448" spans="1:11" x14ac:dyDescent="0.3">
      <c r="A448" s="11" t="s">
        <v>1177</v>
      </c>
      <c r="B448" s="3" t="s">
        <v>385</v>
      </c>
      <c r="C448" s="4"/>
      <c r="D448" s="4"/>
      <c r="E448" s="4"/>
      <c r="F448" s="12" t="s">
        <v>1176</v>
      </c>
      <c r="G448" s="13"/>
      <c r="H448" s="2">
        <v>0</v>
      </c>
      <c r="I448" s="2">
        <v>0</v>
      </c>
      <c r="J448" s="2">
        <v>28</v>
      </c>
      <c r="K448" s="2">
        <v>28</v>
      </c>
    </row>
    <row r="449" spans="1:11" x14ac:dyDescent="0.3">
      <c r="A449" s="16" t="s">
        <v>1178</v>
      </c>
      <c r="B449" s="3" t="s">
        <v>385</v>
      </c>
      <c r="C449" s="4"/>
      <c r="D449" s="4"/>
      <c r="E449" s="4"/>
      <c r="F449" s="4"/>
      <c r="G449" s="17" t="s">
        <v>1179</v>
      </c>
      <c r="H449" s="25">
        <v>0</v>
      </c>
      <c r="I449" s="25">
        <v>0</v>
      </c>
      <c r="J449" s="25">
        <v>28</v>
      </c>
      <c r="K449" s="25">
        <v>28</v>
      </c>
    </row>
    <row r="450" spans="1:11" x14ac:dyDescent="0.3">
      <c r="A450" s="19" t="s">
        <v>385</v>
      </c>
      <c r="B450" s="3" t="s">
        <v>385</v>
      </c>
      <c r="C450" s="4"/>
      <c r="D450" s="4"/>
      <c r="E450" s="4"/>
      <c r="F450" s="4"/>
      <c r="G450" s="20" t="s">
        <v>385</v>
      </c>
      <c r="H450" s="26"/>
      <c r="I450" s="26"/>
      <c r="J450" s="26"/>
      <c r="K450" s="26"/>
    </row>
    <row r="451" spans="1:11" x14ac:dyDescent="0.3">
      <c r="A451" s="11" t="s">
        <v>1180</v>
      </c>
      <c r="B451" s="3" t="s">
        <v>385</v>
      </c>
      <c r="C451" s="4"/>
      <c r="D451" s="4"/>
      <c r="E451" s="12" t="s">
        <v>1117</v>
      </c>
      <c r="F451" s="13"/>
      <c r="G451" s="13"/>
      <c r="H451" s="2">
        <v>0</v>
      </c>
      <c r="I451" s="2">
        <v>0</v>
      </c>
      <c r="J451" s="2">
        <v>455715.61</v>
      </c>
      <c r="K451" s="2">
        <v>455715.61</v>
      </c>
    </row>
    <row r="452" spans="1:11" x14ac:dyDescent="0.3">
      <c r="A452" s="11" t="s">
        <v>1181</v>
      </c>
      <c r="B452" s="3" t="s">
        <v>385</v>
      </c>
      <c r="C452" s="4"/>
      <c r="D452" s="4"/>
      <c r="E452" s="4"/>
      <c r="F452" s="12" t="s">
        <v>1117</v>
      </c>
      <c r="G452" s="13"/>
      <c r="H452" s="2">
        <v>0</v>
      </c>
      <c r="I452" s="2">
        <v>0</v>
      </c>
      <c r="J452" s="2">
        <v>455715.61</v>
      </c>
      <c r="K452" s="2">
        <v>455715.61</v>
      </c>
    </row>
    <row r="453" spans="1:11" x14ac:dyDescent="0.3">
      <c r="A453" s="16" t="s">
        <v>1182</v>
      </c>
      <c r="B453" s="3" t="s">
        <v>385</v>
      </c>
      <c r="C453" s="4"/>
      <c r="D453" s="4"/>
      <c r="E453" s="4"/>
      <c r="F453" s="4"/>
      <c r="G453" s="17" t="s">
        <v>1122</v>
      </c>
      <c r="H453" s="25">
        <v>0</v>
      </c>
      <c r="I453" s="25">
        <v>0</v>
      </c>
      <c r="J453" s="25">
        <v>32940.61</v>
      </c>
      <c r="K453" s="25">
        <v>32940.61</v>
      </c>
    </row>
    <row r="454" spans="1:11" x14ac:dyDescent="0.3">
      <c r="A454" s="16" t="s">
        <v>1183</v>
      </c>
      <c r="B454" s="3" t="s">
        <v>385</v>
      </c>
      <c r="C454" s="4"/>
      <c r="D454" s="4"/>
      <c r="E454" s="4"/>
      <c r="F454" s="4"/>
      <c r="G454" s="17" t="s">
        <v>1128</v>
      </c>
      <c r="H454" s="25">
        <v>0</v>
      </c>
      <c r="I454" s="25">
        <v>0</v>
      </c>
      <c r="J454" s="25">
        <v>422775</v>
      </c>
      <c r="K454" s="25">
        <v>422775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7A85B-C741-46C1-BB87-783FE885B26F}">
  <dimension ref="A1:L534"/>
  <sheetViews>
    <sheetView topLeftCell="A13" workbookViewId="0">
      <selection activeCell="L463" sqref="L463"/>
    </sheetView>
  </sheetViews>
  <sheetFormatPr defaultColWidth="9.109375" defaultRowHeight="13.2" x14ac:dyDescent="0.25"/>
  <cols>
    <col min="1" max="1" width="16.33203125" customWidth="1"/>
    <col min="2" max="6" width="1.44140625" customWidth="1"/>
    <col min="7" max="7" width="42" bestFit="1" customWidth="1"/>
    <col min="8" max="8" width="14.88671875" style="66" bestFit="1" customWidth="1"/>
    <col min="9" max="10" width="14.109375" style="66" bestFit="1" customWidth="1"/>
    <col min="11" max="11" width="14.88671875" style="66" bestFit="1" customWidth="1"/>
    <col min="12" max="12" width="13.109375" bestFit="1" customWidth="1"/>
    <col min="257" max="257" width="16.33203125" customWidth="1"/>
    <col min="258" max="262" width="1.44140625" customWidth="1"/>
    <col min="263" max="263" width="42" bestFit="1" customWidth="1"/>
    <col min="264" max="264" width="14.88671875" bestFit="1" customWidth="1"/>
    <col min="265" max="266" width="14.109375" bestFit="1" customWidth="1"/>
    <col min="267" max="267" width="14.88671875" bestFit="1" customWidth="1"/>
    <col min="268" max="268" width="13.109375" bestFit="1" customWidth="1"/>
    <col min="513" max="513" width="16.33203125" customWidth="1"/>
    <col min="514" max="518" width="1.44140625" customWidth="1"/>
    <col min="519" max="519" width="42" bestFit="1" customWidth="1"/>
    <col min="520" max="520" width="14.88671875" bestFit="1" customWidth="1"/>
    <col min="521" max="522" width="14.109375" bestFit="1" customWidth="1"/>
    <col min="523" max="523" width="14.88671875" bestFit="1" customWidth="1"/>
    <col min="524" max="524" width="13.109375" bestFit="1" customWidth="1"/>
    <col min="769" max="769" width="16.33203125" customWidth="1"/>
    <col min="770" max="774" width="1.44140625" customWidth="1"/>
    <col min="775" max="775" width="42" bestFit="1" customWidth="1"/>
    <col min="776" max="776" width="14.88671875" bestFit="1" customWidth="1"/>
    <col min="777" max="778" width="14.109375" bestFit="1" customWidth="1"/>
    <col min="779" max="779" width="14.88671875" bestFit="1" customWidth="1"/>
    <col min="780" max="780" width="13.109375" bestFit="1" customWidth="1"/>
    <col min="1025" max="1025" width="16.33203125" customWidth="1"/>
    <col min="1026" max="1030" width="1.44140625" customWidth="1"/>
    <col min="1031" max="1031" width="42" bestFit="1" customWidth="1"/>
    <col min="1032" max="1032" width="14.88671875" bestFit="1" customWidth="1"/>
    <col min="1033" max="1034" width="14.109375" bestFit="1" customWidth="1"/>
    <col min="1035" max="1035" width="14.88671875" bestFit="1" customWidth="1"/>
    <col min="1036" max="1036" width="13.109375" bestFit="1" customWidth="1"/>
    <col min="1281" max="1281" width="16.33203125" customWidth="1"/>
    <col min="1282" max="1286" width="1.44140625" customWidth="1"/>
    <col min="1287" max="1287" width="42" bestFit="1" customWidth="1"/>
    <col min="1288" max="1288" width="14.88671875" bestFit="1" customWidth="1"/>
    <col min="1289" max="1290" width="14.109375" bestFit="1" customWidth="1"/>
    <col min="1291" max="1291" width="14.88671875" bestFit="1" customWidth="1"/>
    <col min="1292" max="1292" width="13.109375" bestFit="1" customWidth="1"/>
    <col min="1537" max="1537" width="16.33203125" customWidth="1"/>
    <col min="1538" max="1542" width="1.44140625" customWidth="1"/>
    <col min="1543" max="1543" width="42" bestFit="1" customWidth="1"/>
    <col min="1544" max="1544" width="14.88671875" bestFit="1" customWidth="1"/>
    <col min="1545" max="1546" width="14.109375" bestFit="1" customWidth="1"/>
    <col min="1547" max="1547" width="14.88671875" bestFit="1" customWidth="1"/>
    <col min="1548" max="1548" width="13.109375" bestFit="1" customWidth="1"/>
    <col min="1793" max="1793" width="16.33203125" customWidth="1"/>
    <col min="1794" max="1798" width="1.44140625" customWidth="1"/>
    <col min="1799" max="1799" width="42" bestFit="1" customWidth="1"/>
    <col min="1800" max="1800" width="14.88671875" bestFit="1" customWidth="1"/>
    <col min="1801" max="1802" width="14.109375" bestFit="1" customWidth="1"/>
    <col min="1803" max="1803" width="14.88671875" bestFit="1" customWidth="1"/>
    <col min="1804" max="1804" width="13.109375" bestFit="1" customWidth="1"/>
    <col min="2049" max="2049" width="16.33203125" customWidth="1"/>
    <col min="2050" max="2054" width="1.44140625" customWidth="1"/>
    <col min="2055" max="2055" width="42" bestFit="1" customWidth="1"/>
    <col min="2056" max="2056" width="14.88671875" bestFit="1" customWidth="1"/>
    <col min="2057" max="2058" width="14.109375" bestFit="1" customWidth="1"/>
    <col min="2059" max="2059" width="14.88671875" bestFit="1" customWidth="1"/>
    <col min="2060" max="2060" width="13.109375" bestFit="1" customWidth="1"/>
    <col min="2305" max="2305" width="16.33203125" customWidth="1"/>
    <col min="2306" max="2310" width="1.44140625" customWidth="1"/>
    <col min="2311" max="2311" width="42" bestFit="1" customWidth="1"/>
    <col min="2312" max="2312" width="14.88671875" bestFit="1" customWidth="1"/>
    <col min="2313" max="2314" width="14.109375" bestFit="1" customWidth="1"/>
    <col min="2315" max="2315" width="14.88671875" bestFit="1" customWidth="1"/>
    <col min="2316" max="2316" width="13.109375" bestFit="1" customWidth="1"/>
    <col min="2561" max="2561" width="16.33203125" customWidth="1"/>
    <col min="2562" max="2566" width="1.44140625" customWidth="1"/>
    <col min="2567" max="2567" width="42" bestFit="1" customWidth="1"/>
    <col min="2568" max="2568" width="14.88671875" bestFit="1" customWidth="1"/>
    <col min="2569" max="2570" width="14.109375" bestFit="1" customWidth="1"/>
    <col min="2571" max="2571" width="14.88671875" bestFit="1" customWidth="1"/>
    <col min="2572" max="2572" width="13.109375" bestFit="1" customWidth="1"/>
    <col min="2817" max="2817" width="16.33203125" customWidth="1"/>
    <col min="2818" max="2822" width="1.44140625" customWidth="1"/>
    <col min="2823" max="2823" width="42" bestFit="1" customWidth="1"/>
    <col min="2824" max="2824" width="14.88671875" bestFit="1" customWidth="1"/>
    <col min="2825" max="2826" width="14.109375" bestFit="1" customWidth="1"/>
    <col min="2827" max="2827" width="14.88671875" bestFit="1" customWidth="1"/>
    <col min="2828" max="2828" width="13.109375" bestFit="1" customWidth="1"/>
    <col min="3073" max="3073" width="16.33203125" customWidth="1"/>
    <col min="3074" max="3078" width="1.44140625" customWidth="1"/>
    <col min="3079" max="3079" width="42" bestFit="1" customWidth="1"/>
    <col min="3080" max="3080" width="14.88671875" bestFit="1" customWidth="1"/>
    <col min="3081" max="3082" width="14.109375" bestFit="1" customWidth="1"/>
    <col min="3083" max="3083" width="14.88671875" bestFit="1" customWidth="1"/>
    <col min="3084" max="3084" width="13.109375" bestFit="1" customWidth="1"/>
    <col min="3329" max="3329" width="16.33203125" customWidth="1"/>
    <col min="3330" max="3334" width="1.44140625" customWidth="1"/>
    <col min="3335" max="3335" width="42" bestFit="1" customWidth="1"/>
    <col min="3336" max="3336" width="14.88671875" bestFit="1" customWidth="1"/>
    <col min="3337" max="3338" width="14.109375" bestFit="1" customWidth="1"/>
    <col min="3339" max="3339" width="14.88671875" bestFit="1" customWidth="1"/>
    <col min="3340" max="3340" width="13.109375" bestFit="1" customWidth="1"/>
    <col min="3585" max="3585" width="16.33203125" customWidth="1"/>
    <col min="3586" max="3590" width="1.44140625" customWidth="1"/>
    <col min="3591" max="3591" width="42" bestFit="1" customWidth="1"/>
    <col min="3592" max="3592" width="14.88671875" bestFit="1" customWidth="1"/>
    <col min="3593" max="3594" width="14.109375" bestFit="1" customWidth="1"/>
    <col min="3595" max="3595" width="14.88671875" bestFit="1" customWidth="1"/>
    <col min="3596" max="3596" width="13.109375" bestFit="1" customWidth="1"/>
    <col min="3841" max="3841" width="16.33203125" customWidth="1"/>
    <col min="3842" max="3846" width="1.44140625" customWidth="1"/>
    <col min="3847" max="3847" width="42" bestFit="1" customWidth="1"/>
    <col min="3848" max="3848" width="14.88671875" bestFit="1" customWidth="1"/>
    <col min="3849" max="3850" width="14.109375" bestFit="1" customWidth="1"/>
    <col min="3851" max="3851" width="14.88671875" bestFit="1" customWidth="1"/>
    <col min="3852" max="3852" width="13.109375" bestFit="1" customWidth="1"/>
    <col min="4097" max="4097" width="16.33203125" customWidth="1"/>
    <col min="4098" max="4102" width="1.44140625" customWidth="1"/>
    <col min="4103" max="4103" width="42" bestFit="1" customWidth="1"/>
    <col min="4104" max="4104" width="14.88671875" bestFit="1" customWidth="1"/>
    <col min="4105" max="4106" width="14.109375" bestFit="1" customWidth="1"/>
    <col min="4107" max="4107" width="14.88671875" bestFit="1" customWidth="1"/>
    <col min="4108" max="4108" width="13.109375" bestFit="1" customWidth="1"/>
    <col min="4353" max="4353" width="16.33203125" customWidth="1"/>
    <col min="4354" max="4358" width="1.44140625" customWidth="1"/>
    <col min="4359" max="4359" width="42" bestFit="1" customWidth="1"/>
    <col min="4360" max="4360" width="14.88671875" bestFit="1" customWidth="1"/>
    <col min="4361" max="4362" width="14.109375" bestFit="1" customWidth="1"/>
    <col min="4363" max="4363" width="14.88671875" bestFit="1" customWidth="1"/>
    <col min="4364" max="4364" width="13.109375" bestFit="1" customWidth="1"/>
    <col min="4609" max="4609" width="16.33203125" customWidth="1"/>
    <col min="4610" max="4614" width="1.44140625" customWidth="1"/>
    <col min="4615" max="4615" width="42" bestFit="1" customWidth="1"/>
    <col min="4616" max="4616" width="14.88671875" bestFit="1" customWidth="1"/>
    <col min="4617" max="4618" width="14.109375" bestFit="1" customWidth="1"/>
    <col min="4619" max="4619" width="14.88671875" bestFit="1" customWidth="1"/>
    <col min="4620" max="4620" width="13.109375" bestFit="1" customWidth="1"/>
    <col min="4865" max="4865" width="16.33203125" customWidth="1"/>
    <col min="4866" max="4870" width="1.44140625" customWidth="1"/>
    <col min="4871" max="4871" width="42" bestFit="1" customWidth="1"/>
    <col min="4872" max="4872" width="14.88671875" bestFit="1" customWidth="1"/>
    <col min="4873" max="4874" width="14.109375" bestFit="1" customWidth="1"/>
    <col min="4875" max="4875" width="14.88671875" bestFit="1" customWidth="1"/>
    <col min="4876" max="4876" width="13.109375" bestFit="1" customWidth="1"/>
    <col min="5121" max="5121" width="16.33203125" customWidth="1"/>
    <col min="5122" max="5126" width="1.44140625" customWidth="1"/>
    <col min="5127" max="5127" width="42" bestFit="1" customWidth="1"/>
    <col min="5128" max="5128" width="14.88671875" bestFit="1" customWidth="1"/>
    <col min="5129" max="5130" width="14.109375" bestFit="1" customWidth="1"/>
    <col min="5131" max="5131" width="14.88671875" bestFit="1" customWidth="1"/>
    <col min="5132" max="5132" width="13.109375" bestFit="1" customWidth="1"/>
    <col min="5377" max="5377" width="16.33203125" customWidth="1"/>
    <col min="5378" max="5382" width="1.44140625" customWidth="1"/>
    <col min="5383" max="5383" width="42" bestFit="1" customWidth="1"/>
    <col min="5384" max="5384" width="14.88671875" bestFit="1" customWidth="1"/>
    <col min="5385" max="5386" width="14.109375" bestFit="1" customWidth="1"/>
    <col min="5387" max="5387" width="14.88671875" bestFit="1" customWidth="1"/>
    <col min="5388" max="5388" width="13.109375" bestFit="1" customWidth="1"/>
    <col min="5633" max="5633" width="16.33203125" customWidth="1"/>
    <col min="5634" max="5638" width="1.44140625" customWidth="1"/>
    <col min="5639" max="5639" width="42" bestFit="1" customWidth="1"/>
    <col min="5640" max="5640" width="14.88671875" bestFit="1" customWidth="1"/>
    <col min="5641" max="5642" width="14.109375" bestFit="1" customWidth="1"/>
    <col min="5643" max="5643" width="14.88671875" bestFit="1" customWidth="1"/>
    <col min="5644" max="5644" width="13.109375" bestFit="1" customWidth="1"/>
    <col min="5889" max="5889" width="16.33203125" customWidth="1"/>
    <col min="5890" max="5894" width="1.44140625" customWidth="1"/>
    <col min="5895" max="5895" width="42" bestFit="1" customWidth="1"/>
    <col min="5896" max="5896" width="14.88671875" bestFit="1" customWidth="1"/>
    <col min="5897" max="5898" width="14.109375" bestFit="1" customWidth="1"/>
    <col min="5899" max="5899" width="14.88671875" bestFit="1" customWidth="1"/>
    <col min="5900" max="5900" width="13.109375" bestFit="1" customWidth="1"/>
    <col min="6145" max="6145" width="16.33203125" customWidth="1"/>
    <col min="6146" max="6150" width="1.44140625" customWidth="1"/>
    <col min="6151" max="6151" width="42" bestFit="1" customWidth="1"/>
    <col min="6152" max="6152" width="14.88671875" bestFit="1" customWidth="1"/>
    <col min="6153" max="6154" width="14.109375" bestFit="1" customWidth="1"/>
    <col min="6155" max="6155" width="14.88671875" bestFit="1" customWidth="1"/>
    <col min="6156" max="6156" width="13.109375" bestFit="1" customWidth="1"/>
    <col min="6401" max="6401" width="16.33203125" customWidth="1"/>
    <col min="6402" max="6406" width="1.44140625" customWidth="1"/>
    <col min="6407" max="6407" width="42" bestFit="1" customWidth="1"/>
    <col min="6408" max="6408" width="14.88671875" bestFit="1" customWidth="1"/>
    <col min="6409" max="6410" width="14.109375" bestFit="1" customWidth="1"/>
    <col min="6411" max="6411" width="14.88671875" bestFit="1" customWidth="1"/>
    <col min="6412" max="6412" width="13.109375" bestFit="1" customWidth="1"/>
    <col min="6657" max="6657" width="16.33203125" customWidth="1"/>
    <col min="6658" max="6662" width="1.44140625" customWidth="1"/>
    <col min="6663" max="6663" width="42" bestFit="1" customWidth="1"/>
    <col min="6664" max="6664" width="14.88671875" bestFit="1" customWidth="1"/>
    <col min="6665" max="6666" width="14.109375" bestFit="1" customWidth="1"/>
    <col min="6667" max="6667" width="14.88671875" bestFit="1" customWidth="1"/>
    <col min="6668" max="6668" width="13.109375" bestFit="1" customWidth="1"/>
    <col min="6913" max="6913" width="16.33203125" customWidth="1"/>
    <col min="6914" max="6918" width="1.44140625" customWidth="1"/>
    <col min="6919" max="6919" width="42" bestFit="1" customWidth="1"/>
    <col min="6920" max="6920" width="14.88671875" bestFit="1" customWidth="1"/>
    <col min="6921" max="6922" width="14.109375" bestFit="1" customWidth="1"/>
    <col min="6923" max="6923" width="14.88671875" bestFit="1" customWidth="1"/>
    <col min="6924" max="6924" width="13.109375" bestFit="1" customWidth="1"/>
    <col min="7169" max="7169" width="16.33203125" customWidth="1"/>
    <col min="7170" max="7174" width="1.44140625" customWidth="1"/>
    <col min="7175" max="7175" width="42" bestFit="1" customWidth="1"/>
    <col min="7176" max="7176" width="14.88671875" bestFit="1" customWidth="1"/>
    <col min="7177" max="7178" width="14.109375" bestFit="1" customWidth="1"/>
    <col min="7179" max="7179" width="14.88671875" bestFit="1" customWidth="1"/>
    <col min="7180" max="7180" width="13.109375" bestFit="1" customWidth="1"/>
    <col min="7425" max="7425" width="16.33203125" customWidth="1"/>
    <col min="7426" max="7430" width="1.44140625" customWidth="1"/>
    <col min="7431" max="7431" width="42" bestFit="1" customWidth="1"/>
    <col min="7432" max="7432" width="14.88671875" bestFit="1" customWidth="1"/>
    <col min="7433" max="7434" width="14.109375" bestFit="1" customWidth="1"/>
    <col min="7435" max="7435" width="14.88671875" bestFit="1" customWidth="1"/>
    <col min="7436" max="7436" width="13.109375" bestFit="1" customWidth="1"/>
    <col min="7681" max="7681" width="16.33203125" customWidth="1"/>
    <col min="7682" max="7686" width="1.44140625" customWidth="1"/>
    <col min="7687" max="7687" width="42" bestFit="1" customWidth="1"/>
    <col min="7688" max="7688" width="14.88671875" bestFit="1" customWidth="1"/>
    <col min="7689" max="7690" width="14.109375" bestFit="1" customWidth="1"/>
    <col min="7691" max="7691" width="14.88671875" bestFit="1" customWidth="1"/>
    <col min="7692" max="7692" width="13.109375" bestFit="1" customWidth="1"/>
    <col min="7937" max="7937" width="16.33203125" customWidth="1"/>
    <col min="7938" max="7942" width="1.44140625" customWidth="1"/>
    <col min="7943" max="7943" width="42" bestFit="1" customWidth="1"/>
    <col min="7944" max="7944" width="14.88671875" bestFit="1" customWidth="1"/>
    <col min="7945" max="7946" width="14.109375" bestFit="1" customWidth="1"/>
    <col min="7947" max="7947" width="14.88671875" bestFit="1" customWidth="1"/>
    <col min="7948" max="7948" width="13.109375" bestFit="1" customWidth="1"/>
    <col min="8193" max="8193" width="16.33203125" customWidth="1"/>
    <col min="8194" max="8198" width="1.44140625" customWidth="1"/>
    <col min="8199" max="8199" width="42" bestFit="1" customWidth="1"/>
    <col min="8200" max="8200" width="14.88671875" bestFit="1" customWidth="1"/>
    <col min="8201" max="8202" width="14.109375" bestFit="1" customWidth="1"/>
    <col min="8203" max="8203" width="14.88671875" bestFit="1" customWidth="1"/>
    <col min="8204" max="8204" width="13.109375" bestFit="1" customWidth="1"/>
    <col min="8449" max="8449" width="16.33203125" customWidth="1"/>
    <col min="8450" max="8454" width="1.44140625" customWidth="1"/>
    <col min="8455" max="8455" width="42" bestFit="1" customWidth="1"/>
    <col min="8456" max="8456" width="14.88671875" bestFit="1" customWidth="1"/>
    <col min="8457" max="8458" width="14.109375" bestFit="1" customWidth="1"/>
    <col min="8459" max="8459" width="14.88671875" bestFit="1" customWidth="1"/>
    <col min="8460" max="8460" width="13.109375" bestFit="1" customWidth="1"/>
    <col min="8705" max="8705" width="16.33203125" customWidth="1"/>
    <col min="8706" max="8710" width="1.44140625" customWidth="1"/>
    <col min="8711" max="8711" width="42" bestFit="1" customWidth="1"/>
    <col min="8712" max="8712" width="14.88671875" bestFit="1" customWidth="1"/>
    <col min="8713" max="8714" width="14.109375" bestFit="1" customWidth="1"/>
    <col min="8715" max="8715" width="14.88671875" bestFit="1" customWidth="1"/>
    <col min="8716" max="8716" width="13.109375" bestFit="1" customWidth="1"/>
    <col min="8961" max="8961" width="16.33203125" customWidth="1"/>
    <col min="8962" max="8966" width="1.44140625" customWidth="1"/>
    <col min="8967" max="8967" width="42" bestFit="1" customWidth="1"/>
    <col min="8968" max="8968" width="14.88671875" bestFit="1" customWidth="1"/>
    <col min="8969" max="8970" width="14.109375" bestFit="1" customWidth="1"/>
    <col min="8971" max="8971" width="14.88671875" bestFit="1" customWidth="1"/>
    <col min="8972" max="8972" width="13.109375" bestFit="1" customWidth="1"/>
    <col min="9217" max="9217" width="16.33203125" customWidth="1"/>
    <col min="9218" max="9222" width="1.44140625" customWidth="1"/>
    <col min="9223" max="9223" width="42" bestFit="1" customWidth="1"/>
    <col min="9224" max="9224" width="14.88671875" bestFit="1" customWidth="1"/>
    <col min="9225" max="9226" width="14.109375" bestFit="1" customWidth="1"/>
    <col min="9227" max="9227" width="14.88671875" bestFit="1" customWidth="1"/>
    <col min="9228" max="9228" width="13.109375" bestFit="1" customWidth="1"/>
    <col min="9473" max="9473" width="16.33203125" customWidth="1"/>
    <col min="9474" max="9478" width="1.44140625" customWidth="1"/>
    <col min="9479" max="9479" width="42" bestFit="1" customWidth="1"/>
    <col min="9480" max="9480" width="14.88671875" bestFit="1" customWidth="1"/>
    <col min="9481" max="9482" width="14.109375" bestFit="1" customWidth="1"/>
    <col min="9483" max="9483" width="14.88671875" bestFit="1" customWidth="1"/>
    <col min="9484" max="9484" width="13.109375" bestFit="1" customWidth="1"/>
    <col min="9729" max="9729" width="16.33203125" customWidth="1"/>
    <col min="9730" max="9734" width="1.44140625" customWidth="1"/>
    <col min="9735" max="9735" width="42" bestFit="1" customWidth="1"/>
    <col min="9736" max="9736" width="14.88671875" bestFit="1" customWidth="1"/>
    <col min="9737" max="9738" width="14.109375" bestFit="1" customWidth="1"/>
    <col min="9739" max="9739" width="14.88671875" bestFit="1" customWidth="1"/>
    <col min="9740" max="9740" width="13.109375" bestFit="1" customWidth="1"/>
    <col min="9985" max="9985" width="16.33203125" customWidth="1"/>
    <col min="9986" max="9990" width="1.44140625" customWidth="1"/>
    <col min="9991" max="9991" width="42" bestFit="1" customWidth="1"/>
    <col min="9992" max="9992" width="14.88671875" bestFit="1" customWidth="1"/>
    <col min="9993" max="9994" width="14.109375" bestFit="1" customWidth="1"/>
    <col min="9995" max="9995" width="14.88671875" bestFit="1" customWidth="1"/>
    <col min="9996" max="9996" width="13.109375" bestFit="1" customWidth="1"/>
    <col min="10241" max="10241" width="16.33203125" customWidth="1"/>
    <col min="10242" max="10246" width="1.44140625" customWidth="1"/>
    <col min="10247" max="10247" width="42" bestFit="1" customWidth="1"/>
    <col min="10248" max="10248" width="14.88671875" bestFit="1" customWidth="1"/>
    <col min="10249" max="10250" width="14.109375" bestFit="1" customWidth="1"/>
    <col min="10251" max="10251" width="14.88671875" bestFit="1" customWidth="1"/>
    <col min="10252" max="10252" width="13.109375" bestFit="1" customWidth="1"/>
    <col min="10497" max="10497" width="16.33203125" customWidth="1"/>
    <col min="10498" max="10502" width="1.44140625" customWidth="1"/>
    <col min="10503" max="10503" width="42" bestFit="1" customWidth="1"/>
    <col min="10504" max="10504" width="14.88671875" bestFit="1" customWidth="1"/>
    <col min="10505" max="10506" width="14.109375" bestFit="1" customWidth="1"/>
    <col min="10507" max="10507" width="14.88671875" bestFit="1" customWidth="1"/>
    <col min="10508" max="10508" width="13.109375" bestFit="1" customWidth="1"/>
    <col min="10753" max="10753" width="16.33203125" customWidth="1"/>
    <col min="10754" max="10758" width="1.44140625" customWidth="1"/>
    <col min="10759" max="10759" width="42" bestFit="1" customWidth="1"/>
    <col min="10760" max="10760" width="14.88671875" bestFit="1" customWidth="1"/>
    <col min="10761" max="10762" width="14.109375" bestFit="1" customWidth="1"/>
    <col min="10763" max="10763" width="14.88671875" bestFit="1" customWidth="1"/>
    <col min="10764" max="10764" width="13.109375" bestFit="1" customWidth="1"/>
    <col min="11009" max="11009" width="16.33203125" customWidth="1"/>
    <col min="11010" max="11014" width="1.44140625" customWidth="1"/>
    <col min="11015" max="11015" width="42" bestFit="1" customWidth="1"/>
    <col min="11016" max="11016" width="14.88671875" bestFit="1" customWidth="1"/>
    <col min="11017" max="11018" width="14.109375" bestFit="1" customWidth="1"/>
    <col min="11019" max="11019" width="14.88671875" bestFit="1" customWidth="1"/>
    <col min="11020" max="11020" width="13.109375" bestFit="1" customWidth="1"/>
    <col min="11265" max="11265" width="16.33203125" customWidth="1"/>
    <col min="11266" max="11270" width="1.44140625" customWidth="1"/>
    <col min="11271" max="11271" width="42" bestFit="1" customWidth="1"/>
    <col min="11272" max="11272" width="14.88671875" bestFit="1" customWidth="1"/>
    <col min="11273" max="11274" width="14.109375" bestFit="1" customWidth="1"/>
    <col min="11275" max="11275" width="14.88671875" bestFit="1" customWidth="1"/>
    <col min="11276" max="11276" width="13.109375" bestFit="1" customWidth="1"/>
    <col min="11521" max="11521" width="16.33203125" customWidth="1"/>
    <col min="11522" max="11526" width="1.44140625" customWidth="1"/>
    <col min="11527" max="11527" width="42" bestFit="1" customWidth="1"/>
    <col min="11528" max="11528" width="14.88671875" bestFit="1" customWidth="1"/>
    <col min="11529" max="11530" width="14.109375" bestFit="1" customWidth="1"/>
    <col min="11531" max="11531" width="14.88671875" bestFit="1" customWidth="1"/>
    <col min="11532" max="11532" width="13.109375" bestFit="1" customWidth="1"/>
    <col min="11777" max="11777" width="16.33203125" customWidth="1"/>
    <col min="11778" max="11782" width="1.44140625" customWidth="1"/>
    <col min="11783" max="11783" width="42" bestFit="1" customWidth="1"/>
    <col min="11784" max="11784" width="14.88671875" bestFit="1" customWidth="1"/>
    <col min="11785" max="11786" width="14.109375" bestFit="1" customWidth="1"/>
    <col min="11787" max="11787" width="14.88671875" bestFit="1" customWidth="1"/>
    <col min="11788" max="11788" width="13.109375" bestFit="1" customWidth="1"/>
    <col min="12033" max="12033" width="16.33203125" customWidth="1"/>
    <col min="12034" max="12038" width="1.44140625" customWidth="1"/>
    <col min="12039" max="12039" width="42" bestFit="1" customWidth="1"/>
    <col min="12040" max="12040" width="14.88671875" bestFit="1" customWidth="1"/>
    <col min="12041" max="12042" width="14.109375" bestFit="1" customWidth="1"/>
    <col min="12043" max="12043" width="14.88671875" bestFit="1" customWidth="1"/>
    <col min="12044" max="12044" width="13.109375" bestFit="1" customWidth="1"/>
    <col min="12289" max="12289" width="16.33203125" customWidth="1"/>
    <col min="12290" max="12294" width="1.44140625" customWidth="1"/>
    <col min="12295" max="12295" width="42" bestFit="1" customWidth="1"/>
    <col min="12296" max="12296" width="14.88671875" bestFit="1" customWidth="1"/>
    <col min="12297" max="12298" width="14.109375" bestFit="1" customWidth="1"/>
    <col min="12299" max="12299" width="14.88671875" bestFit="1" customWidth="1"/>
    <col min="12300" max="12300" width="13.109375" bestFit="1" customWidth="1"/>
    <col min="12545" max="12545" width="16.33203125" customWidth="1"/>
    <col min="12546" max="12550" width="1.44140625" customWidth="1"/>
    <col min="12551" max="12551" width="42" bestFit="1" customWidth="1"/>
    <col min="12552" max="12552" width="14.88671875" bestFit="1" customWidth="1"/>
    <col min="12553" max="12554" width="14.109375" bestFit="1" customWidth="1"/>
    <col min="12555" max="12555" width="14.88671875" bestFit="1" customWidth="1"/>
    <col min="12556" max="12556" width="13.109375" bestFit="1" customWidth="1"/>
    <col min="12801" max="12801" width="16.33203125" customWidth="1"/>
    <col min="12802" max="12806" width="1.44140625" customWidth="1"/>
    <col min="12807" max="12807" width="42" bestFit="1" customWidth="1"/>
    <col min="12808" max="12808" width="14.88671875" bestFit="1" customWidth="1"/>
    <col min="12809" max="12810" width="14.109375" bestFit="1" customWidth="1"/>
    <col min="12811" max="12811" width="14.88671875" bestFit="1" customWidth="1"/>
    <col min="12812" max="12812" width="13.109375" bestFit="1" customWidth="1"/>
    <col min="13057" max="13057" width="16.33203125" customWidth="1"/>
    <col min="13058" max="13062" width="1.44140625" customWidth="1"/>
    <col min="13063" max="13063" width="42" bestFit="1" customWidth="1"/>
    <col min="13064" max="13064" width="14.88671875" bestFit="1" customWidth="1"/>
    <col min="13065" max="13066" width="14.109375" bestFit="1" customWidth="1"/>
    <col min="13067" max="13067" width="14.88671875" bestFit="1" customWidth="1"/>
    <col min="13068" max="13068" width="13.109375" bestFit="1" customWidth="1"/>
    <col min="13313" max="13313" width="16.33203125" customWidth="1"/>
    <col min="13314" max="13318" width="1.44140625" customWidth="1"/>
    <col min="13319" max="13319" width="42" bestFit="1" customWidth="1"/>
    <col min="13320" max="13320" width="14.88671875" bestFit="1" customWidth="1"/>
    <col min="13321" max="13322" width="14.109375" bestFit="1" customWidth="1"/>
    <col min="13323" max="13323" width="14.88671875" bestFit="1" customWidth="1"/>
    <col min="13324" max="13324" width="13.109375" bestFit="1" customWidth="1"/>
    <col min="13569" max="13569" width="16.33203125" customWidth="1"/>
    <col min="13570" max="13574" width="1.44140625" customWidth="1"/>
    <col min="13575" max="13575" width="42" bestFit="1" customWidth="1"/>
    <col min="13576" max="13576" width="14.88671875" bestFit="1" customWidth="1"/>
    <col min="13577" max="13578" width="14.109375" bestFit="1" customWidth="1"/>
    <col min="13579" max="13579" width="14.88671875" bestFit="1" customWidth="1"/>
    <col min="13580" max="13580" width="13.109375" bestFit="1" customWidth="1"/>
    <col min="13825" max="13825" width="16.33203125" customWidth="1"/>
    <col min="13826" max="13830" width="1.44140625" customWidth="1"/>
    <col min="13831" max="13831" width="42" bestFit="1" customWidth="1"/>
    <col min="13832" max="13832" width="14.88671875" bestFit="1" customWidth="1"/>
    <col min="13833" max="13834" width="14.109375" bestFit="1" customWidth="1"/>
    <col min="13835" max="13835" width="14.88671875" bestFit="1" customWidth="1"/>
    <col min="13836" max="13836" width="13.109375" bestFit="1" customWidth="1"/>
    <col min="14081" max="14081" width="16.33203125" customWidth="1"/>
    <col min="14082" max="14086" width="1.44140625" customWidth="1"/>
    <col min="14087" max="14087" width="42" bestFit="1" customWidth="1"/>
    <col min="14088" max="14088" width="14.88671875" bestFit="1" customWidth="1"/>
    <col min="14089" max="14090" width="14.109375" bestFit="1" customWidth="1"/>
    <col min="14091" max="14091" width="14.88671875" bestFit="1" customWidth="1"/>
    <col min="14092" max="14092" width="13.109375" bestFit="1" customWidth="1"/>
    <col min="14337" max="14337" width="16.33203125" customWidth="1"/>
    <col min="14338" max="14342" width="1.44140625" customWidth="1"/>
    <col min="14343" max="14343" width="42" bestFit="1" customWidth="1"/>
    <col min="14344" max="14344" width="14.88671875" bestFit="1" customWidth="1"/>
    <col min="14345" max="14346" width="14.109375" bestFit="1" customWidth="1"/>
    <col min="14347" max="14347" width="14.88671875" bestFit="1" customWidth="1"/>
    <col min="14348" max="14348" width="13.109375" bestFit="1" customWidth="1"/>
    <col min="14593" max="14593" width="16.33203125" customWidth="1"/>
    <col min="14594" max="14598" width="1.44140625" customWidth="1"/>
    <col min="14599" max="14599" width="42" bestFit="1" customWidth="1"/>
    <col min="14600" max="14600" width="14.88671875" bestFit="1" customWidth="1"/>
    <col min="14601" max="14602" width="14.109375" bestFit="1" customWidth="1"/>
    <col min="14603" max="14603" width="14.88671875" bestFit="1" customWidth="1"/>
    <col min="14604" max="14604" width="13.109375" bestFit="1" customWidth="1"/>
    <col min="14849" max="14849" width="16.33203125" customWidth="1"/>
    <col min="14850" max="14854" width="1.44140625" customWidth="1"/>
    <col min="14855" max="14855" width="42" bestFit="1" customWidth="1"/>
    <col min="14856" max="14856" width="14.88671875" bestFit="1" customWidth="1"/>
    <col min="14857" max="14858" width="14.109375" bestFit="1" customWidth="1"/>
    <col min="14859" max="14859" width="14.88671875" bestFit="1" customWidth="1"/>
    <col min="14860" max="14860" width="13.109375" bestFit="1" customWidth="1"/>
    <col min="15105" max="15105" width="16.33203125" customWidth="1"/>
    <col min="15106" max="15110" width="1.44140625" customWidth="1"/>
    <col min="15111" max="15111" width="42" bestFit="1" customWidth="1"/>
    <col min="15112" max="15112" width="14.88671875" bestFit="1" customWidth="1"/>
    <col min="15113" max="15114" width="14.109375" bestFit="1" customWidth="1"/>
    <col min="15115" max="15115" width="14.88671875" bestFit="1" customWidth="1"/>
    <col min="15116" max="15116" width="13.109375" bestFit="1" customWidth="1"/>
    <col min="15361" max="15361" width="16.33203125" customWidth="1"/>
    <col min="15362" max="15366" width="1.44140625" customWidth="1"/>
    <col min="15367" max="15367" width="42" bestFit="1" customWidth="1"/>
    <col min="15368" max="15368" width="14.88671875" bestFit="1" customWidth="1"/>
    <col min="15369" max="15370" width="14.109375" bestFit="1" customWidth="1"/>
    <col min="15371" max="15371" width="14.88671875" bestFit="1" customWidth="1"/>
    <col min="15372" max="15372" width="13.109375" bestFit="1" customWidth="1"/>
    <col min="15617" max="15617" width="16.33203125" customWidth="1"/>
    <col min="15618" max="15622" width="1.44140625" customWidth="1"/>
    <col min="15623" max="15623" width="42" bestFit="1" customWidth="1"/>
    <col min="15624" max="15624" width="14.88671875" bestFit="1" customWidth="1"/>
    <col min="15625" max="15626" width="14.109375" bestFit="1" customWidth="1"/>
    <col min="15627" max="15627" width="14.88671875" bestFit="1" customWidth="1"/>
    <col min="15628" max="15628" width="13.109375" bestFit="1" customWidth="1"/>
    <col min="15873" max="15873" width="16.33203125" customWidth="1"/>
    <col min="15874" max="15878" width="1.44140625" customWidth="1"/>
    <col min="15879" max="15879" width="42" bestFit="1" customWidth="1"/>
    <col min="15880" max="15880" width="14.88671875" bestFit="1" customWidth="1"/>
    <col min="15881" max="15882" width="14.109375" bestFit="1" customWidth="1"/>
    <col min="15883" max="15883" width="14.88671875" bestFit="1" customWidth="1"/>
    <col min="15884" max="15884" width="13.109375" bestFit="1" customWidth="1"/>
    <col min="16129" max="16129" width="16.33203125" customWidth="1"/>
    <col min="16130" max="16134" width="1.44140625" customWidth="1"/>
    <col min="16135" max="16135" width="42" bestFit="1" customWidth="1"/>
    <col min="16136" max="16136" width="14.88671875" bestFit="1" customWidth="1"/>
    <col min="16137" max="16138" width="14.109375" bestFit="1" customWidth="1"/>
    <col min="16139" max="16139" width="14.88671875" bestFit="1" customWidth="1"/>
    <col min="16140" max="16140" width="13.109375" bestFit="1" customWidth="1"/>
  </cols>
  <sheetData>
    <row r="1" spans="1:12" ht="14.4" x14ac:dyDescent="0.25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  <c r="L1" s="65"/>
    </row>
    <row r="3" spans="1:12" ht="14.4" x14ac:dyDescent="0.25">
      <c r="A3" s="9" t="s">
        <v>1221</v>
      </c>
      <c r="B3" s="10"/>
      <c r="C3" s="10"/>
      <c r="D3" s="10"/>
      <c r="E3" s="10"/>
      <c r="F3" s="10"/>
      <c r="G3" s="10"/>
      <c r="H3" s="24"/>
      <c r="I3" s="24"/>
      <c r="J3" s="24"/>
      <c r="K3" s="24"/>
      <c r="L3" s="67"/>
    </row>
    <row r="4" spans="1:12" ht="14.4" x14ac:dyDescent="0.25">
      <c r="A4" s="11" t="s">
        <v>382</v>
      </c>
      <c r="B4" s="12" t="s">
        <v>383</v>
      </c>
      <c r="C4" s="13"/>
      <c r="D4" s="13"/>
      <c r="E4" s="13"/>
      <c r="F4" s="13"/>
      <c r="G4" s="13"/>
      <c r="H4" s="22">
        <v>29108135.649999999</v>
      </c>
      <c r="I4" s="22">
        <v>12884021.039999999</v>
      </c>
      <c r="J4" s="22">
        <v>13395995.439999999</v>
      </c>
      <c r="K4" s="22">
        <v>28596161.25</v>
      </c>
      <c r="L4" s="68"/>
    </row>
    <row r="5" spans="1:12" ht="14.4" x14ac:dyDescent="0.25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2">
        <v>8507036.9399999995</v>
      </c>
      <c r="I5" s="22">
        <v>12793813.550000001</v>
      </c>
      <c r="J5" s="22">
        <v>13071342.01</v>
      </c>
      <c r="K5" s="22">
        <v>8229508.4800000004</v>
      </c>
      <c r="L5" s="68"/>
    </row>
    <row r="6" spans="1:12" ht="14.4" x14ac:dyDescent="0.25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2">
        <v>8201508.1900000004</v>
      </c>
      <c r="I6" s="22">
        <v>12244438.73</v>
      </c>
      <c r="J6" s="22">
        <v>12510324.34</v>
      </c>
      <c r="K6" s="22">
        <v>7935622.5800000001</v>
      </c>
      <c r="L6" s="68"/>
    </row>
    <row r="7" spans="1:12" ht="14.4" x14ac:dyDescent="0.25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2">
        <v>8201508.1900000004</v>
      </c>
      <c r="I7" s="22">
        <v>12244438.73</v>
      </c>
      <c r="J7" s="22">
        <v>12510324.34</v>
      </c>
      <c r="K7" s="22">
        <v>7935622.5800000001</v>
      </c>
      <c r="L7" s="68"/>
    </row>
    <row r="8" spans="1:12" ht="14.4" x14ac:dyDescent="0.25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2">
        <v>6000</v>
      </c>
      <c r="I8" s="22">
        <v>7204.47</v>
      </c>
      <c r="J8" s="22">
        <v>7204.47</v>
      </c>
      <c r="K8" s="22">
        <v>6000</v>
      </c>
      <c r="L8" s="68"/>
    </row>
    <row r="9" spans="1:12" ht="14.4" x14ac:dyDescent="0.25">
      <c r="A9" s="16" t="s">
        <v>396</v>
      </c>
      <c r="B9" s="3" t="s">
        <v>385</v>
      </c>
      <c r="C9" s="4"/>
      <c r="D9" s="4"/>
      <c r="E9" s="4"/>
      <c r="F9" s="4"/>
      <c r="G9" s="17" t="s">
        <v>397</v>
      </c>
      <c r="H9" s="2">
        <v>5000</v>
      </c>
      <c r="I9" s="2">
        <v>7204.47</v>
      </c>
      <c r="J9" s="2">
        <v>7204.47</v>
      </c>
      <c r="K9" s="2">
        <v>5000</v>
      </c>
      <c r="L9" s="69"/>
    </row>
    <row r="10" spans="1:12" ht="14.4" x14ac:dyDescent="0.25">
      <c r="A10" s="16" t="s">
        <v>398</v>
      </c>
      <c r="B10" s="3" t="s">
        <v>385</v>
      </c>
      <c r="C10" s="4"/>
      <c r="D10" s="4"/>
      <c r="E10" s="4"/>
      <c r="F10" s="4"/>
      <c r="G10" s="17" t="s">
        <v>399</v>
      </c>
      <c r="H10" s="2">
        <v>1000</v>
      </c>
      <c r="I10" s="2">
        <v>0</v>
      </c>
      <c r="J10" s="2">
        <v>0</v>
      </c>
      <c r="K10" s="2">
        <v>1000</v>
      </c>
      <c r="L10" s="69"/>
    </row>
    <row r="11" spans="1:12" ht="14.4" x14ac:dyDescent="0.25">
      <c r="A11" s="19" t="s">
        <v>385</v>
      </c>
      <c r="B11" s="3" t="s">
        <v>385</v>
      </c>
      <c r="C11" s="4"/>
      <c r="D11" s="4"/>
      <c r="E11" s="4"/>
      <c r="F11" s="4"/>
      <c r="G11" s="20" t="s">
        <v>385</v>
      </c>
      <c r="H11" s="26"/>
      <c r="I11" s="26"/>
      <c r="J11" s="26"/>
      <c r="K11" s="26"/>
      <c r="L11" s="21"/>
    </row>
    <row r="12" spans="1:12" ht="14.4" x14ac:dyDescent="0.25">
      <c r="A12" s="11" t="s">
        <v>400</v>
      </c>
      <c r="B12" s="3" t="s">
        <v>385</v>
      </c>
      <c r="C12" s="4"/>
      <c r="D12" s="4"/>
      <c r="E12" s="4"/>
      <c r="F12" s="12" t="s">
        <v>401</v>
      </c>
      <c r="G12" s="13"/>
      <c r="H12" s="22">
        <v>0</v>
      </c>
      <c r="I12" s="22">
        <v>5206195.84</v>
      </c>
      <c r="J12" s="22">
        <v>5206195.84</v>
      </c>
      <c r="K12" s="22">
        <v>0</v>
      </c>
      <c r="L12" s="68"/>
    </row>
    <row r="13" spans="1:12" ht="14.4" x14ac:dyDescent="0.25">
      <c r="A13" s="16" t="s">
        <v>404</v>
      </c>
      <c r="B13" s="3" t="s">
        <v>385</v>
      </c>
      <c r="C13" s="4"/>
      <c r="D13" s="4"/>
      <c r="E13" s="4"/>
      <c r="F13" s="4"/>
      <c r="G13" s="17" t="s">
        <v>405</v>
      </c>
      <c r="H13" s="2">
        <v>0</v>
      </c>
      <c r="I13" s="2">
        <v>4514000.08</v>
      </c>
      <c r="J13" s="2">
        <v>4514000.08</v>
      </c>
      <c r="K13" s="2">
        <v>0</v>
      </c>
      <c r="L13" s="69"/>
    </row>
    <row r="14" spans="1:12" ht="14.4" x14ac:dyDescent="0.25">
      <c r="A14" s="16" t="s">
        <v>406</v>
      </c>
      <c r="B14" s="3" t="s">
        <v>385</v>
      </c>
      <c r="C14" s="4"/>
      <c r="D14" s="4"/>
      <c r="E14" s="4"/>
      <c r="F14" s="4"/>
      <c r="G14" s="17" t="s">
        <v>407</v>
      </c>
      <c r="H14" s="2">
        <v>0</v>
      </c>
      <c r="I14" s="2">
        <v>75588.28</v>
      </c>
      <c r="J14" s="2">
        <v>75588.28</v>
      </c>
      <c r="K14" s="2">
        <v>0</v>
      </c>
      <c r="L14" s="69"/>
    </row>
    <row r="15" spans="1:12" ht="14.4" x14ac:dyDescent="0.25">
      <c r="A15" s="16" t="s">
        <v>408</v>
      </c>
      <c r="B15" s="3" t="s">
        <v>385</v>
      </c>
      <c r="C15" s="4"/>
      <c r="D15" s="4"/>
      <c r="E15" s="4"/>
      <c r="F15" s="4"/>
      <c r="G15" s="17" t="s">
        <v>409</v>
      </c>
      <c r="H15" s="2">
        <v>0</v>
      </c>
      <c r="I15" s="2">
        <v>12655.55</v>
      </c>
      <c r="J15" s="2">
        <v>12655.55</v>
      </c>
      <c r="K15" s="2">
        <v>0</v>
      </c>
      <c r="L15" s="69"/>
    </row>
    <row r="16" spans="1:12" ht="14.4" x14ac:dyDescent="0.25">
      <c r="A16" s="16" t="s">
        <v>410</v>
      </c>
      <c r="B16" s="3" t="s">
        <v>385</v>
      </c>
      <c r="C16" s="4"/>
      <c r="D16" s="4"/>
      <c r="E16" s="4"/>
      <c r="F16" s="4"/>
      <c r="G16" s="17" t="s">
        <v>411</v>
      </c>
      <c r="H16" s="2">
        <v>0</v>
      </c>
      <c r="I16" s="2">
        <v>603951.93000000005</v>
      </c>
      <c r="J16" s="2">
        <v>603951.93000000005</v>
      </c>
      <c r="K16" s="2">
        <v>0</v>
      </c>
      <c r="L16" s="69"/>
    </row>
    <row r="17" spans="1:12" ht="14.4" x14ac:dyDescent="0.25">
      <c r="A17" s="19" t="s">
        <v>385</v>
      </c>
      <c r="B17" s="3" t="s">
        <v>385</v>
      </c>
      <c r="C17" s="4"/>
      <c r="D17" s="4"/>
      <c r="E17" s="4"/>
      <c r="F17" s="4"/>
      <c r="G17" s="20" t="s">
        <v>385</v>
      </c>
      <c r="H17" s="26"/>
      <c r="I17" s="26"/>
      <c r="J17" s="26"/>
      <c r="K17" s="26"/>
      <c r="L17" s="21"/>
    </row>
    <row r="18" spans="1:12" ht="14.4" x14ac:dyDescent="0.25">
      <c r="A18" s="11" t="s">
        <v>412</v>
      </c>
      <c r="B18" s="3" t="s">
        <v>385</v>
      </c>
      <c r="C18" s="4"/>
      <c r="D18" s="4"/>
      <c r="E18" s="4"/>
      <c r="F18" s="12" t="s">
        <v>413</v>
      </c>
      <c r="G18" s="13"/>
      <c r="H18" s="22">
        <v>0</v>
      </c>
      <c r="I18" s="22">
        <v>3378833.53</v>
      </c>
      <c r="J18" s="22">
        <v>3378833.53</v>
      </c>
      <c r="K18" s="22">
        <v>0</v>
      </c>
      <c r="L18" s="68"/>
    </row>
    <row r="19" spans="1:12" ht="14.4" x14ac:dyDescent="0.25">
      <c r="A19" s="16" t="s">
        <v>414</v>
      </c>
      <c r="B19" s="3" t="s">
        <v>385</v>
      </c>
      <c r="C19" s="4"/>
      <c r="D19" s="4"/>
      <c r="E19" s="4"/>
      <c r="F19" s="4"/>
      <c r="G19" s="17" t="s">
        <v>415</v>
      </c>
      <c r="H19" s="2">
        <v>0</v>
      </c>
      <c r="I19" s="2">
        <v>679132.54</v>
      </c>
      <c r="J19" s="2">
        <v>679132.54</v>
      </c>
      <c r="K19" s="2">
        <v>0</v>
      </c>
      <c r="L19" s="69"/>
    </row>
    <row r="20" spans="1:12" ht="14.4" x14ac:dyDescent="0.25">
      <c r="A20" s="16" t="s">
        <v>416</v>
      </c>
      <c r="B20" s="3" t="s">
        <v>385</v>
      </c>
      <c r="C20" s="4"/>
      <c r="D20" s="4"/>
      <c r="E20" s="4"/>
      <c r="F20" s="4"/>
      <c r="G20" s="17" t="s">
        <v>417</v>
      </c>
      <c r="H20" s="2">
        <v>0</v>
      </c>
      <c r="I20" s="2">
        <v>2699700.99</v>
      </c>
      <c r="J20" s="2">
        <v>2699700.99</v>
      </c>
      <c r="K20" s="2">
        <v>0</v>
      </c>
      <c r="L20" s="69"/>
    </row>
    <row r="21" spans="1:12" ht="14.4" x14ac:dyDescent="0.25">
      <c r="A21" s="19" t="s">
        <v>385</v>
      </c>
      <c r="B21" s="3" t="s">
        <v>385</v>
      </c>
      <c r="C21" s="4"/>
      <c r="D21" s="4"/>
      <c r="E21" s="4"/>
      <c r="F21" s="4"/>
      <c r="G21" s="20" t="s">
        <v>385</v>
      </c>
      <c r="H21" s="26"/>
      <c r="I21" s="26"/>
      <c r="J21" s="26"/>
      <c r="K21" s="26"/>
      <c r="L21" s="21"/>
    </row>
    <row r="22" spans="1:12" ht="14.4" x14ac:dyDescent="0.25">
      <c r="A22" s="11" t="s">
        <v>418</v>
      </c>
      <c r="B22" s="3" t="s">
        <v>385</v>
      </c>
      <c r="C22" s="4"/>
      <c r="D22" s="4"/>
      <c r="E22" s="4"/>
      <c r="F22" s="12" t="s">
        <v>419</v>
      </c>
      <c r="G22" s="13"/>
      <c r="H22" s="22">
        <v>6015699.4500000002</v>
      </c>
      <c r="I22" s="22">
        <v>2965510.19</v>
      </c>
      <c r="J22" s="22">
        <v>1207943.04</v>
      </c>
      <c r="K22" s="22">
        <v>7773266.5999999996</v>
      </c>
      <c r="L22" s="68"/>
    </row>
    <row r="23" spans="1:12" ht="14.4" x14ac:dyDescent="0.25">
      <c r="A23" s="16" t="s">
        <v>420</v>
      </c>
      <c r="B23" s="3" t="s">
        <v>385</v>
      </c>
      <c r="C23" s="4"/>
      <c r="D23" s="4"/>
      <c r="E23" s="4"/>
      <c r="F23" s="4"/>
      <c r="G23" s="17" t="s">
        <v>421</v>
      </c>
      <c r="H23" s="2">
        <v>887711.86</v>
      </c>
      <c r="I23" s="2">
        <v>2236275.88</v>
      </c>
      <c r="J23" s="2">
        <v>1207803.8400000001</v>
      </c>
      <c r="K23" s="2">
        <v>1916183.9</v>
      </c>
      <c r="L23" s="69"/>
    </row>
    <row r="24" spans="1:12" ht="14.4" x14ac:dyDescent="0.25">
      <c r="A24" s="16" t="s">
        <v>422</v>
      </c>
      <c r="B24" s="3" t="s">
        <v>385</v>
      </c>
      <c r="C24" s="4"/>
      <c r="D24" s="4"/>
      <c r="E24" s="4"/>
      <c r="F24" s="4"/>
      <c r="G24" s="17" t="s">
        <v>423</v>
      </c>
      <c r="H24" s="2">
        <v>1498964.24</v>
      </c>
      <c r="I24" s="2">
        <v>27101.32</v>
      </c>
      <c r="J24" s="2">
        <v>69.599999999999994</v>
      </c>
      <c r="K24" s="2">
        <v>1525995.96</v>
      </c>
      <c r="L24" s="69"/>
    </row>
    <row r="25" spans="1:12" ht="14.4" x14ac:dyDescent="0.25">
      <c r="A25" s="16" t="s">
        <v>424</v>
      </c>
      <c r="B25" s="3" t="s">
        <v>385</v>
      </c>
      <c r="C25" s="4"/>
      <c r="D25" s="4"/>
      <c r="E25" s="4"/>
      <c r="F25" s="4"/>
      <c r="G25" s="17" t="s">
        <v>425</v>
      </c>
      <c r="H25" s="2">
        <v>3065007.83</v>
      </c>
      <c r="I25" s="2">
        <v>620925.43000000005</v>
      </c>
      <c r="J25" s="2">
        <v>0</v>
      </c>
      <c r="K25" s="2">
        <v>3685933.26</v>
      </c>
      <c r="L25" s="69"/>
    </row>
    <row r="26" spans="1:12" ht="14.4" x14ac:dyDescent="0.25">
      <c r="A26" s="16" t="s">
        <v>428</v>
      </c>
      <c r="B26" s="3" t="s">
        <v>385</v>
      </c>
      <c r="C26" s="4"/>
      <c r="D26" s="4"/>
      <c r="E26" s="4"/>
      <c r="F26" s="4"/>
      <c r="G26" s="17" t="s">
        <v>429</v>
      </c>
      <c r="H26" s="2">
        <v>564015.52</v>
      </c>
      <c r="I26" s="2">
        <v>81207.56</v>
      </c>
      <c r="J26" s="2">
        <v>69.599999999999994</v>
      </c>
      <c r="K26" s="2">
        <v>645153.48</v>
      </c>
      <c r="L26" s="69"/>
    </row>
    <row r="27" spans="1:12" ht="14.4" x14ac:dyDescent="0.25">
      <c r="A27" s="19" t="s">
        <v>385</v>
      </c>
      <c r="B27" s="3" t="s">
        <v>385</v>
      </c>
      <c r="C27" s="4"/>
      <c r="D27" s="4"/>
      <c r="E27" s="4"/>
      <c r="F27" s="4"/>
      <c r="G27" s="20" t="s">
        <v>385</v>
      </c>
      <c r="H27" s="26"/>
      <c r="I27" s="26"/>
      <c r="J27" s="26"/>
      <c r="K27" s="26"/>
      <c r="L27" s="21"/>
    </row>
    <row r="28" spans="1:12" ht="14.4" x14ac:dyDescent="0.25">
      <c r="A28" s="11" t="s">
        <v>430</v>
      </c>
      <c r="B28" s="3" t="s">
        <v>385</v>
      </c>
      <c r="C28" s="4"/>
      <c r="D28" s="4"/>
      <c r="E28" s="4"/>
      <c r="F28" s="12" t="s">
        <v>431</v>
      </c>
      <c r="G28" s="13"/>
      <c r="H28" s="22">
        <v>2179808.7400000002</v>
      </c>
      <c r="I28" s="22">
        <v>685188.96</v>
      </c>
      <c r="J28" s="22">
        <v>2708636.47</v>
      </c>
      <c r="K28" s="22">
        <v>156361.23000000001</v>
      </c>
      <c r="L28" s="68"/>
    </row>
    <row r="29" spans="1:12" ht="14.4" x14ac:dyDescent="0.25">
      <c r="A29" s="16" t="s">
        <v>432</v>
      </c>
      <c r="B29" s="3" t="s">
        <v>385</v>
      </c>
      <c r="C29" s="4"/>
      <c r="D29" s="4"/>
      <c r="E29" s="4"/>
      <c r="F29" s="4"/>
      <c r="G29" s="17" t="s">
        <v>433</v>
      </c>
      <c r="H29" s="2">
        <v>679391.42</v>
      </c>
      <c r="I29" s="2">
        <v>502.37</v>
      </c>
      <c r="J29" s="2">
        <v>679893.79</v>
      </c>
      <c r="K29" s="2">
        <v>0</v>
      </c>
      <c r="L29" s="69"/>
    </row>
    <row r="30" spans="1:12" ht="14.4" x14ac:dyDescent="0.25">
      <c r="A30" s="16" t="s">
        <v>434</v>
      </c>
      <c r="B30" s="3" t="s">
        <v>385</v>
      </c>
      <c r="C30" s="4"/>
      <c r="D30" s="4"/>
      <c r="E30" s="4"/>
      <c r="F30" s="4"/>
      <c r="G30" s="17" t="s">
        <v>435</v>
      </c>
      <c r="H30" s="2">
        <v>1500417.32</v>
      </c>
      <c r="I30" s="2">
        <v>684686.59</v>
      </c>
      <c r="J30" s="2">
        <v>2028742.68</v>
      </c>
      <c r="K30" s="2">
        <v>156361.23000000001</v>
      </c>
      <c r="L30" s="69"/>
    </row>
    <row r="31" spans="1:12" ht="14.4" x14ac:dyDescent="0.25">
      <c r="A31" s="19" t="s">
        <v>385</v>
      </c>
      <c r="B31" s="3" t="s">
        <v>385</v>
      </c>
      <c r="C31" s="4"/>
      <c r="D31" s="4"/>
      <c r="E31" s="4"/>
      <c r="F31" s="4"/>
      <c r="G31" s="20" t="s">
        <v>385</v>
      </c>
      <c r="H31" s="26"/>
      <c r="I31" s="26"/>
      <c r="J31" s="26"/>
      <c r="K31" s="26"/>
      <c r="L31" s="21"/>
    </row>
    <row r="32" spans="1:12" ht="14.4" x14ac:dyDescent="0.25">
      <c r="A32" s="11" t="s">
        <v>436</v>
      </c>
      <c r="B32" s="3" t="s">
        <v>385</v>
      </c>
      <c r="C32" s="4"/>
      <c r="D32" s="4"/>
      <c r="E32" s="4"/>
      <c r="F32" s="12" t="s">
        <v>437</v>
      </c>
      <c r="G32" s="13"/>
      <c r="H32" s="22">
        <v>0</v>
      </c>
      <c r="I32" s="22">
        <v>1505.74</v>
      </c>
      <c r="J32" s="22">
        <v>1510.99</v>
      </c>
      <c r="K32" s="22">
        <v>-5.25</v>
      </c>
      <c r="L32" s="68"/>
    </row>
    <row r="33" spans="1:12" ht="14.4" x14ac:dyDescent="0.25">
      <c r="A33" s="16" t="s">
        <v>438</v>
      </c>
      <c r="B33" s="3" t="s">
        <v>385</v>
      </c>
      <c r="C33" s="4"/>
      <c r="D33" s="4"/>
      <c r="E33" s="4"/>
      <c r="F33" s="4"/>
      <c r="G33" s="17" t="s">
        <v>439</v>
      </c>
      <c r="H33" s="2">
        <v>0</v>
      </c>
      <c r="I33" s="2">
        <v>1505.74</v>
      </c>
      <c r="J33" s="2">
        <v>1510.99</v>
      </c>
      <c r="K33" s="2">
        <v>-5.25</v>
      </c>
      <c r="L33" s="69"/>
    </row>
    <row r="34" spans="1:12" ht="14.4" x14ac:dyDescent="0.25">
      <c r="A34" s="19" t="s">
        <v>385</v>
      </c>
      <c r="B34" s="3" t="s">
        <v>385</v>
      </c>
      <c r="C34" s="4"/>
      <c r="D34" s="4"/>
      <c r="E34" s="4"/>
      <c r="F34" s="4"/>
      <c r="G34" s="20" t="s">
        <v>385</v>
      </c>
      <c r="H34" s="26"/>
      <c r="I34" s="26"/>
      <c r="J34" s="26"/>
      <c r="K34" s="26"/>
      <c r="L34" s="21"/>
    </row>
    <row r="35" spans="1:12" ht="14.4" x14ac:dyDescent="0.25">
      <c r="A35" s="11" t="s">
        <v>440</v>
      </c>
      <c r="B35" s="3" t="s">
        <v>385</v>
      </c>
      <c r="C35" s="4"/>
      <c r="D35" s="12" t="s">
        <v>441</v>
      </c>
      <c r="E35" s="13"/>
      <c r="F35" s="13"/>
      <c r="G35" s="13"/>
      <c r="H35" s="22">
        <v>305528.75</v>
      </c>
      <c r="I35" s="22">
        <v>549374.81999999995</v>
      </c>
      <c r="J35" s="22">
        <v>561017.67000000004</v>
      </c>
      <c r="K35" s="22">
        <v>293885.90000000002</v>
      </c>
      <c r="L35" s="68"/>
    </row>
    <row r="36" spans="1:12" ht="14.4" x14ac:dyDescent="0.25">
      <c r="A36" s="11" t="s">
        <v>442</v>
      </c>
      <c r="B36" s="3" t="s">
        <v>385</v>
      </c>
      <c r="C36" s="4"/>
      <c r="D36" s="4"/>
      <c r="E36" s="12" t="s">
        <v>443</v>
      </c>
      <c r="F36" s="13"/>
      <c r="G36" s="13"/>
      <c r="H36" s="22">
        <v>51667.49</v>
      </c>
      <c r="I36" s="22">
        <v>267495.65000000002</v>
      </c>
      <c r="J36" s="22">
        <v>253839.5</v>
      </c>
      <c r="K36" s="22">
        <v>65323.64</v>
      </c>
      <c r="L36" s="68"/>
    </row>
    <row r="37" spans="1:12" ht="14.4" x14ac:dyDescent="0.25">
      <c r="A37" s="11" t="s">
        <v>444</v>
      </c>
      <c r="B37" s="3" t="s">
        <v>385</v>
      </c>
      <c r="C37" s="4"/>
      <c r="D37" s="4"/>
      <c r="E37" s="4"/>
      <c r="F37" s="12" t="s">
        <v>445</v>
      </c>
      <c r="G37" s="13"/>
      <c r="H37" s="22">
        <v>51667.49</v>
      </c>
      <c r="I37" s="22">
        <v>267495.65000000002</v>
      </c>
      <c r="J37" s="22">
        <v>253839.5</v>
      </c>
      <c r="K37" s="22">
        <v>65323.64</v>
      </c>
      <c r="L37" s="68"/>
    </row>
    <row r="38" spans="1:12" ht="14.4" x14ac:dyDescent="0.25">
      <c r="A38" s="16" t="s">
        <v>447</v>
      </c>
      <c r="B38" s="3" t="s">
        <v>385</v>
      </c>
      <c r="C38" s="4"/>
      <c r="D38" s="4"/>
      <c r="E38" s="4"/>
      <c r="F38" s="4"/>
      <c r="G38" s="17" t="s">
        <v>448</v>
      </c>
      <c r="H38" s="2">
        <v>25552.5</v>
      </c>
      <c r="I38" s="2">
        <v>239467.5</v>
      </c>
      <c r="J38" s="2">
        <v>227724.51</v>
      </c>
      <c r="K38" s="2">
        <v>37295.49</v>
      </c>
      <c r="L38" s="69"/>
    </row>
    <row r="39" spans="1:12" ht="14.4" x14ac:dyDescent="0.25">
      <c r="A39" s="16" t="s">
        <v>449</v>
      </c>
      <c r="B39" s="3" t="s">
        <v>385</v>
      </c>
      <c r="C39" s="4"/>
      <c r="D39" s="4"/>
      <c r="E39" s="4"/>
      <c r="F39" s="4"/>
      <c r="G39" s="17" t="s">
        <v>450</v>
      </c>
      <c r="H39" s="2">
        <v>13326</v>
      </c>
      <c r="I39" s="2">
        <v>14478.6</v>
      </c>
      <c r="J39" s="2">
        <v>13326</v>
      </c>
      <c r="K39" s="2">
        <v>14478.6</v>
      </c>
      <c r="L39" s="69"/>
    </row>
    <row r="40" spans="1:12" ht="14.4" x14ac:dyDescent="0.25">
      <c r="A40" s="16" t="s">
        <v>451</v>
      </c>
      <c r="B40" s="3" t="s">
        <v>385</v>
      </c>
      <c r="C40" s="4"/>
      <c r="D40" s="4"/>
      <c r="E40" s="4"/>
      <c r="F40" s="4"/>
      <c r="G40" s="17" t="s">
        <v>452</v>
      </c>
      <c r="H40" s="2">
        <v>12788.99</v>
      </c>
      <c r="I40" s="2">
        <v>13549.55</v>
      </c>
      <c r="J40" s="2">
        <v>12788.99</v>
      </c>
      <c r="K40" s="2">
        <v>13549.55</v>
      </c>
      <c r="L40" s="69"/>
    </row>
    <row r="41" spans="1:12" ht="14.4" x14ac:dyDescent="0.25">
      <c r="A41" s="19" t="s">
        <v>385</v>
      </c>
      <c r="B41" s="3" t="s">
        <v>385</v>
      </c>
      <c r="C41" s="4"/>
      <c r="D41" s="4"/>
      <c r="E41" s="4"/>
      <c r="F41" s="4"/>
      <c r="G41" s="20" t="s">
        <v>385</v>
      </c>
      <c r="H41" s="26"/>
      <c r="I41" s="26"/>
      <c r="J41" s="26"/>
      <c r="K41" s="26"/>
      <c r="L41" s="21"/>
    </row>
    <row r="42" spans="1:12" ht="14.4" x14ac:dyDescent="0.25">
      <c r="A42" s="11" t="s">
        <v>455</v>
      </c>
      <c r="B42" s="3" t="s">
        <v>385</v>
      </c>
      <c r="C42" s="4"/>
      <c r="D42" s="4"/>
      <c r="E42" s="12" t="s">
        <v>456</v>
      </c>
      <c r="F42" s="13"/>
      <c r="G42" s="13"/>
      <c r="H42" s="22">
        <v>35317.800000000003</v>
      </c>
      <c r="I42" s="22">
        <v>91717.63</v>
      </c>
      <c r="J42" s="22">
        <v>103068.77</v>
      </c>
      <c r="K42" s="22">
        <v>23966.66</v>
      </c>
      <c r="L42" s="68"/>
    </row>
    <row r="43" spans="1:12" ht="14.4" x14ac:dyDescent="0.25">
      <c r="A43" s="11" t="s">
        <v>457</v>
      </c>
      <c r="B43" s="3" t="s">
        <v>385</v>
      </c>
      <c r="C43" s="4"/>
      <c r="D43" s="4"/>
      <c r="E43" s="4"/>
      <c r="F43" s="12" t="s">
        <v>456</v>
      </c>
      <c r="G43" s="13"/>
      <c r="H43" s="22">
        <v>35317.800000000003</v>
      </c>
      <c r="I43" s="22">
        <v>91717.63</v>
      </c>
      <c r="J43" s="22">
        <v>103068.77</v>
      </c>
      <c r="K43" s="22">
        <v>23966.66</v>
      </c>
      <c r="L43" s="68"/>
    </row>
    <row r="44" spans="1:12" ht="14.4" x14ac:dyDescent="0.25">
      <c r="A44" s="16" t="s">
        <v>458</v>
      </c>
      <c r="B44" s="3" t="s">
        <v>385</v>
      </c>
      <c r="C44" s="4"/>
      <c r="D44" s="4"/>
      <c r="E44" s="4"/>
      <c r="F44" s="4"/>
      <c r="G44" s="17" t="s">
        <v>459</v>
      </c>
      <c r="H44" s="2">
        <v>1771.46</v>
      </c>
      <c r="I44" s="2">
        <v>102.87</v>
      </c>
      <c r="J44" s="2">
        <v>0</v>
      </c>
      <c r="K44" s="2">
        <v>1874.33</v>
      </c>
      <c r="L44" s="69"/>
    </row>
    <row r="45" spans="1:12" ht="14.4" x14ac:dyDescent="0.25">
      <c r="A45" s="16" t="s">
        <v>460</v>
      </c>
      <c r="B45" s="3" t="s">
        <v>385</v>
      </c>
      <c r="C45" s="4"/>
      <c r="D45" s="4"/>
      <c r="E45" s="4"/>
      <c r="F45" s="4"/>
      <c r="G45" s="17" t="s">
        <v>461</v>
      </c>
      <c r="H45" s="2">
        <v>21966.71</v>
      </c>
      <c r="I45" s="2">
        <v>23714.29</v>
      </c>
      <c r="J45" s="2">
        <v>28063.18</v>
      </c>
      <c r="K45" s="2">
        <v>17617.82</v>
      </c>
      <c r="L45" s="69"/>
    </row>
    <row r="46" spans="1:12" ht="14.4" x14ac:dyDescent="0.25">
      <c r="A46" s="16" t="s">
        <v>462</v>
      </c>
      <c r="B46" s="3" t="s">
        <v>385</v>
      </c>
      <c r="C46" s="4"/>
      <c r="D46" s="4"/>
      <c r="E46" s="4"/>
      <c r="F46" s="4"/>
      <c r="G46" s="17" t="s">
        <v>463</v>
      </c>
      <c r="H46" s="2">
        <v>4258.8999999999996</v>
      </c>
      <c r="I46" s="2">
        <v>0</v>
      </c>
      <c r="J46" s="2">
        <v>0</v>
      </c>
      <c r="K46" s="2">
        <v>4258.8999999999996</v>
      </c>
      <c r="L46" s="69"/>
    </row>
    <row r="47" spans="1:12" ht="14.4" x14ac:dyDescent="0.25">
      <c r="A47" s="16" t="s">
        <v>464</v>
      </c>
      <c r="B47" s="3" t="s">
        <v>385</v>
      </c>
      <c r="C47" s="4"/>
      <c r="D47" s="4"/>
      <c r="E47" s="4"/>
      <c r="F47" s="4"/>
      <c r="G47" s="17" t="s">
        <v>465</v>
      </c>
      <c r="H47" s="2">
        <v>0</v>
      </c>
      <c r="I47" s="2">
        <v>43482.559999999998</v>
      </c>
      <c r="J47" s="2">
        <v>43482.559999999998</v>
      </c>
      <c r="K47" s="2">
        <v>0</v>
      </c>
      <c r="L47" s="69"/>
    </row>
    <row r="48" spans="1:12" ht="14.4" x14ac:dyDescent="0.25">
      <c r="A48" s="16" t="s">
        <v>466</v>
      </c>
      <c r="B48" s="3" t="s">
        <v>385</v>
      </c>
      <c r="C48" s="4"/>
      <c r="D48" s="4"/>
      <c r="E48" s="4"/>
      <c r="F48" s="4"/>
      <c r="G48" s="17" t="s">
        <v>467</v>
      </c>
      <c r="H48" s="2">
        <v>353.41</v>
      </c>
      <c r="I48" s="2">
        <v>219.61</v>
      </c>
      <c r="J48" s="2">
        <v>357.41</v>
      </c>
      <c r="K48" s="2">
        <v>215.61</v>
      </c>
      <c r="L48" s="69"/>
    </row>
    <row r="49" spans="1:12" ht="14.4" x14ac:dyDescent="0.25">
      <c r="A49" s="16" t="s">
        <v>468</v>
      </c>
      <c r="B49" s="3" t="s">
        <v>385</v>
      </c>
      <c r="C49" s="4"/>
      <c r="D49" s="4"/>
      <c r="E49" s="4"/>
      <c r="F49" s="4"/>
      <c r="G49" s="17" t="s">
        <v>469</v>
      </c>
      <c r="H49" s="2">
        <v>6967.32</v>
      </c>
      <c r="I49" s="2">
        <v>24198.3</v>
      </c>
      <c r="J49" s="2">
        <v>31165.62</v>
      </c>
      <c r="K49" s="2">
        <v>0</v>
      </c>
      <c r="L49" s="69"/>
    </row>
    <row r="50" spans="1:12" ht="14.4" x14ac:dyDescent="0.25">
      <c r="A50" s="19" t="s">
        <v>385</v>
      </c>
      <c r="B50" s="3" t="s">
        <v>385</v>
      </c>
      <c r="C50" s="4"/>
      <c r="D50" s="4"/>
      <c r="E50" s="4"/>
      <c r="F50" s="4"/>
      <c r="G50" s="20" t="s">
        <v>385</v>
      </c>
      <c r="H50" s="26"/>
      <c r="I50" s="26"/>
      <c r="J50" s="26"/>
      <c r="K50" s="26"/>
      <c r="L50" s="21"/>
    </row>
    <row r="51" spans="1:12" ht="14.4" x14ac:dyDescent="0.25">
      <c r="A51" s="11" t="s">
        <v>481</v>
      </c>
      <c r="B51" s="3" t="s">
        <v>385</v>
      </c>
      <c r="C51" s="4"/>
      <c r="D51" s="4"/>
      <c r="E51" s="12" t="s">
        <v>482</v>
      </c>
      <c r="F51" s="13"/>
      <c r="G51" s="13"/>
      <c r="H51" s="22">
        <v>218543.46</v>
      </c>
      <c r="I51" s="22">
        <v>190161.54</v>
      </c>
      <c r="J51" s="22">
        <v>204109.4</v>
      </c>
      <c r="K51" s="22">
        <v>204595.6</v>
      </c>
      <c r="L51" s="68"/>
    </row>
    <row r="52" spans="1:12" ht="14.4" x14ac:dyDescent="0.25">
      <c r="A52" s="11" t="s">
        <v>483</v>
      </c>
      <c r="B52" s="3" t="s">
        <v>385</v>
      </c>
      <c r="C52" s="4"/>
      <c r="D52" s="4"/>
      <c r="E52" s="4"/>
      <c r="F52" s="12" t="s">
        <v>482</v>
      </c>
      <c r="G52" s="13"/>
      <c r="H52" s="22">
        <v>218543.46</v>
      </c>
      <c r="I52" s="22">
        <v>190161.54</v>
      </c>
      <c r="J52" s="22">
        <v>204109.4</v>
      </c>
      <c r="K52" s="22">
        <v>204595.6</v>
      </c>
      <c r="L52" s="68"/>
    </row>
    <row r="53" spans="1:12" ht="14.4" x14ac:dyDescent="0.25">
      <c r="A53" s="16" t="s">
        <v>484</v>
      </c>
      <c r="B53" s="3" t="s">
        <v>385</v>
      </c>
      <c r="C53" s="4"/>
      <c r="D53" s="4"/>
      <c r="E53" s="4"/>
      <c r="F53" s="4"/>
      <c r="G53" s="17" t="s">
        <v>485</v>
      </c>
      <c r="H53" s="2">
        <v>21769.41</v>
      </c>
      <c r="I53" s="2">
        <v>0</v>
      </c>
      <c r="J53" s="2">
        <v>7335.35</v>
      </c>
      <c r="K53" s="2">
        <v>14434.06</v>
      </c>
      <c r="L53" s="69"/>
    </row>
    <row r="54" spans="1:12" ht="14.4" x14ac:dyDescent="0.25">
      <c r="A54" s="16" t="s">
        <v>486</v>
      </c>
      <c r="B54" s="3" t="s">
        <v>385</v>
      </c>
      <c r="C54" s="4"/>
      <c r="D54" s="4"/>
      <c r="E54" s="4"/>
      <c r="F54" s="4"/>
      <c r="G54" s="17" t="s">
        <v>487</v>
      </c>
      <c r="H54" s="2">
        <v>196774.05</v>
      </c>
      <c r="I54" s="2">
        <v>190161.54</v>
      </c>
      <c r="J54" s="2">
        <v>196774.05</v>
      </c>
      <c r="K54" s="2">
        <v>190161.54</v>
      </c>
      <c r="L54" s="69"/>
    </row>
    <row r="55" spans="1:12" ht="14.4" x14ac:dyDescent="0.25">
      <c r="A55" s="19" t="s">
        <v>385</v>
      </c>
      <c r="B55" s="3" t="s">
        <v>385</v>
      </c>
      <c r="C55" s="4"/>
      <c r="D55" s="4"/>
      <c r="E55" s="4"/>
      <c r="F55" s="4"/>
      <c r="G55" s="20" t="s">
        <v>385</v>
      </c>
      <c r="H55" s="26"/>
      <c r="I55" s="26"/>
      <c r="J55" s="26"/>
      <c r="K55" s="26"/>
      <c r="L55" s="21"/>
    </row>
    <row r="56" spans="1:12" ht="14.4" x14ac:dyDescent="0.25">
      <c r="A56" s="11" t="s">
        <v>488</v>
      </c>
      <c r="B56" s="15" t="s">
        <v>385</v>
      </c>
      <c r="C56" s="12" t="s">
        <v>489</v>
      </c>
      <c r="D56" s="13"/>
      <c r="E56" s="13"/>
      <c r="F56" s="13"/>
      <c r="G56" s="13"/>
      <c r="H56" s="22">
        <v>20601098.710000001</v>
      </c>
      <c r="I56" s="22">
        <v>90207.49</v>
      </c>
      <c r="J56" s="22">
        <v>324653.43</v>
      </c>
      <c r="K56" s="22">
        <v>20366652.77</v>
      </c>
      <c r="L56" s="68"/>
    </row>
    <row r="57" spans="1:12" ht="14.4" x14ac:dyDescent="0.25">
      <c r="A57" s="11" t="s">
        <v>490</v>
      </c>
      <c r="B57" s="3" t="s">
        <v>385</v>
      </c>
      <c r="C57" s="4"/>
      <c r="D57" s="12" t="s">
        <v>491</v>
      </c>
      <c r="E57" s="13"/>
      <c r="F57" s="13"/>
      <c r="G57" s="13"/>
      <c r="H57" s="22">
        <v>10449041.02</v>
      </c>
      <c r="I57" s="22">
        <v>90207.49</v>
      </c>
      <c r="J57" s="22">
        <v>324653.43</v>
      </c>
      <c r="K57" s="22">
        <v>10214595.08</v>
      </c>
      <c r="L57" s="68"/>
    </row>
    <row r="58" spans="1:12" ht="14.4" x14ac:dyDescent="0.25">
      <c r="A58" s="11" t="s">
        <v>492</v>
      </c>
      <c r="B58" s="3" t="s">
        <v>385</v>
      </c>
      <c r="C58" s="4"/>
      <c r="D58" s="4"/>
      <c r="E58" s="12" t="s">
        <v>493</v>
      </c>
      <c r="F58" s="13"/>
      <c r="G58" s="13"/>
      <c r="H58" s="22">
        <v>43192617.18</v>
      </c>
      <c r="I58" s="22">
        <v>88850.74</v>
      </c>
      <c r="J58" s="22">
        <v>1456.88</v>
      </c>
      <c r="K58" s="22">
        <v>43280011.039999999</v>
      </c>
      <c r="L58" s="68"/>
    </row>
    <row r="59" spans="1:12" ht="14.4" x14ac:dyDescent="0.25">
      <c r="A59" s="11" t="s">
        <v>494</v>
      </c>
      <c r="B59" s="3" t="s">
        <v>385</v>
      </c>
      <c r="C59" s="4"/>
      <c r="D59" s="4"/>
      <c r="E59" s="4"/>
      <c r="F59" s="12" t="s">
        <v>493</v>
      </c>
      <c r="G59" s="13"/>
      <c r="H59" s="22">
        <v>43192617.18</v>
      </c>
      <c r="I59" s="22">
        <v>88850.74</v>
      </c>
      <c r="J59" s="22">
        <v>1456.88</v>
      </c>
      <c r="K59" s="22">
        <v>43280011.039999999</v>
      </c>
      <c r="L59" s="68"/>
    </row>
    <row r="60" spans="1:12" ht="14.4" x14ac:dyDescent="0.25">
      <c r="A60" s="16" t="s">
        <v>495</v>
      </c>
      <c r="B60" s="3" t="s">
        <v>385</v>
      </c>
      <c r="C60" s="4"/>
      <c r="D60" s="4"/>
      <c r="E60" s="4"/>
      <c r="F60" s="4"/>
      <c r="G60" s="17" t="s">
        <v>496</v>
      </c>
      <c r="H60" s="2">
        <v>759111.34</v>
      </c>
      <c r="I60" s="2">
        <v>0</v>
      </c>
      <c r="J60" s="2">
        <v>0</v>
      </c>
      <c r="K60" s="2">
        <v>759111.34</v>
      </c>
      <c r="L60" s="69"/>
    </row>
    <row r="61" spans="1:12" ht="14.4" x14ac:dyDescent="0.25">
      <c r="A61" s="16" t="s">
        <v>497</v>
      </c>
      <c r="B61" s="3" t="s">
        <v>385</v>
      </c>
      <c r="C61" s="4"/>
      <c r="D61" s="4"/>
      <c r="E61" s="4"/>
      <c r="F61" s="4"/>
      <c r="G61" s="17" t="s">
        <v>498</v>
      </c>
      <c r="H61" s="2">
        <v>350327.15</v>
      </c>
      <c r="I61" s="2">
        <v>0</v>
      </c>
      <c r="J61" s="2">
        <v>0</v>
      </c>
      <c r="K61" s="2">
        <v>350327.15</v>
      </c>
      <c r="L61" s="69"/>
    </row>
    <row r="62" spans="1:12" ht="14.4" x14ac:dyDescent="0.25">
      <c r="A62" s="16" t="s">
        <v>499</v>
      </c>
      <c r="B62" s="3" t="s">
        <v>385</v>
      </c>
      <c r="C62" s="4"/>
      <c r="D62" s="4"/>
      <c r="E62" s="4"/>
      <c r="F62" s="4"/>
      <c r="G62" s="17" t="s">
        <v>500</v>
      </c>
      <c r="H62" s="2">
        <v>1096983.1499999999</v>
      </c>
      <c r="I62" s="2">
        <v>0</v>
      </c>
      <c r="J62" s="2">
        <v>0</v>
      </c>
      <c r="K62" s="2">
        <v>1096983.1499999999</v>
      </c>
      <c r="L62" s="69"/>
    </row>
    <row r="63" spans="1:12" ht="14.4" x14ac:dyDescent="0.25">
      <c r="A63" s="16" t="s">
        <v>501</v>
      </c>
      <c r="B63" s="3" t="s">
        <v>385</v>
      </c>
      <c r="C63" s="4"/>
      <c r="D63" s="4"/>
      <c r="E63" s="4"/>
      <c r="F63" s="4"/>
      <c r="G63" s="17" t="s">
        <v>502</v>
      </c>
      <c r="H63" s="2">
        <v>1311381.44</v>
      </c>
      <c r="I63" s="2">
        <v>2698</v>
      </c>
      <c r="J63" s="2">
        <v>0</v>
      </c>
      <c r="K63" s="2">
        <v>1314079.44</v>
      </c>
      <c r="L63" s="69"/>
    </row>
    <row r="64" spans="1:12" ht="14.4" x14ac:dyDescent="0.25">
      <c r="A64" s="16" t="s">
        <v>503</v>
      </c>
      <c r="B64" s="3" t="s">
        <v>385</v>
      </c>
      <c r="C64" s="4"/>
      <c r="D64" s="4"/>
      <c r="E64" s="4"/>
      <c r="F64" s="4"/>
      <c r="G64" s="17" t="s">
        <v>504</v>
      </c>
      <c r="H64" s="2">
        <v>4637464.16</v>
      </c>
      <c r="I64" s="2">
        <v>2324.7399999999998</v>
      </c>
      <c r="J64" s="2">
        <v>129.88</v>
      </c>
      <c r="K64" s="2">
        <v>4639659.0199999996</v>
      </c>
      <c r="L64" s="69"/>
    </row>
    <row r="65" spans="1:12" ht="14.4" x14ac:dyDescent="0.25">
      <c r="A65" s="16" t="s">
        <v>505</v>
      </c>
      <c r="B65" s="3" t="s">
        <v>385</v>
      </c>
      <c r="C65" s="4"/>
      <c r="D65" s="4"/>
      <c r="E65" s="4"/>
      <c r="F65" s="4"/>
      <c r="G65" s="17" t="s">
        <v>506</v>
      </c>
      <c r="H65" s="2">
        <v>584788.54</v>
      </c>
      <c r="I65" s="2">
        <v>0</v>
      </c>
      <c r="J65" s="2">
        <v>0</v>
      </c>
      <c r="K65" s="2">
        <v>584788.54</v>
      </c>
      <c r="L65" s="69"/>
    </row>
    <row r="66" spans="1:12" ht="14.4" x14ac:dyDescent="0.25">
      <c r="A66" s="16" t="s">
        <v>507</v>
      </c>
      <c r="B66" s="3" t="s">
        <v>385</v>
      </c>
      <c r="C66" s="4"/>
      <c r="D66" s="4"/>
      <c r="E66" s="4"/>
      <c r="F66" s="4"/>
      <c r="G66" s="17" t="s">
        <v>508</v>
      </c>
      <c r="H66" s="2">
        <v>5139553.54</v>
      </c>
      <c r="I66" s="2">
        <v>0</v>
      </c>
      <c r="J66" s="2">
        <v>0</v>
      </c>
      <c r="K66" s="2">
        <v>5139553.54</v>
      </c>
      <c r="L66" s="69"/>
    </row>
    <row r="67" spans="1:12" ht="14.4" x14ac:dyDescent="0.25">
      <c r="A67" s="16" t="s">
        <v>509</v>
      </c>
      <c r="B67" s="3" t="s">
        <v>385</v>
      </c>
      <c r="C67" s="4"/>
      <c r="D67" s="4"/>
      <c r="E67" s="4"/>
      <c r="F67" s="4"/>
      <c r="G67" s="17" t="s">
        <v>510</v>
      </c>
      <c r="H67" s="2">
        <v>76973.740000000005</v>
      </c>
      <c r="I67" s="2">
        <v>0</v>
      </c>
      <c r="J67" s="2">
        <v>0</v>
      </c>
      <c r="K67" s="2">
        <v>76973.740000000005</v>
      </c>
      <c r="L67" s="69"/>
    </row>
    <row r="68" spans="1:12" ht="14.4" x14ac:dyDescent="0.25">
      <c r="A68" s="16" t="s">
        <v>511</v>
      </c>
      <c r="B68" s="3" t="s">
        <v>385</v>
      </c>
      <c r="C68" s="4"/>
      <c r="D68" s="4"/>
      <c r="E68" s="4"/>
      <c r="F68" s="4"/>
      <c r="G68" s="17" t="s">
        <v>512</v>
      </c>
      <c r="H68" s="2">
        <v>48104.38</v>
      </c>
      <c r="I68" s="2">
        <v>0</v>
      </c>
      <c r="J68" s="2">
        <v>0</v>
      </c>
      <c r="K68" s="2">
        <v>48104.38</v>
      </c>
      <c r="L68" s="69"/>
    </row>
    <row r="69" spans="1:12" ht="14.4" x14ac:dyDescent="0.25">
      <c r="A69" s="16" t="s">
        <v>513</v>
      </c>
      <c r="B69" s="3" t="s">
        <v>385</v>
      </c>
      <c r="C69" s="4"/>
      <c r="D69" s="4"/>
      <c r="E69" s="4"/>
      <c r="F69" s="4"/>
      <c r="G69" s="17" t="s">
        <v>514</v>
      </c>
      <c r="H69" s="2">
        <v>556431.16</v>
      </c>
      <c r="I69" s="2">
        <v>0</v>
      </c>
      <c r="J69" s="2">
        <v>0</v>
      </c>
      <c r="K69" s="2">
        <v>556431.16</v>
      </c>
      <c r="L69" s="69"/>
    </row>
    <row r="70" spans="1:12" ht="14.4" x14ac:dyDescent="0.25">
      <c r="A70" s="16" t="s">
        <v>515</v>
      </c>
      <c r="B70" s="3" t="s">
        <v>385</v>
      </c>
      <c r="C70" s="4"/>
      <c r="D70" s="4"/>
      <c r="E70" s="4"/>
      <c r="F70" s="4"/>
      <c r="G70" s="17" t="s">
        <v>516</v>
      </c>
      <c r="H70" s="2">
        <v>120178.97</v>
      </c>
      <c r="I70" s="2">
        <v>0</v>
      </c>
      <c r="J70" s="2">
        <v>0</v>
      </c>
      <c r="K70" s="2">
        <v>120178.97</v>
      </c>
      <c r="L70" s="69"/>
    </row>
    <row r="71" spans="1:12" ht="14.4" x14ac:dyDescent="0.25">
      <c r="A71" s="16" t="s">
        <v>517</v>
      </c>
      <c r="B71" s="3" t="s">
        <v>385</v>
      </c>
      <c r="C71" s="4"/>
      <c r="D71" s="4"/>
      <c r="E71" s="4"/>
      <c r="F71" s="4"/>
      <c r="G71" s="17" t="s">
        <v>518</v>
      </c>
      <c r="H71" s="2">
        <v>31828.44</v>
      </c>
      <c r="I71" s="2">
        <v>0</v>
      </c>
      <c r="J71" s="2">
        <v>0</v>
      </c>
      <c r="K71" s="2">
        <v>31828.44</v>
      </c>
      <c r="L71" s="69"/>
    </row>
    <row r="72" spans="1:12" ht="14.4" x14ac:dyDescent="0.25">
      <c r="A72" s="16" t="s">
        <v>519</v>
      </c>
      <c r="B72" s="3" t="s">
        <v>385</v>
      </c>
      <c r="C72" s="4"/>
      <c r="D72" s="4"/>
      <c r="E72" s="4"/>
      <c r="F72" s="4"/>
      <c r="G72" s="17" t="s">
        <v>520</v>
      </c>
      <c r="H72" s="2">
        <v>525406.35</v>
      </c>
      <c r="I72" s="2">
        <v>0</v>
      </c>
      <c r="J72" s="2">
        <v>0</v>
      </c>
      <c r="K72" s="2">
        <v>525406.35</v>
      </c>
      <c r="L72" s="69"/>
    </row>
    <row r="73" spans="1:12" ht="14.4" x14ac:dyDescent="0.25">
      <c r="A73" s="16" t="s">
        <v>521</v>
      </c>
      <c r="B73" s="3" t="s">
        <v>385</v>
      </c>
      <c r="C73" s="4"/>
      <c r="D73" s="4"/>
      <c r="E73" s="4"/>
      <c r="F73" s="4"/>
      <c r="G73" s="17" t="s">
        <v>522</v>
      </c>
      <c r="H73" s="2">
        <v>4009607.95</v>
      </c>
      <c r="I73" s="2">
        <v>0</v>
      </c>
      <c r="J73" s="2">
        <v>0</v>
      </c>
      <c r="K73" s="2">
        <v>4009607.95</v>
      </c>
      <c r="L73" s="69"/>
    </row>
    <row r="74" spans="1:12" ht="14.4" x14ac:dyDescent="0.25">
      <c r="A74" s="16" t="s">
        <v>523</v>
      </c>
      <c r="B74" s="3" t="s">
        <v>385</v>
      </c>
      <c r="C74" s="4"/>
      <c r="D74" s="4"/>
      <c r="E74" s="4"/>
      <c r="F74" s="4"/>
      <c r="G74" s="17" t="s">
        <v>524</v>
      </c>
      <c r="H74" s="2">
        <v>5618343.2699999996</v>
      </c>
      <c r="I74" s="2">
        <v>83828</v>
      </c>
      <c r="J74" s="2">
        <v>0</v>
      </c>
      <c r="K74" s="2">
        <v>5702171.2699999996</v>
      </c>
      <c r="L74" s="69"/>
    </row>
    <row r="75" spans="1:12" ht="14.4" x14ac:dyDescent="0.25">
      <c r="A75" s="16" t="s">
        <v>525</v>
      </c>
      <c r="B75" s="3" t="s">
        <v>385</v>
      </c>
      <c r="C75" s="4"/>
      <c r="D75" s="4"/>
      <c r="E75" s="4"/>
      <c r="F75" s="4"/>
      <c r="G75" s="17" t="s">
        <v>526</v>
      </c>
      <c r="H75" s="2">
        <v>1588399.67</v>
      </c>
      <c r="I75" s="2">
        <v>0</v>
      </c>
      <c r="J75" s="2">
        <v>675</v>
      </c>
      <c r="K75" s="2">
        <v>1587724.67</v>
      </c>
      <c r="L75" s="69"/>
    </row>
    <row r="76" spans="1:12" ht="14.4" x14ac:dyDescent="0.25">
      <c r="A76" s="16" t="s">
        <v>527</v>
      </c>
      <c r="B76" s="3" t="s">
        <v>385</v>
      </c>
      <c r="C76" s="4"/>
      <c r="D76" s="4"/>
      <c r="E76" s="4"/>
      <c r="F76" s="4"/>
      <c r="G76" s="17" t="s">
        <v>528</v>
      </c>
      <c r="H76" s="2">
        <v>7079394.5800000001</v>
      </c>
      <c r="I76" s="2">
        <v>0</v>
      </c>
      <c r="J76" s="2">
        <v>652</v>
      </c>
      <c r="K76" s="2">
        <v>7078742.5800000001</v>
      </c>
      <c r="L76" s="69"/>
    </row>
    <row r="77" spans="1:12" ht="14.4" x14ac:dyDescent="0.25">
      <c r="A77" s="16" t="s">
        <v>529</v>
      </c>
      <c r="B77" s="3" t="s">
        <v>385</v>
      </c>
      <c r="C77" s="4"/>
      <c r="D77" s="4"/>
      <c r="E77" s="4"/>
      <c r="F77" s="4"/>
      <c r="G77" s="17" t="s">
        <v>530</v>
      </c>
      <c r="H77" s="2">
        <v>358017.7</v>
      </c>
      <c r="I77" s="2">
        <v>0</v>
      </c>
      <c r="J77" s="2">
        <v>0</v>
      </c>
      <c r="K77" s="2">
        <v>358017.7</v>
      </c>
      <c r="L77" s="69"/>
    </row>
    <row r="78" spans="1:12" ht="14.4" x14ac:dyDescent="0.25">
      <c r="A78" s="16" t="s">
        <v>531</v>
      </c>
      <c r="B78" s="3" t="s">
        <v>385</v>
      </c>
      <c r="C78" s="4"/>
      <c r="D78" s="4"/>
      <c r="E78" s="4"/>
      <c r="F78" s="4"/>
      <c r="G78" s="17" t="s">
        <v>532</v>
      </c>
      <c r="H78" s="2">
        <v>2769863.61</v>
      </c>
      <c r="I78" s="2">
        <v>0</v>
      </c>
      <c r="J78" s="2">
        <v>0</v>
      </c>
      <c r="K78" s="2">
        <v>2769863.61</v>
      </c>
      <c r="L78" s="69"/>
    </row>
    <row r="79" spans="1:12" ht="14.4" x14ac:dyDescent="0.25">
      <c r="A79" s="16" t="s">
        <v>533</v>
      </c>
      <c r="B79" s="3" t="s">
        <v>385</v>
      </c>
      <c r="C79" s="4"/>
      <c r="D79" s="4"/>
      <c r="E79" s="4"/>
      <c r="F79" s="4"/>
      <c r="G79" s="17" t="s">
        <v>534</v>
      </c>
      <c r="H79" s="2">
        <v>3832172.58</v>
      </c>
      <c r="I79" s="2">
        <v>0</v>
      </c>
      <c r="J79" s="2">
        <v>0</v>
      </c>
      <c r="K79" s="2">
        <v>3832172.58</v>
      </c>
      <c r="L79" s="69"/>
    </row>
    <row r="80" spans="1:12" ht="14.4" x14ac:dyDescent="0.25">
      <c r="A80" s="16" t="s">
        <v>535</v>
      </c>
      <c r="B80" s="3" t="s">
        <v>385</v>
      </c>
      <c r="C80" s="4"/>
      <c r="D80" s="4"/>
      <c r="E80" s="4"/>
      <c r="F80" s="4"/>
      <c r="G80" s="17" t="s">
        <v>536</v>
      </c>
      <c r="H80" s="2">
        <v>174389.91</v>
      </c>
      <c r="I80" s="2">
        <v>0</v>
      </c>
      <c r="J80" s="2">
        <v>0</v>
      </c>
      <c r="K80" s="2">
        <v>174389.91</v>
      </c>
      <c r="L80" s="69"/>
    </row>
    <row r="81" spans="1:12" ht="14.4" x14ac:dyDescent="0.25">
      <c r="A81" s="16" t="s">
        <v>537</v>
      </c>
      <c r="B81" s="3" t="s">
        <v>385</v>
      </c>
      <c r="C81" s="4"/>
      <c r="D81" s="4"/>
      <c r="E81" s="4"/>
      <c r="F81" s="4"/>
      <c r="G81" s="17" t="s">
        <v>538</v>
      </c>
      <c r="H81" s="2">
        <v>560490.98</v>
      </c>
      <c r="I81" s="2">
        <v>0</v>
      </c>
      <c r="J81" s="2">
        <v>0</v>
      </c>
      <c r="K81" s="2">
        <v>560490.98</v>
      </c>
      <c r="L81" s="69"/>
    </row>
    <row r="82" spans="1:12" ht="14.4" x14ac:dyDescent="0.25">
      <c r="A82" s="16" t="s">
        <v>539</v>
      </c>
      <c r="B82" s="3" t="s">
        <v>385</v>
      </c>
      <c r="C82" s="4"/>
      <c r="D82" s="4"/>
      <c r="E82" s="4"/>
      <c r="F82" s="4"/>
      <c r="G82" s="17" t="s">
        <v>540</v>
      </c>
      <c r="H82" s="2">
        <v>69645.5</v>
      </c>
      <c r="I82" s="2">
        <v>0</v>
      </c>
      <c r="J82" s="2">
        <v>0</v>
      </c>
      <c r="K82" s="2">
        <v>69645.5</v>
      </c>
      <c r="L82" s="69"/>
    </row>
    <row r="83" spans="1:12" ht="14.4" x14ac:dyDescent="0.25">
      <c r="A83" s="16" t="s">
        <v>541</v>
      </c>
      <c r="B83" s="3" t="s">
        <v>385</v>
      </c>
      <c r="C83" s="4"/>
      <c r="D83" s="4"/>
      <c r="E83" s="4"/>
      <c r="F83" s="4"/>
      <c r="G83" s="17" t="s">
        <v>542</v>
      </c>
      <c r="H83" s="2">
        <v>451228.94</v>
      </c>
      <c r="I83" s="2">
        <v>0</v>
      </c>
      <c r="J83" s="2">
        <v>0</v>
      </c>
      <c r="K83" s="2">
        <v>451228.94</v>
      </c>
      <c r="L83" s="69"/>
    </row>
    <row r="84" spans="1:12" ht="14.4" x14ac:dyDescent="0.25">
      <c r="A84" s="16" t="s">
        <v>543</v>
      </c>
      <c r="B84" s="3" t="s">
        <v>385</v>
      </c>
      <c r="C84" s="4"/>
      <c r="D84" s="4"/>
      <c r="E84" s="4"/>
      <c r="F84" s="4"/>
      <c r="G84" s="17" t="s">
        <v>544</v>
      </c>
      <c r="H84" s="2">
        <v>385830.13</v>
      </c>
      <c r="I84" s="2">
        <v>0</v>
      </c>
      <c r="J84" s="2">
        <v>0</v>
      </c>
      <c r="K84" s="2">
        <v>385830.13</v>
      </c>
      <c r="L84" s="69"/>
    </row>
    <row r="85" spans="1:12" ht="14.4" x14ac:dyDescent="0.25">
      <c r="A85" s="16" t="s">
        <v>545</v>
      </c>
      <c r="B85" s="3" t="s">
        <v>385</v>
      </c>
      <c r="C85" s="4"/>
      <c r="D85" s="4"/>
      <c r="E85" s="4"/>
      <c r="F85" s="4"/>
      <c r="G85" s="17" t="s">
        <v>546</v>
      </c>
      <c r="H85" s="2">
        <v>1056700</v>
      </c>
      <c r="I85" s="2">
        <v>0</v>
      </c>
      <c r="J85" s="2">
        <v>0</v>
      </c>
      <c r="K85" s="2">
        <v>1056700</v>
      </c>
      <c r="L85" s="69"/>
    </row>
    <row r="86" spans="1:12" ht="14.4" x14ac:dyDescent="0.25">
      <c r="A86" s="16" t="s">
        <v>547</v>
      </c>
      <c r="B86" s="3" t="s">
        <v>385</v>
      </c>
      <c r="C86" s="4"/>
      <c r="D86" s="4"/>
      <c r="E86" s="4"/>
      <c r="F86" s="4"/>
      <c r="G86" s="17" t="s">
        <v>548</v>
      </c>
      <c r="H86" s="2">
        <v>463740.7</v>
      </c>
      <c r="I86" s="2">
        <v>0</v>
      </c>
      <c r="J86" s="2">
        <v>0</v>
      </c>
      <c r="K86" s="2">
        <v>463740.7</v>
      </c>
      <c r="L86" s="69"/>
    </row>
    <row r="87" spans="1:12" ht="14.4" x14ac:dyDescent="0.25">
      <c r="A87" s="16" t="s">
        <v>549</v>
      </c>
      <c r="B87" s="3" t="s">
        <v>385</v>
      </c>
      <c r="C87" s="4"/>
      <c r="D87" s="4"/>
      <c r="E87" s="4"/>
      <c r="F87" s="4"/>
      <c r="G87" s="17" t="s">
        <v>550</v>
      </c>
      <c r="H87" s="2">
        <v>-463740.7</v>
      </c>
      <c r="I87" s="2">
        <v>0</v>
      </c>
      <c r="J87" s="2">
        <v>0</v>
      </c>
      <c r="K87" s="2">
        <v>-463740.7</v>
      </c>
      <c r="L87" s="69"/>
    </row>
    <row r="88" spans="1:12" ht="14.4" x14ac:dyDescent="0.25">
      <c r="A88" s="19" t="s">
        <v>385</v>
      </c>
      <c r="B88" s="3" t="s">
        <v>385</v>
      </c>
      <c r="C88" s="4"/>
      <c r="D88" s="4"/>
      <c r="E88" s="4"/>
      <c r="F88" s="4"/>
      <c r="G88" s="20" t="s">
        <v>385</v>
      </c>
      <c r="H88" s="26"/>
      <c r="I88" s="26"/>
      <c r="J88" s="26"/>
      <c r="K88" s="26"/>
      <c r="L88" s="21"/>
    </row>
    <row r="89" spans="1:12" ht="14.4" x14ac:dyDescent="0.25">
      <c r="A89" s="11" t="s">
        <v>551</v>
      </c>
      <c r="B89" s="3" t="s">
        <v>385</v>
      </c>
      <c r="C89" s="4"/>
      <c r="D89" s="4"/>
      <c r="E89" s="12" t="s">
        <v>552</v>
      </c>
      <c r="F89" s="13"/>
      <c r="G89" s="13"/>
      <c r="H89" s="22">
        <v>-33118107.280000001</v>
      </c>
      <c r="I89" s="22">
        <v>1356.75</v>
      </c>
      <c r="J89" s="22">
        <v>317272.58</v>
      </c>
      <c r="K89" s="22">
        <v>-33434023.109999999</v>
      </c>
      <c r="L89" s="68"/>
    </row>
    <row r="90" spans="1:12" ht="14.4" x14ac:dyDescent="0.25">
      <c r="A90" s="11" t="s">
        <v>553</v>
      </c>
      <c r="B90" s="3" t="s">
        <v>385</v>
      </c>
      <c r="C90" s="4"/>
      <c r="D90" s="4"/>
      <c r="E90" s="4"/>
      <c r="F90" s="12" t="s">
        <v>552</v>
      </c>
      <c r="G90" s="13"/>
      <c r="H90" s="22">
        <v>-33118107.280000001</v>
      </c>
      <c r="I90" s="22">
        <v>1356.75</v>
      </c>
      <c r="J90" s="22">
        <v>317272.58</v>
      </c>
      <c r="K90" s="22">
        <v>-33434023.109999999</v>
      </c>
      <c r="L90" s="68"/>
    </row>
    <row r="91" spans="1:12" ht="14.4" x14ac:dyDescent="0.25">
      <c r="A91" s="16" t="s">
        <v>554</v>
      </c>
      <c r="B91" s="3" t="s">
        <v>385</v>
      </c>
      <c r="C91" s="4"/>
      <c r="D91" s="4"/>
      <c r="E91" s="4"/>
      <c r="F91" s="4"/>
      <c r="G91" s="17" t="s">
        <v>555</v>
      </c>
      <c r="H91" s="2">
        <v>-1096983.1499999999</v>
      </c>
      <c r="I91" s="2">
        <v>0</v>
      </c>
      <c r="J91" s="2">
        <v>0</v>
      </c>
      <c r="K91" s="2">
        <v>-1096983.1499999999</v>
      </c>
      <c r="L91" s="69"/>
    </row>
    <row r="92" spans="1:12" ht="14.4" x14ac:dyDescent="0.25">
      <c r="A92" s="16" t="s">
        <v>556</v>
      </c>
      <c r="B92" s="3" t="s">
        <v>385</v>
      </c>
      <c r="C92" s="4"/>
      <c r="D92" s="4"/>
      <c r="E92" s="4"/>
      <c r="F92" s="4"/>
      <c r="G92" s="17" t="s">
        <v>557</v>
      </c>
      <c r="H92" s="2">
        <v>-1933041.28</v>
      </c>
      <c r="I92" s="2">
        <v>29.75</v>
      </c>
      <c r="J92" s="2">
        <v>59122.92</v>
      </c>
      <c r="K92" s="2">
        <v>-1992134.45</v>
      </c>
      <c r="L92" s="69"/>
    </row>
    <row r="93" spans="1:12" ht="14.4" x14ac:dyDescent="0.25">
      <c r="A93" s="16" t="s">
        <v>558</v>
      </c>
      <c r="B93" s="3" t="s">
        <v>385</v>
      </c>
      <c r="C93" s="4"/>
      <c r="D93" s="4"/>
      <c r="E93" s="4"/>
      <c r="F93" s="4"/>
      <c r="G93" s="17" t="s">
        <v>559</v>
      </c>
      <c r="H93" s="2">
        <v>-861053.36</v>
      </c>
      <c r="I93" s="2">
        <v>0</v>
      </c>
      <c r="J93" s="2">
        <v>4751.99</v>
      </c>
      <c r="K93" s="2">
        <v>-865805.35</v>
      </c>
      <c r="L93" s="69"/>
    </row>
    <row r="94" spans="1:12" ht="14.4" x14ac:dyDescent="0.25">
      <c r="A94" s="16" t="s">
        <v>560</v>
      </c>
      <c r="B94" s="3" t="s">
        <v>385</v>
      </c>
      <c r="C94" s="4"/>
      <c r="D94" s="4"/>
      <c r="E94" s="4"/>
      <c r="F94" s="4"/>
      <c r="G94" s="17" t="s">
        <v>561</v>
      </c>
      <c r="H94" s="2">
        <v>-759111.34</v>
      </c>
      <c r="I94" s="2">
        <v>0</v>
      </c>
      <c r="J94" s="2">
        <v>0</v>
      </c>
      <c r="K94" s="2">
        <v>-759111.34</v>
      </c>
      <c r="L94" s="69"/>
    </row>
    <row r="95" spans="1:12" ht="14.4" x14ac:dyDescent="0.25">
      <c r="A95" s="16" t="s">
        <v>562</v>
      </c>
      <c r="B95" s="3" t="s">
        <v>385</v>
      </c>
      <c r="C95" s="4"/>
      <c r="D95" s="4"/>
      <c r="E95" s="4"/>
      <c r="F95" s="4"/>
      <c r="G95" s="17" t="s">
        <v>563</v>
      </c>
      <c r="H95" s="2">
        <v>-3698109.3</v>
      </c>
      <c r="I95" s="2">
        <v>0</v>
      </c>
      <c r="J95" s="2">
        <v>136431.42000000001</v>
      </c>
      <c r="K95" s="2">
        <v>-3834540.72</v>
      </c>
      <c r="L95" s="69"/>
    </row>
    <row r="96" spans="1:12" ht="14.4" x14ac:dyDescent="0.25">
      <c r="A96" s="16" t="s">
        <v>564</v>
      </c>
      <c r="B96" s="3" t="s">
        <v>385</v>
      </c>
      <c r="C96" s="4"/>
      <c r="D96" s="4"/>
      <c r="E96" s="4"/>
      <c r="F96" s="4"/>
      <c r="G96" s="17" t="s">
        <v>565</v>
      </c>
      <c r="H96" s="2">
        <v>-70672.11</v>
      </c>
      <c r="I96" s="2">
        <v>0</v>
      </c>
      <c r="J96" s="2">
        <v>285.83</v>
      </c>
      <c r="K96" s="2">
        <v>-70957.94</v>
      </c>
      <c r="L96" s="69"/>
    </row>
    <row r="97" spans="1:12" ht="14.4" x14ac:dyDescent="0.25">
      <c r="A97" s="16" t="s">
        <v>566</v>
      </c>
      <c r="B97" s="3" t="s">
        <v>385</v>
      </c>
      <c r="C97" s="4"/>
      <c r="D97" s="4"/>
      <c r="E97" s="4"/>
      <c r="F97" s="4"/>
      <c r="G97" s="17" t="s">
        <v>567</v>
      </c>
      <c r="H97" s="2">
        <v>-350327.15</v>
      </c>
      <c r="I97" s="2">
        <v>0</v>
      </c>
      <c r="J97" s="2">
        <v>0</v>
      </c>
      <c r="K97" s="2">
        <v>-350327.15</v>
      </c>
      <c r="L97" s="69"/>
    </row>
    <row r="98" spans="1:12" ht="14.4" x14ac:dyDescent="0.25">
      <c r="A98" s="16" t="s">
        <v>568</v>
      </c>
      <c r="B98" s="3" t="s">
        <v>385</v>
      </c>
      <c r="C98" s="4"/>
      <c r="D98" s="4"/>
      <c r="E98" s="4"/>
      <c r="F98" s="4"/>
      <c r="G98" s="17" t="s">
        <v>569</v>
      </c>
      <c r="H98" s="2">
        <v>-48104.38</v>
      </c>
      <c r="I98" s="2">
        <v>0</v>
      </c>
      <c r="J98" s="2">
        <v>0</v>
      </c>
      <c r="K98" s="2">
        <v>-48104.38</v>
      </c>
      <c r="L98" s="69"/>
    </row>
    <row r="99" spans="1:12" ht="14.4" x14ac:dyDescent="0.25">
      <c r="A99" s="16" t="s">
        <v>570</v>
      </c>
      <c r="B99" s="3" t="s">
        <v>385</v>
      </c>
      <c r="C99" s="4"/>
      <c r="D99" s="4"/>
      <c r="E99" s="4"/>
      <c r="F99" s="4"/>
      <c r="G99" s="17" t="s">
        <v>571</v>
      </c>
      <c r="H99" s="2">
        <v>-584788.54</v>
      </c>
      <c r="I99" s="2">
        <v>0</v>
      </c>
      <c r="J99" s="2">
        <v>0</v>
      </c>
      <c r="K99" s="2">
        <v>-584788.54</v>
      </c>
      <c r="L99" s="69"/>
    </row>
    <row r="100" spans="1:12" ht="14.4" x14ac:dyDescent="0.25">
      <c r="A100" s="16" t="s">
        <v>572</v>
      </c>
      <c r="B100" s="3" t="s">
        <v>385</v>
      </c>
      <c r="C100" s="4"/>
      <c r="D100" s="4"/>
      <c r="E100" s="4"/>
      <c r="F100" s="4"/>
      <c r="G100" s="17" t="s">
        <v>573</v>
      </c>
      <c r="H100" s="2">
        <v>-548427.36</v>
      </c>
      <c r="I100" s="2">
        <v>0</v>
      </c>
      <c r="J100" s="2">
        <v>483.62</v>
      </c>
      <c r="K100" s="2">
        <v>-548910.98</v>
      </c>
      <c r="L100" s="69"/>
    </row>
    <row r="101" spans="1:12" ht="14.4" x14ac:dyDescent="0.25">
      <c r="A101" s="16" t="s">
        <v>574</v>
      </c>
      <c r="B101" s="3" t="s">
        <v>385</v>
      </c>
      <c r="C101" s="4"/>
      <c r="D101" s="4"/>
      <c r="E101" s="4"/>
      <c r="F101" s="4"/>
      <c r="G101" s="17" t="s">
        <v>575</v>
      </c>
      <c r="H101" s="2">
        <v>-120178.97</v>
      </c>
      <c r="I101" s="2">
        <v>0</v>
      </c>
      <c r="J101" s="2">
        <v>0</v>
      </c>
      <c r="K101" s="2">
        <v>-120178.97</v>
      </c>
      <c r="L101" s="69"/>
    </row>
    <row r="102" spans="1:12" ht="14.4" x14ac:dyDescent="0.25">
      <c r="A102" s="16" t="s">
        <v>576</v>
      </c>
      <c r="B102" s="3" t="s">
        <v>385</v>
      </c>
      <c r="C102" s="4"/>
      <c r="D102" s="4"/>
      <c r="E102" s="4"/>
      <c r="F102" s="4"/>
      <c r="G102" s="17" t="s">
        <v>577</v>
      </c>
      <c r="H102" s="2">
        <v>-31828.44</v>
      </c>
      <c r="I102" s="2">
        <v>0</v>
      </c>
      <c r="J102" s="2">
        <v>0</v>
      </c>
      <c r="K102" s="2">
        <v>-31828.44</v>
      </c>
      <c r="L102" s="69"/>
    </row>
    <row r="103" spans="1:12" ht="14.4" x14ac:dyDescent="0.25">
      <c r="A103" s="16" t="s">
        <v>578</v>
      </c>
      <c r="B103" s="3" t="s">
        <v>385</v>
      </c>
      <c r="C103" s="4"/>
      <c r="D103" s="4"/>
      <c r="E103" s="4"/>
      <c r="F103" s="4"/>
      <c r="G103" s="17" t="s">
        <v>579</v>
      </c>
      <c r="H103" s="2">
        <v>-525406.35</v>
      </c>
      <c r="I103" s="2">
        <v>0</v>
      </c>
      <c r="J103" s="2">
        <v>0</v>
      </c>
      <c r="K103" s="2">
        <v>-525406.35</v>
      </c>
      <c r="L103" s="69"/>
    </row>
    <row r="104" spans="1:12" ht="14.4" x14ac:dyDescent="0.25">
      <c r="A104" s="16" t="s">
        <v>580</v>
      </c>
      <c r="B104" s="3" t="s">
        <v>385</v>
      </c>
      <c r="C104" s="4"/>
      <c r="D104" s="4"/>
      <c r="E104" s="4"/>
      <c r="F104" s="4"/>
      <c r="G104" s="17" t="s">
        <v>581</v>
      </c>
      <c r="H104" s="2">
        <v>-2616328.29</v>
      </c>
      <c r="I104" s="2">
        <v>0</v>
      </c>
      <c r="J104" s="2">
        <v>28326.32</v>
      </c>
      <c r="K104" s="2">
        <v>-2644654.61</v>
      </c>
      <c r="L104" s="69"/>
    </row>
    <row r="105" spans="1:12" ht="14.4" x14ac:dyDescent="0.25">
      <c r="A105" s="16" t="s">
        <v>582</v>
      </c>
      <c r="B105" s="3" t="s">
        <v>385</v>
      </c>
      <c r="C105" s="4"/>
      <c r="D105" s="4"/>
      <c r="E105" s="4"/>
      <c r="F105" s="4"/>
      <c r="G105" s="17" t="s">
        <v>583</v>
      </c>
      <c r="H105" s="2">
        <v>-5291959.6100000003</v>
      </c>
      <c r="I105" s="2">
        <v>0</v>
      </c>
      <c r="J105" s="2">
        <v>7133.01</v>
      </c>
      <c r="K105" s="2">
        <v>-5299092.62</v>
      </c>
      <c r="L105" s="69"/>
    </row>
    <row r="106" spans="1:12" ht="14.4" x14ac:dyDescent="0.25">
      <c r="A106" s="16" t="s">
        <v>584</v>
      </c>
      <c r="B106" s="3" t="s">
        <v>385</v>
      </c>
      <c r="C106" s="4"/>
      <c r="D106" s="4"/>
      <c r="E106" s="4"/>
      <c r="F106" s="4"/>
      <c r="G106" s="17" t="s">
        <v>585</v>
      </c>
      <c r="H106" s="2">
        <v>-1235965.8400000001</v>
      </c>
      <c r="I106" s="2">
        <v>675</v>
      </c>
      <c r="J106" s="2">
        <v>6388.54</v>
      </c>
      <c r="K106" s="2">
        <v>-1241679.3799999999</v>
      </c>
      <c r="L106" s="69"/>
    </row>
    <row r="107" spans="1:12" ht="14.4" x14ac:dyDescent="0.25">
      <c r="A107" s="16" t="s">
        <v>586</v>
      </c>
      <c r="B107" s="3" t="s">
        <v>385</v>
      </c>
      <c r="C107" s="4"/>
      <c r="D107" s="4"/>
      <c r="E107" s="4"/>
      <c r="F107" s="4"/>
      <c r="G107" s="17" t="s">
        <v>587</v>
      </c>
      <c r="H107" s="2">
        <v>-5623857.8600000003</v>
      </c>
      <c r="I107" s="2">
        <v>652</v>
      </c>
      <c r="J107" s="2">
        <v>30588.19</v>
      </c>
      <c r="K107" s="2">
        <v>-5653794.0499999998</v>
      </c>
      <c r="L107" s="69"/>
    </row>
    <row r="108" spans="1:12" ht="14.4" x14ac:dyDescent="0.25">
      <c r="A108" s="16" t="s">
        <v>588</v>
      </c>
      <c r="B108" s="3" t="s">
        <v>385</v>
      </c>
      <c r="C108" s="4"/>
      <c r="D108" s="4"/>
      <c r="E108" s="4"/>
      <c r="F108" s="4"/>
      <c r="G108" s="17" t="s">
        <v>589</v>
      </c>
      <c r="H108" s="2">
        <v>-285130.57</v>
      </c>
      <c r="I108" s="2">
        <v>0</v>
      </c>
      <c r="J108" s="2">
        <v>1611.63</v>
      </c>
      <c r="K108" s="2">
        <v>-286742.2</v>
      </c>
      <c r="L108" s="69"/>
    </row>
    <row r="109" spans="1:12" ht="14.4" x14ac:dyDescent="0.25">
      <c r="A109" s="16" t="s">
        <v>590</v>
      </c>
      <c r="B109" s="3" t="s">
        <v>385</v>
      </c>
      <c r="C109" s="4"/>
      <c r="D109" s="4"/>
      <c r="E109" s="4"/>
      <c r="F109" s="4"/>
      <c r="G109" s="17" t="s">
        <v>591</v>
      </c>
      <c r="H109" s="2">
        <v>-2769863.6</v>
      </c>
      <c r="I109" s="2">
        <v>0</v>
      </c>
      <c r="J109" s="2">
        <v>0</v>
      </c>
      <c r="K109" s="2">
        <v>-2769863.6</v>
      </c>
      <c r="L109" s="69"/>
    </row>
    <row r="110" spans="1:12" ht="14.4" x14ac:dyDescent="0.25">
      <c r="A110" s="16" t="s">
        <v>592</v>
      </c>
      <c r="B110" s="3" t="s">
        <v>385</v>
      </c>
      <c r="C110" s="4"/>
      <c r="D110" s="4"/>
      <c r="E110" s="4"/>
      <c r="F110" s="4"/>
      <c r="G110" s="17" t="s">
        <v>593</v>
      </c>
      <c r="H110" s="2">
        <v>-3832172.58</v>
      </c>
      <c r="I110" s="2">
        <v>0</v>
      </c>
      <c r="J110" s="2">
        <v>0</v>
      </c>
      <c r="K110" s="2">
        <v>-3832172.58</v>
      </c>
      <c r="L110" s="69"/>
    </row>
    <row r="111" spans="1:12" ht="14.4" x14ac:dyDescent="0.25">
      <c r="A111" s="16" t="s">
        <v>594</v>
      </c>
      <c r="B111" s="3" t="s">
        <v>385</v>
      </c>
      <c r="C111" s="4"/>
      <c r="D111" s="4"/>
      <c r="E111" s="4"/>
      <c r="F111" s="4"/>
      <c r="G111" s="17" t="s">
        <v>595</v>
      </c>
      <c r="H111" s="2">
        <v>-174389.91</v>
      </c>
      <c r="I111" s="2">
        <v>0</v>
      </c>
      <c r="J111" s="2">
        <v>0</v>
      </c>
      <c r="K111" s="2">
        <v>-174389.91</v>
      </c>
      <c r="L111" s="69"/>
    </row>
    <row r="112" spans="1:12" ht="14.4" x14ac:dyDescent="0.25">
      <c r="A112" s="16" t="s">
        <v>596</v>
      </c>
      <c r="B112" s="3" t="s">
        <v>385</v>
      </c>
      <c r="C112" s="4"/>
      <c r="D112" s="4"/>
      <c r="E112" s="4"/>
      <c r="F112" s="4"/>
      <c r="G112" s="17" t="s">
        <v>597</v>
      </c>
      <c r="H112" s="2">
        <v>-243097.54</v>
      </c>
      <c r="I112" s="2">
        <v>0</v>
      </c>
      <c r="J112" s="2">
        <v>9520.67</v>
      </c>
      <c r="K112" s="2">
        <v>-252618.21</v>
      </c>
      <c r="L112" s="69"/>
    </row>
    <row r="113" spans="1:12" ht="14.4" x14ac:dyDescent="0.25">
      <c r="A113" s="16" t="s">
        <v>598</v>
      </c>
      <c r="B113" s="3" t="s">
        <v>385</v>
      </c>
      <c r="C113" s="4"/>
      <c r="D113" s="4"/>
      <c r="E113" s="4"/>
      <c r="F113" s="4"/>
      <c r="G113" s="17" t="s">
        <v>599</v>
      </c>
      <c r="H113" s="2">
        <v>-36658.089999999997</v>
      </c>
      <c r="I113" s="2">
        <v>0</v>
      </c>
      <c r="J113" s="2">
        <v>460.49</v>
      </c>
      <c r="K113" s="2">
        <v>-37118.58</v>
      </c>
      <c r="L113" s="69"/>
    </row>
    <row r="114" spans="1:12" ht="14.4" x14ac:dyDescent="0.25">
      <c r="A114" s="16" t="s">
        <v>600</v>
      </c>
      <c r="B114" s="3" t="s">
        <v>385</v>
      </c>
      <c r="C114" s="4"/>
      <c r="D114" s="4"/>
      <c r="E114" s="4"/>
      <c r="F114" s="4"/>
      <c r="G114" s="17" t="s">
        <v>601</v>
      </c>
      <c r="H114" s="2">
        <v>-103338.02</v>
      </c>
      <c r="I114" s="2">
        <v>0</v>
      </c>
      <c r="J114" s="2">
        <v>7664.71</v>
      </c>
      <c r="K114" s="2">
        <v>-111002.73</v>
      </c>
      <c r="L114" s="69"/>
    </row>
    <row r="115" spans="1:12" ht="14.4" x14ac:dyDescent="0.25">
      <c r="A115" s="16" t="s">
        <v>602</v>
      </c>
      <c r="B115" s="3" t="s">
        <v>385</v>
      </c>
      <c r="C115" s="4"/>
      <c r="D115" s="4"/>
      <c r="E115" s="4"/>
      <c r="F115" s="4"/>
      <c r="G115" s="17" t="s">
        <v>603</v>
      </c>
      <c r="H115" s="2">
        <v>-109978.68</v>
      </c>
      <c r="I115" s="2">
        <v>0</v>
      </c>
      <c r="J115" s="2">
        <v>6553.82</v>
      </c>
      <c r="K115" s="2">
        <v>-116532.5</v>
      </c>
      <c r="L115" s="69"/>
    </row>
    <row r="116" spans="1:12" ht="14.4" x14ac:dyDescent="0.25">
      <c r="A116" s="16" t="s">
        <v>604</v>
      </c>
      <c r="B116" s="3" t="s">
        <v>385</v>
      </c>
      <c r="C116" s="4"/>
      <c r="D116" s="4"/>
      <c r="E116" s="4"/>
      <c r="F116" s="4"/>
      <c r="G116" s="17" t="s">
        <v>605</v>
      </c>
      <c r="H116" s="2">
        <v>-167334.96</v>
      </c>
      <c r="I116" s="2">
        <v>0</v>
      </c>
      <c r="J116" s="2">
        <v>17949.419999999998</v>
      </c>
      <c r="K116" s="2">
        <v>-185284.38</v>
      </c>
      <c r="L116" s="69"/>
    </row>
    <row r="117" spans="1:12" ht="14.4" x14ac:dyDescent="0.25">
      <c r="A117" s="19" t="s">
        <v>385</v>
      </c>
      <c r="B117" s="3" t="s">
        <v>385</v>
      </c>
      <c r="C117" s="4"/>
      <c r="D117" s="4"/>
      <c r="E117" s="4"/>
      <c r="F117" s="4"/>
      <c r="G117" s="20" t="s">
        <v>385</v>
      </c>
      <c r="H117" s="26"/>
      <c r="I117" s="26"/>
      <c r="J117" s="26"/>
      <c r="K117" s="26"/>
      <c r="L117" s="21"/>
    </row>
    <row r="118" spans="1:12" ht="14.4" x14ac:dyDescent="0.25">
      <c r="A118" s="11" t="s">
        <v>606</v>
      </c>
      <c r="B118" s="3" t="s">
        <v>385</v>
      </c>
      <c r="C118" s="4"/>
      <c r="D118" s="4"/>
      <c r="E118" s="12" t="s">
        <v>607</v>
      </c>
      <c r="F118" s="13"/>
      <c r="G118" s="13"/>
      <c r="H118" s="22">
        <v>287060.12</v>
      </c>
      <c r="I118" s="22">
        <v>0</v>
      </c>
      <c r="J118" s="22">
        <v>5923.97</v>
      </c>
      <c r="K118" s="22">
        <v>281136.15000000002</v>
      </c>
      <c r="L118" s="68"/>
    </row>
    <row r="119" spans="1:12" ht="14.4" x14ac:dyDescent="0.25">
      <c r="A119" s="11" t="s">
        <v>608</v>
      </c>
      <c r="B119" s="3" t="s">
        <v>385</v>
      </c>
      <c r="C119" s="4"/>
      <c r="D119" s="4"/>
      <c r="E119" s="4"/>
      <c r="F119" s="12" t="s">
        <v>607</v>
      </c>
      <c r="G119" s="13"/>
      <c r="H119" s="22">
        <v>885835.51</v>
      </c>
      <c r="I119" s="22">
        <v>0</v>
      </c>
      <c r="J119" s="22">
        <v>0</v>
      </c>
      <c r="K119" s="22">
        <v>885835.51</v>
      </c>
      <c r="L119" s="68"/>
    </row>
    <row r="120" spans="1:12" ht="14.4" x14ac:dyDescent="0.25">
      <c r="A120" s="16" t="s">
        <v>609</v>
      </c>
      <c r="B120" s="3" t="s">
        <v>385</v>
      </c>
      <c r="C120" s="4"/>
      <c r="D120" s="4"/>
      <c r="E120" s="4"/>
      <c r="F120" s="4"/>
      <c r="G120" s="17" t="s">
        <v>610</v>
      </c>
      <c r="H120" s="2">
        <v>762517.51</v>
      </c>
      <c r="I120" s="2">
        <v>0</v>
      </c>
      <c r="J120" s="2">
        <v>0</v>
      </c>
      <c r="K120" s="2">
        <v>762517.51</v>
      </c>
      <c r="L120" s="69"/>
    </row>
    <row r="121" spans="1:12" ht="14.4" x14ac:dyDescent="0.25">
      <c r="A121" s="16" t="s">
        <v>611</v>
      </c>
      <c r="B121" s="3" t="s">
        <v>385</v>
      </c>
      <c r="C121" s="4"/>
      <c r="D121" s="4"/>
      <c r="E121" s="4"/>
      <c r="F121" s="4"/>
      <c r="G121" s="17" t="s">
        <v>612</v>
      </c>
      <c r="H121" s="2">
        <v>113798</v>
      </c>
      <c r="I121" s="2">
        <v>0</v>
      </c>
      <c r="J121" s="2">
        <v>0</v>
      </c>
      <c r="K121" s="2">
        <v>113798</v>
      </c>
      <c r="L121" s="69"/>
    </row>
    <row r="122" spans="1:12" ht="14.4" x14ac:dyDescent="0.25">
      <c r="A122" s="16" t="s">
        <v>613</v>
      </c>
      <c r="B122" s="3" t="s">
        <v>385</v>
      </c>
      <c r="C122" s="4"/>
      <c r="D122" s="4"/>
      <c r="E122" s="4"/>
      <c r="F122" s="4"/>
      <c r="G122" s="17" t="s">
        <v>614</v>
      </c>
      <c r="H122" s="2">
        <v>9520</v>
      </c>
      <c r="I122" s="2">
        <v>0</v>
      </c>
      <c r="J122" s="2">
        <v>0</v>
      </c>
      <c r="K122" s="2">
        <v>9520</v>
      </c>
      <c r="L122" s="69"/>
    </row>
    <row r="123" spans="1:12" ht="14.4" x14ac:dyDescent="0.25">
      <c r="A123" s="19" t="s">
        <v>385</v>
      </c>
      <c r="B123" s="3" t="s">
        <v>385</v>
      </c>
      <c r="C123" s="4"/>
      <c r="D123" s="4"/>
      <c r="E123" s="4"/>
      <c r="F123" s="4"/>
      <c r="G123" s="20" t="s">
        <v>385</v>
      </c>
      <c r="H123" s="26"/>
      <c r="I123" s="26"/>
      <c r="J123" s="26"/>
      <c r="K123" s="26"/>
      <c r="L123" s="21"/>
    </row>
    <row r="124" spans="1:12" ht="14.4" x14ac:dyDescent="0.25">
      <c r="A124" s="11" t="s">
        <v>615</v>
      </c>
      <c r="B124" s="3" t="s">
        <v>385</v>
      </c>
      <c r="C124" s="4"/>
      <c r="D124" s="4"/>
      <c r="E124" s="4"/>
      <c r="F124" s="12" t="s">
        <v>616</v>
      </c>
      <c r="G124" s="13"/>
      <c r="H124" s="22">
        <v>-598775.39</v>
      </c>
      <c r="I124" s="22">
        <v>0</v>
      </c>
      <c r="J124" s="22">
        <v>5923.97</v>
      </c>
      <c r="K124" s="22">
        <v>-604699.36</v>
      </c>
      <c r="L124" s="68"/>
    </row>
    <row r="125" spans="1:12" ht="14.4" x14ac:dyDescent="0.25">
      <c r="A125" s="16" t="s">
        <v>617</v>
      </c>
      <c r="B125" s="3" t="s">
        <v>385</v>
      </c>
      <c r="C125" s="4"/>
      <c r="D125" s="4"/>
      <c r="E125" s="4"/>
      <c r="F125" s="4"/>
      <c r="G125" s="17" t="s">
        <v>618</v>
      </c>
      <c r="H125" s="2">
        <v>-475457.39</v>
      </c>
      <c r="I125" s="2">
        <v>0</v>
      </c>
      <c r="J125" s="2">
        <v>5923.97</v>
      </c>
      <c r="K125" s="2">
        <v>-481381.36</v>
      </c>
      <c r="L125" s="69"/>
    </row>
    <row r="126" spans="1:12" ht="14.4" x14ac:dyDescent="0.25">
      <c r="A126" s="16" t="s">
        <v>619</v>
      </c>
      <c r="B126" s="3" t="s">
        <v>385</v>
      </c>
      <c r="C126" s="4"/>
      <c r="D126" s="4"/>
      <c r="E126" s="4"/>
      <c r="F126" s="4"/>
      <c r="G126" s="17" t="s">
        <v>620</v>
      </c>
      <c r="H126" s="2">
        <v>-9520</v>
      </c>
      <c r="I126" s="2">
        <v>0</v>
      </c>
      <c r="J126" s="2">
        <v>0</v>
      </c>
      <c r="K126" s="2">
        <v>-9520</v>
      </c>
      <c r="L126" s="69"/>
    </row>
    <row r="127" spans="1:12" ht="14.4" x14ac:dyDescent="0.25">
      <c r="A127" s="16" t="s">
        <v>621</v>
      </c>
      <c r="B127" s="3" t="s">
        <v>385</v>
      </c>
      <c r="C127" s="4"/>
      <c r="D127" s="4"/>
      <c r="E127" s="4"/>
      <c r="F127" s="4"/>
      <c r="G127" s="17" t="s">
        <v>622</v>
      </c>
      <c r="H127" s="2">
        <v>-113798</v>
      </c>
      <c r="I127" s="2">
        <v>0</v>
      </c>
      <c r="J127" s="2">
        <v>0</v>
      </c>
      <c r="K127" s="2">
        <v>-113798</v>
      </c>
      <c r="L127" s="69"/>
    </row>
    <row r="128" spans="1:12" ht="14.4" x14ac:dyDescent="0.25">
      <c r="A128" s="19" t="s">
        <v>385</v>
      </c>
      <c r="B128" s="3" t="s">
        <v>385</v>
      </c>
      <c r="C128" s="4"/>
      <c r="D128" s="4"/>
      <c r="E128" s="4"/>
      <c r="F128" s="4"/>
      <c r="G128" s="20" t="s">
        <v>385</v>
      </c>
      <c r="H128" s="26"/>
      <c r="I128" s="26"/>
      <c r="J128" s="26"/>
      <c r="K128" s="26"/>
      <c r="L128" s="21"/>
    </row>
    <row r="129" spans="1:12" ht="14.4" x14ac:dyDescent="0.25">
      <c r="A129" s="11" t="s">
        <v>623</v>
      </c>
      <c r="B129" s="3" t="s">
        <v>385</v>
      </c>
      <c r="C129" s="4"/>
      <c r="D129" s="4"/>
      <c r="E129" s="12" t="s">
        <v>624</v>
      </c>
      <c r="F129" s="13"/>
      <c r="G129" s="13"/>
      <c r="H129" s="22">
        <v>87471</v>
      </c>
      <c r="I129" s="22">
        <v>0</v>
      </c>
      <c r="J129" s="22">
        <v>0</v>
      </c>
      <c r="K129" s="22">
        <v>87471</v>
      </c>
      <c r="L129" s="68"/>
    </row>
    <row r="130" spans="1:12" ht="14.4" x14ac:dyDescent="0.25">
      <c r="A130" s="11" t="s">
        <v>625</v>
      </c>
      <c r="B130" s="3" t="s">
        <v>385</v>
      </c>
      <c r="C130" s="4"/>
      <c r="D130" s="4"/>
      <c r="E130" s="4"/>
      <c r="F130" s="12" t="s">
        <v>624</v>
      </c>
      <c r="G130" s="13"/>
      <c r="H130" s="22">
        <v>87471</v>
      </c>
      <c r="I130" s="22">
        <v>0</v>
      </c>
      <c r="J130" s="22">
        <v>0</v>
      </c>
      <c r="K130" s="22">
        <v>87471</v>
      </c>
      <c r="L130" s="68"/>
    </row>
    <row r="131" spans="1:12" ht="14.4" x14ac:dyDescent="0.25">
      <c r="A131" s="16" t="s">
        <v>626</v>
      </c>
      <c r="B131" s="3" t="s">
        <v>385</v>
      </c>
      <c r="C131" s="4"/>
      <c r="D131" s="4"/>
      <c r="E131" s="4"/>
      <c r="F131" s="4"/>
      <c r="G131" s="17" t="s">
        <v>627</v>
      </c>
      <c r="H131" s="2">
        <v>87471</v>
      </c>
      <c r="I131" s="2">
        <v>0</v>
      </c>
      <c r="J131" s="2">
        <v>0</v>
      </c>
      <c r="K131" s="2">
        <v>87471</v>
      </c>
      <c r="L131" s="69"/>
    </row>
    <row r="132" spans="1:12" ht="14.4" x14ac:dyDescent="0.25">
      <c r="A132" s="19" t="s">
        <v>385</v>
      </c>
      <c r="B132" s="3" t="s">
        <v>385</v>
      </c>
      <c r="C132" s="4"/>
      <c r="D132" s="4"/>
      <c r="E132" s="4"/>
      <c r="F132" s="4"/>
      <c r="G132" s="20" t="s">
        <v>385</v>
      </c>
      <c r="H132" s="26"/>
      <c r="I132" s="26"/>
      <c r="J132" s="26"/>
      <c r="K132" s="26"/>
      <c r="L132" s="21"/>
    </row>
    <row r="133" spans="1:12" ht="14.4" x14ac:dyDescent="0.25">
      <c r="A133" s="11" t="s">
        <v>628</v>
      </c>
      <c r="B133" s="3" t="s">
        <v>385</v>
      </c>
      <c r="C133" s="4"/>
      <c r="D133" s="12" t="s">
        <v>629</v>
      </c>
      <c r="E133" s="13"/>
      <c r="F133" s="13"/>
      <c r="G133" s="13"/>
      <c r="H133" s="22">
        <v>10152057.689999999</v>
      </c>
      <c r="I133" s="22">
        <v>0</v>
      </c>
      <c r="J133" s="22">
        <v>0</v>
      </c>
      <c r="K133" s="22">
        <v>10152057.689999999</v>
      </c>
      <c r="L133" s="68"/>
    </row>
    <row r="134" spans="1:12" ht="14.4" x14ac:dyDescent="0.25">
      <c r="A134" s="11" t="s">
        <v>630</v>
      </c>
      <c r="B134" s="3" t="s">
        <v>385</v>
      </c>
      <c r="C134" s="4"/>
      <c r="D134" s="4"/>
      <c r="E134" s="12" t="s">
        <v>629</v>
      </c>
      <c r="F134" s="13"/>
      <c r="G134" s="13"/>
      <c r="H134" s="22">
        <v>10152057.689999999</v>
      </c>
      <c r="I134" s="22">
        <v>0</v>
      </c>
      <c r="J134" s="22">
        <v>0</v>
      </c>
      <c r="K134" s="22">
        <v>10152057.689999999</v>
      </c>
      <c r="L134" s="68"/>
    </row>
    <row r="135" spans="1:12" ht="14.4" x14ac:dyDescent="0.25">
      <c r="A135" s="11" t="s">
        <v>631</v>
      </c>
      <c r="B135" s="3" t="s">
        <v>385</v>
      </c>
      <c r="C135" s="4"/>
      <c r="D135" s="4"/>
      <c r="E135" s="4"/>
      <c r="F135" s="12" t="s">
        <v>632</v>
      </c>
      <c r="G135" s="13"/>
      <c r="H135" s="22">
        <v>10152057.689999999</v>
      </c>
      <c r="I135" s="22">
        <v>0</v>
      </c>
      <c r="J135" s="22">
        <v>0</v>
      </c>
      <c r="K135" s="22">
        <v>10152057.689999999</v>
      </c>
      <c r="L135" s="68"/>
    </row>
    <row r="136" spans="1:12" ht="14.4" x14ac:dyDescent="0.25">
      <c r="A136" s="16" t="s">
        <v>633</v>
      </c>
      <c r="B136" s="3" t="s">
        <v>385</v>
      </c>
      <c r="C136" s="4"/>
      <c r="D136" s="4"/>
      <c r="E136" s="4"/>
      <c r="F136" s="4"/>
      <c r="G136" s="17" t="s">
        <v>504</v>
      </c>
      <c r="H136" s="2">
        <v>29585</v>
      </c>
      <c r="I136" s="2">
        <v>0</v>
      </c>
      <c r="J136" s="2">
        <v>0</v>
      </c>
      <c r="K136" s="2">
        <v>29585</v>
      </c>
      <c r="L136" s="69"/>
    </row>
    <row r="137" spans="1:12" ht="14.4" x14ac:dyDescent="0.25">
      <c r="A137" s="16" t="s">
        <v>634</v>
      </c>
      <c r="B137" s="3" t="s">
        <v>385</v>
      </c>
      <c r="C137" s="4"/>
      <c r="D137" s="4"/>
      <c r="E137" s="4"/>
      <c r="F137" s="4"/>
      <c r="G137" s="17" t="s">
        <v>635</v>
      </c>
      <c r="H137" s="2">
        <v>1267564.69</v>
      </c>
      <c r="I137" s="2">
        <v>0</v>
      </c>
      <c r="J137" s="2">
        <v>0</v>
      </c>
      <c r="K137" s="2">
        <v>1267564.69</v>
      </c>
      <c r="L137" s="69"/>
    </row>
    <row r="138" spans="1:12" ht="14.4" x14ac:dyDescent="0.25">
      <c r="A138" s="16" t="s">
        <v>636</v>
      </c>
      <c r="B138" s="3" t="s">
        <v>385</v>
      </c>
      <c r="C138" s="4"/>
      <c r="D138" s="4"/>
      <c r="E138" s="4"/>
      <c r="F138" s="4"/>
      <c r="G138" s="17" t="s">
        <v>637</v>
      </c>
      <c r="H138" s="2">
        <v>35000</v>
      </c>
      <c r="I138" s="2">
        <v>0</v>
      </c>
      <c r="J138" s="2">
        <v>0</v>
      </c>
      <c r="K138" s="2">
        <v>35000</v>
      </c>
      <c r="L138" s="69"/>
    </row>
    <row r="139" spans="1:12" ht="14.4" x14ac:dyDescent="0.25">
      <c r="A139" s="16" t="s">
        <v>638</v>
      </c>
      <c r="B139" s="3" t="s">
        <v>385</v>
      </c>
      <c r="C139" s="4"/>
      <c r="D139" s="4"/>
      <c r="E139" s="4"/>
      <c r="F139" s="4"/>
      <c r="G139" s="17" t="s">
        <v>639</v>
      </c>
      <c r="H139" s="2">
        <v>150000</v>
      </c>
      <c r="I139" s="2">
        <v>0</v>
      </c>
      <c r="J139" s="2">
        <v>0</v>
      </c>
      <c r="K139" s="2">
        <v>150000</v>
      </c>
      <c r="L139" s="69"/>
    </row>
    <row r="140" spans="1:12" ht="14.4" x14ac:dyDescent="0.25">
      <c r="A140" s="16" t="s">
        <v>640</v>
      </c>
      <c r="B140" s="3" t="s">
        <v>385</v>
      </c>
      <c r="C140" s="4"/>
      <c r="D140" s="4"/>
      <c r="E140" s="4"/>
      <c r="F140" s="4"/>
      <c r="G140" s="17" t="s">
        <v>641</v>
      </c>
      <c r="H140" s="2">
        <v>8172405</v>
      </c>
      <c r="I140" s="2">
        <v>0</v>
      </c>
      <c r="J140" s="2">
        <v>0</v>
      </c>
      <c r="K140" s="2">
        <v>8172405</v>
      </c>
      <c r="L140" s="69"/>
    </row>
    <row r="141" spans="1:12" ht="14.4" x14ac:dyDescent="0.25">
      <c r="A141" s="16" t="s">
        <v>1212</v>
      </c>
      <c r="B141" s="3" t="s">
        <v>385</v>
      </c>
      <c r="C141" s="4"/>
      <c r="D141" s="4"/>
      <c r="E141" s="4"/>
      <c r="F141" s="4"/>
      <c r="G141" s="17" t="s">
        <v>1213</v>
      </c>
      <c r="H141" s="2">
        <v>497503</v>
      </c>
      <c r="I141" s="2">
        <v>0</v>
      </c>
      <c r="J141" s="2">
        <v>0</v>
      </c>
      <c r="K141" s="2">
        <v>497503</v>
      </c>
      <c r="L141" s="69"/>
    </row>
    <row r="142" spans="1:12" ht="14.4" x14ac:dyDescent="0.25">
      <c r="A142" s="19" t="s">
        <v>385</v>
      </c>
      <c r="B142" s="3" t="s">
        <v>385</v>
      </c>
      <c r="C142" s="4"/>
      <c r="D142" s="4"/>
      <c r="E142" s="4"/>
      <c r="F142" s="4"/>
      <c r="G142" s="20" t="s">
        <v>385</v>
      </c>
      <c r="H142" s="26"/>
      <c r="I142" s="26"/>
      <c r="J142" s="26"/>
      <c r="K142" s="26"/>
      <c r="L142" s="21"/>
    </row>
    <row r="143" spans="1:12" ht="14.4" x14ac:dyDescent="0.25">
      <c r="A143" s="11" t="s">
        <v>642</v>
      </c>
      <c r="B143" s="12" t="s">
        <v>643</v>
      </c>
      <c r="C143" s="13"/>
      <c r="D143" s="13"/>
      <c r="E143" s="13"/>
      <c r="F143" s="13"/>
      <c r="G143" s="13"/>
      <c r="H143" s="22">
        <v>29108135.649999999</v>
      </c>
      <c r="I143" s="22">
        <v>5073920.3899999997</v>
      </c>
      <c r="J143" s="22">
        <v>4561945.99</v>
      </c>
      <c r="K143" s="22">
        <v>28596161.25</v>
      </c>
      <c r="L143" s="68"/>
    </row>
    <row r="144" spans="1:12" ht="14.4" x14ac:dyDescent="0.25">
      <c r="A144" s="11" t="s">
        <v>644</v>
      </c>
      <c r="B144" s="15" t="s">
        <v>385</v>
      </c>
      <c r="C144" s="12" t="s">
        <v>645</v>
      </c>
      <c r="D144" s="13"/>
      <c r="E144" s="13"/>
      <c r="F144" s="13"/>
      <c r="G144" s="13"/>
      <c r="H144" s="22">
        <v>8437178.2300000004</v>
      </c>
      <c r="I144" s="22">
        <v>4839474.45</v>
      </c>
      <c r="J144" s="22">
        <v>4561596.7</v>
      </c>
      <c r="K144" s="22">
        <v>8159300.4800000004</v>
      </c>
      <c r="L144" s="68"/>
    </row>
    <row r="145" spans="1:12" ht="14.4" x14ac:dyDescent="0.25">
      <c r="A145" s="11" t="s">
        <v>646</v>
      </c>
      <c r="B145" s="3" t="s">
        <v>385</v>
      </c>
      <c r="C145" s="4"/>
      <c r="D145" s="12" t="s">
        <v>647</v>
      </c>
      <c r="E145" s="13"/>
      <c r="F145" s="13"/>
      <c r="G145" s="13"/>
      <c r="H145" s="22">
        <v>1432129.73</v>
      </c>
      <c r="I145" s="22">
        <v>3101299.27</v>
      </c>
      <c r="J145" s="22">
        <v>3074249.99</v>
      </c>
      <c r="K145" s="22">
        <v>1405080.45</v>
      </c>
      <c r="L145" s="68"/>
    </row>
    <row r="146" spans="1:12" ht="14.4" x14ac:dyDescent="0.25">
      <c r="A146" s="11" t="s">
        <v>648</v>
      </c>
      <c r="B146" s="3" t="s">
        <v>385</v>
      </c>
      <c r="C146" s="4"/>
      <c r="D146" s="4"/>
      <c r="E146" s="12" t="s">
        <v>649</v>
      </c>
      <c r="F146" s="13"/>
      <c r="G146" s="13"/>
      <c r="H146" s="22">
        <v>894057.18</v>
      </c>
      <c r="I146" s="22">
        <v>1574489.61</v>
      </c>
      <c r="J146" s="22">
        <v>1595892.21</v>
      </c>
      <c r="K146" s="22">
        <v>915459.78</v>
      </c>
      <c r="L146" s="68"/>
    </row>
    <row r="147" spans="1:12" ht="14.4" x14ac:dyDescent="0.25">
      <c r="A147" s="11" t="s">
        <v>650</v>
      </c>
      <c r="B147" s="3" t="s">
        <v>385</v>
      </c>
      <c r="C147" s="4"/>
      <c r="D147" s="4"/>
      <c r="E147" s="4"/>
      <c r="F147" s="12" t="s">
        <v>649</v>
      </c>
      <c r="G147" s="13"/>
      <c r="H147" s="22">
        <v>894057.18</v>
      </c>
      <c r="I147" s="22">
        <v>1574489.61</v>
      </c>
      <c r="J147" s="22">
        <v>1595892.21</v>
      </c>
      <c r="K147" s="22">
        <v>915459.78</v>
      </c>
      <c r="L147" s="68"/>
    </row>
    <row r="148" spans="1:12" ht="14.4" x14ac:dyDescent="0.25">
      <c r="A148" s="16" t="s">
        <v>651</v>
      </c>
      <c r="B148" s="3" t="s">
        <v>385</v>
      </c>
      <c r="C148" s="4"/>
      <c r="D148" s="4"/>
      <c r="E148" s="4"/>
      <c r="F148" s="4"/>
      <c r="G148" s="17" t="s">
        <v>652</v>
      </c>
      <c r="H148" s="2">
        <v>0</v>
      </c>
      <c r="I148" s="2">
        <v>504300.63</v>
      </c>
      <c r="J148" s="2">
        <v>504300.63</v>
      </c>
      <c r="K148" s="2">
        <v>0</v>
      </c>
      <c r="L148" s="69"/>
    </row>
    <row r="149" spans="1:12" ht="14.4" x14ac:dyDescent="0.25">
      <c r="A149" s="16" t="s">
        <v>653</v>
      </c>
      <c r="B149" s="3" t="s">
        <v>385</v>
      </c>
      <c r="C149" s="4"/>
      <c r="D149" s="4"/>
      <c r="E149" s="4"/>
      <c r="F149" s="4"/>
      <c r="G149" s="17" t="s">
        <v>654</v>
      </c>
      <c r="H149" s="2">
        <v>548535.07999999996</v>
      </c>
      <c r="I149" s="2">
        <v>548535.07999999996</v>
      </c>
      <c r="J149" s="2">
        <v>547148.29</v>
      </c>
      <c r="K149" s="2">
        <v>547148.29</v>
      </c>
      <c r="L149" s="69"/>
    </row>
    <row r="150" spans="1:12" ht="14.4" x14ac:dyDescent="0.25">
      <c r="A150" s="16" t="s">
        <v>655</v>
      </c>
      <c r="B150" s="3" t="s">
        <v>385</v>
      </c>
      <c r="C150" s="4"/>
      <c r="D150" s="4"/>
      <c r="E150" s="4"/>
      <c r="F150" s="4"/>
      <c r="G150" s="17" t="s">
        <v>656</v>
      </c>
      <c r="H150" s="2">
        <v>299371.33</v>
      </c>
      <c r="I150" s="2">
        <v>299371.33</v>
      </c>
      <c r="J150" s="2">
        <v>325211.90999999997</v>
      </c>
      <c r="K150" s="2">
        <v>325211.90999999997</v>
      </c>
      <c r="L150" s="69"/>
    </row>
    <row r="151" spans="1:12" ht="14.4" x14ac:dyDescent="0.25">
      <c r="A151" s="16" t="s">
        <v>657</v>
      </c>
      <c r="B151" s="3" t="s">
        <v>385</v>
      </c>
      <c r="C151" s="4"/>
      <c r="D151" s="4"/>
      <c r="E151" s="4"/>
      <c r="F151" s="4"/>
      <c r="G151" s="17" t="s">
        <v>658</v>
      </c>
      <c r="H151" s="2">
        <v>0</v>
      </c>
      <c r="I151" s="2">
        <v>139.88</v>
      </c>
      <c r="J151" s="2">
        <v>139.88</v>
      </c>
      <c r="K151" s="2">
        <v>0</v>
      </c>
      <c r="L151" s="69"/>
    </row>
    <row r="152" spans="1:12" ht="14.4" x14ac:dyDescent="0.25">
      <c r="A152" s="16" t="s">
        <v>659</v>
      </c>
      <c r="B152" s="3" t="s">
        <v>385</v>
      </c>
      <c r="C152" s="4"/>
      <c r="D152" s="4"/>
      <c r="E152" s="4"/>
      <c r="F152" s="4"/>
      <c r="G152" s="17" t="s">
        <v>660</v>
      </c>
      <c r="H152" s="2">
        <v>0</v>
      </c>
      <c r="I152" s="2">
        <v>21878.42</v>
      </c>
      <c r="J152" s="2">
        <v>21878.42</v>
      </c>
      <c r="K152" s="2">
        <v>0</v>
      </c>
      <c r="L152" s="69"/>
    </row>
    <row r="153" spans="1:12" ht="14.4" x14ac:dyDescent="0.25">
      <c r="A153" s="16" t="s">
        <v>661</v>
      </c>
      <c r="B153" s="3" t="s">
        <v>385</v>
      </c>
      <c r="C153" s="4"/>
      <c r="D153" s="4"/>
      <c r="E153" s="4"/>
      <c r="F153" s="4"/>
      <c r="G153" s="17" t="s">
        <v>662</v>
      </c>
      <c r="H153" s="2">
        <v>46150.77</v>
      </c>
      <c r="I153" s="2">
        <v>200264.27</v>
      </c>
      <c r="J153" s="2">
        <v>197213.08</v>
      </c>
      <c r="K153" s="2">
        <v>43099.58</v>
      </c>
      <c r="L153" s="69"/>
    </row>
    <row r="154" spans="1:12" ht="14.4" x14ac:dyDescent="0.25">
      <c r="A154" s="19" t="s">
        <v>385</v>
      </c>
      <c r="B154" s="3" t="s">
        <v>385</v>
      </c>
      <c r="C154" s="4"/>
      <c r="D154" s="4"/>
      <c r="E154" s="4"/>
      <c r="F154" s="4"/>
      <c r="G154" s="20" t="s">
        <v>385</v>
      </c>
      <c r="H154" s="26"/>
      <c r="I154" s="26"/>
      <c r="J154" s="26"/>
      <c r="K154" s="26"/>
      <c r="L154" s="21"/>
    </row>
    <row r="155" spans="1:12" ht="14.4" x14ac:dyDescent="0.25">
      <c r="A155" s="11" t="s">
        <v>663</v>
      </c>
      <c r="B155" s="3" t="s">
        <v>385</v>
      </c>
      <c r="C155" s="4"/>
      <c r="D155" s="4"/>
      <c r="E155" s="12" t="s">
        <v>664</v>
      </c>
      <c r="F155" s="13"/>
      <c r="G155" s="13"/>
      <c r="H155" s="22">
        <v>163747.34</v>
      </c>
      <c r="I155" s="22">
        <v>164998.75</v>
      </c>
      <c r="J155" s="22">
        <v>156389.75</v>
      </c>
      <c r="K155" s="22">
        <v>155138.34</v>
      </c>
      <c r="L155" s="68"/>
    </row>
    <row r="156" spans="1:12" ht="14.4" x14ac:dyDescent="0.25">
      <c r="A156" s="11" t="s">
        <v>665</v>
      </c>
      <c r="B156" s="3" t="s">
        <v>385</v>
      </c>
      <c r="C156" s="4"/>
      <c r="D156" s="4"/>
      <c r="E156" s="4"/>
      <c r="F156" s="12" t="s">
        <v>664</v>
      </c>
      <c r="G156" s="13"/>
      <c r="H156" s="22">
        <v>163747.34</v>
      </c>
      <c r="I156" s="22">
        <v>164998.75</v>
      </c>
      <c r="J156" s="22">
        <v>156389.75</v>
      </c>
      <c r="K156" s="22">
        <v>155138.34</v>
      </c>
      <c r="L156" s="68"/>
    </row>
    <row r="157" spans="1:12" ht="14.4" x14ac:dyDescent="0.25">
      <c r="A157" s="16" t="s">
        <v>666</v>
      </c>
      <c r="B157" s="3" t="s">
        <v>385</v>
      </c>
      <c r="C157" s="4"/>
      <c r="D157" s="4"/>
      <c r="E157" s="4"/>
      <c r="F157" s="4"/>
      <c r="G157" s="17" t="s">
        <v>667</v>
      </c>
      <c r="H157" s="2">
        <v>118296.48</v>
      </c>
      <c r="I157" s="2">
        <v>119547.89</v>
      </c>
      <c r="J157" s="2">
        <v>118943.97</v>
      </c>
      <c r="K157" s="2">
        <v>117692.56</v>
      </c>
      <c r="L157" s="69"/>
    </row>
    <row r="158" spans="1:12" ht="14.4" x14ac:dyDescent="0.25">
      <c r="A158" s="16" t="s">
        <v>668</v>
      </c>
      <c r="B158" s="3" t="s">
        <v>385</v>
      </c>
      <c r="C158" s="4"/>
      <c r="D158" s="4"/>
      <c r="E158" s="4"/>
      <c r="F158" s="4"/>
      <c r="G158" s="17" t="s">
        <v>669</v>
      </c>
      <c r="H158" s="2">
        <v>26693.72</v>
      </c>
      <c r="I158" s="2">
        <v>26693.72</v>
      </c>
      <c r="J158" s="2">
        <v>26200.98</v>
      </c>
      <c r="K158" s="2">
        <v>26200.98</v>
      </c>
      <c r="L158" s="69"/>
    </row>
    <row r="159" spans="1:12" ht="14.4" x14ac:dyDescent="0.25">
      <c r="A159" s="16" t="s">
        <v>670</v>
      </c>
      <c r="B159" s="3" t="s">
        <v>385</v>
      </c>
      <c r="C159" s="4"/>
      <c r="D159" s="4"/>
      <c r="E159" s="4"/>
      <c r="F159" s="4"/>
      <c r="G159" s="17" t="s">
        <v>671</v>
      </c>
      <c r="H159" s="2">
        <v>3310.61</v>
      </c>
      <c r="I159" s="2">
        <v>3310.61</v>
      </c>
      <c r="J159" s="2">
        <v>3333.49</v>
      </c>
      <c r="K159" s="2">
        <v>3333.49</v>
      </c>
      <c r="L159" s="69"/>
    </row>
    <row r="160" spans="1:12" ht="14.4" x14ac:dyDescent="0.25">
      <c r="A160" s="16" t="s">
        <v>672</v>
      </c>
      <c r="B160" s="3" t="s">
        <v>385</v>
      </c>
      <c r="C160" s="4"/>
      <c r="D160" s="4"/>
      <c r="E160" s="4"/>
      <c r="F160" s="4"/>
      <c r="G160" s="17" t="s">
        <v>673</v>
      </c>
      <c r="H160" s="2">
        <v>15446.53</v>
      </c>
      <c r="I160" s="2">
        <v>15446.53</v>
      </c>
      <c r="J160" s="2">
        <v>7911.31</v>
      </c>
      <c r="K160" s="2">
        <v>7911.31</v>
      </c>
      <c r="L160" s="69"/>
    </row>
    <row r="161" spans="1:12" ht="14.4" x14ac:dyDescent="0.25">
      <c r="A161" s="19" t="s">
        <v>385</v>
      </c>
      <c r="B161" s="3" t="s">
        <v>385</v>
      </c>
      <c r="C161" s="4"/>
      <c r="D161" s="4"/>
      <c r="E161" s="4"/>
      <c r="F161" s="4"/>
      <c r="G161" s="20" t="s">
        <v>385</v>
      </c>
      <c r="H161" s="26"/>
      <c r="I161" s="26"/>
      <c r="J161" s="26"/>
      <c r="K161" s="26"/>
      <c r="L161" s="21"/>
    </row>
    <row r="162" spans="1:12" ht="14.4" x14ac:dyDescent="0.25">
      <c r="A162" s="11" t="s">
        <v>674</v>
      </c>
      <c r="B162" s="3" t="s">
        <v>385</v>
      </c>
      <c r="C162" s="4"/>
      <c r="D162" s="4"/>
      <c r="E162" s="12" t="s">
        <v>675</v>
      </c>
      <c r="F162" s="13"/>
      <c r="G162" s="13"/>
      <c r="H162" s="22">
        <v>91730.19</v>
      </c>
      <c r="I162" s="22">
        <v>84063.53</v>
      </c>
      <c r="J162" s="22">
        <v>64604.17</v>
      </c>
      <c r="K162" s="22">
        <v>72270.83</v>
      </c>
      <c r="L162" s="68"/>
    </row>
    <row r="163" spans="1:12" ht="14.4" x14ac:dyDescent="0.25">
      <c r="A163" s="11" t="s">
        <v>676</v>
      </c>
      <c r="B163" s="3" t="s">
        <v>385</v>
      </c>
      <c r="C163" s="4"/>
      <c r="D163" s="4"/>
      <c r="E163" s="4"/>
      <c r="F163" s="12" t="s">
        <v>675</v>
      </c>
      <c r="G163" s="13"/>
      <c r="H163" s="22">
        <v>91730.19</v>
      </c>
      <c r="I163" s="22">
        <v>84063.53</v>
      </c>
      <c r="J163" s="22">
        <v>64604.17</v>
      </c>
      <c r="K163" s="22">
        <v>72270.83</v>
      </c>
      <c r="L163" s="68"/>
    </row>
    <row r="164" spans="1:12" ht="14.4" x14ac:dyDescent="0.25">
      <c r="A164" s="16" t="s">
        <v>679</v>
      </c>
      <c r="B164" s="3" t="s">
        <v>385</v>
      </c>
      <c r="C164" s="4"/>
      <c r="D164" s="4"/>
      <c r="E164" s="4"/>
      <c r="F164" s="4"/>
      <c r="G164" s="17" t="s">
        <v>680</v>
      </c>
      <c r="H164" s="2">
        <v>21495.32</v>
      </c>
      <c r="I164" s="2">
        <v>21700.62</v>
      </c>
      <c r="J164" s="2">
        <v>20113.61</v>
      </c>
      <c r="K164" s="2">
        <v>19908.310000000001</v>
      </c>
      <c r="L164" s="69"/>
    </row>
    <row r="165" spans="1:12" ht="14.4" x14ac:dyDescent="0.25">
      <c r="A165" s="16" t="s">
        <v>681</v>
      </c>
      <c r="B165" s="3" t="s">
        <v>385</v>
      </c>
      <c r="C165" s="4"/>
      <c r="D165" s="4"/>
      <c r="E165" s="4"/>
      <c r="F165" s="4"/>
      <c r="G165" s="17" t="s">
        <v>682</v>
      </c>
      <c r="H165" s="2">
        <v>13115.95</v>
      </c>
      <c r="I165" s="2">
        <v>13115.95</v>
      </c>
      <c r="J165" s="2">
        <v>4098.1499999999996</v>
      </c>
      <c r="K165" s="2">
        <v>4098.1499999999996</v>
      </c>
      <c r="L165" s="69"/>
    </row>
    <row r="166" spans="1:12" ht="14.4" x14ac:dyDescent="0.25">
      <c r="A166" s="16" t="s">
        <v>683</v>
      </c>
      <c r="B166" s="3" t="s">
        <v>385</v>
      </c>
      <c r="C166" s="4"/>
      <c r="D166" s="4"/>
      <c r="E166" s="4"/>
      <c r="F166" s="4"/>
      <c r="G166" s="17" t="s">
        <v>684</v>
      </c>
      <c r="H166" s="2">
        <v>3027.31</v>
      </c>
      <c r="I166" s="2">
        <v>3027.3</v>
      </c>
      <c r="J166" s="2">
        <v>1976.57</v>
      </c>
      <c r="K166" s="2">
        <v>1976.58</v>
      </c>
      <c r="L166" s="69"/>
    </row>
    <row r="167" spans="1:12" ht="14.4" x14ac:dyDescent="0.25">
      <c r="A167" s="16" t="s">
        <v>685</v>
      </c>
      <c r="B167" s="3" t="s">
        <v>385</v>
      </c>
      <c r="C167" s="4"/>
      <c r="D167" s="4"/>
      <c r="E167" s="4"/>
      <c r="F167" s="4"/>
      <c r="G167" s="17" t="s">
        <v>686</v>
      </c>
      <c r="H167" s="2">
        <v>19115.939999999999</v>
      </c>
      <c r="I167" s="2">
        <v>11243.99</v>
      </c>
      <c r="J167" s="2">
        <v>9734.39</v>
      </c>
      <c r="K167" s="2">
        <v>17606.34</v>
      </c>
      <c r="L167" s="69"/>
    </row>
    <row r="168" spans="1:12" ht="14.4" x14ac:dyDescent="0.25">
      <c r="A168" s="16" t="s">
        <v>687</v>
      </c>
      <c r="B168" s="3" t="s">
        <v>385</v>
      </c>
      <c r="C168" s="4"/>
      <c r="D168" s="4"/>
      <c r="E168" s="4"/>
      <c r="F168" s="4"/>
      <c r="G168" s="17" t="s">
        <v>688</v>
      </c>
      <c r="H168" s="2">
        <v>21023.97</v>
      </c>
      <c r="I168" s="2">
        <v>21023.97</v>
      </c>
      <c r="J168" s="2">
        <v>19746.63</v>
      </c>
      <c r="K168" s="2">
        <v>19746.63</v>
      </c>
      <c r="L168" s="69"/>
    </row>
    <row r="169" spans="1:12" ht="14.4" x14ac:dyDescent="0.25">
      <c r="A169" s="16" t="s">
        <v>689</v>
      </c>
      <c r="B169" s="3" t="s">
        <v>385</v>
      </c>
      <c r="C169" s="4"/>
      <c r="D169" s="4"/>
      <c r="E169" s="4"/>
      <c r="F169" s="4"/>
      <c r="G169" s="17" t="s">
        <v>690</v>
      </c>
      <c r="H169" s="2">
        <v>8118.39</v>
      </c>
      <c r="I169" s="2">
        <v>8118.39</v>
      </c>
      <c r="J169" s="2">
        <v>4410.47</v>
      </c>
      <c r="K169" s="2">
        <v>4410.47</v>
      </c>
      <c r="L169" s="69"/>
    </row>
    <row r="170" spans="1:12" ht="14.4" x14ac:dyDescent="0.25">
      <c r="A170" s="16" t="s">
        <v>691</v>
      </c>
      <c r="B170" s="3" t="s">
        <v>385</v>
      </c>
      <c r="C170" s="4"/>
      <c r="D170" s="4"/>
      <c r="E170" s="4"/>
      <c r="F170" s="4"/>
      <c r="G170" s="17" t="s">
        <v>692</v>
      </c>
      <c r="H170" s="2">
        <v>3152.56</v>
      </c>
      <c r="I170" s="2">
        <v>3152.56</v>
      </c>
      <c r="J170" s="2">
        <v>1473.38</v>
      </c>
      <c r="K170" s="2">
        <v>1473.38</v>
      </c>
      <c r="L170" s="69"/>
    </row>
    <row r="171" spans="1:12" ht="14.4" x14ac:dyDescent="0.25">
      <c r="A171" s="16" t="s">
        <v>693</v>
      </c>
      <c r="B171" s="3" t="s">
        <v>385</v>
      </c>
      <c r="C171" s="4"/>
      <c r="D171" s="4"/>
      <c r="E171" s="4"/>
      <c r="F171" s="4"/>
      <c r="G171" s="17" t="s">
        <v>694</v>
      </c>
      <c r="H171" s="2">
        <v>2680.75</v>
      </c>
      <c r="I171" s="2">
        <v>2680.75</v>
      </c>
      <c r="J171" s="2">
        <v>3050.97</v>
      </c>
      <c r="K171" s="2">
        <v>3050.97</v>
      </c>
      <c r="L171" s="69"/>
    </row>
    <row r="172" spans="1:12" ht="14.4" x14ac:dyDescent="0.25">
      <c r="A172" s="19" t="s">
        <v>385</v>
      </c>
      <c r="B172" s="3" t="s">
        <v>385</v>
      </c>
      <c r="C172" s="4"/>
      <c r="D172" s="4"/>
      <c r="E172" s="4"/>
      <c r="F172" s="4"/>
      <c r="G172" s="20" t="s">
        <v>385</v>
      </c>
      <c r="H172" s="26"/>
      <c r="I172" s="26"/>
      <c r="J172" s="26"/>
      <c r="K172" s="26"/>
      <c r="L172" s="21"/>
    </row>
    <row r="173" spans="1:12" ht="14.4" x14ac:dyDescent="0.25">
      <c r="A173" s="11" t="s">
        <v>695</v>
      </c>
      <c r="B173" s="3" t="s">
        <v>385</v>
      </c>
      <c r="C173" s="4"/>
      <c r="D173" s="4"/>
      <c r="E173" s="12" t="s">
        <v>696</v>
      </c>
      <c r="F173" s="13"/>
      <c r="G173" s="13"/>
      <c r="H173" s="22">
        <v>282448.59000000003</v>
      </c>
      <c r="I173" s="22">
        <v>1277600.95</v>
      </c>
      <c r="J173" s="22">
        <v>1257318.77</v>
      </c>
      <c r="K173" s="22">
        <v>262166.40999999997</v>
      </c>
      <c r="L173" s="68"/>
    </row>
    <row r="174" spans="1:12" ht="14.4" x14ac:dyDescent="0.25">
      <c r="A174" s="11" t="s">
        <v>697</v>
      </c>
      <c r="B174" s="3" t="s">
        <v>385</v>
      </c>
      <c r="C174" s="4"/>
      <c r="D174" s="4"/>
      <c r="E174" s="4"/>
      <c r="F174" s="12" t="s">
        <v>696</v>
      </c>
      <c r="G174" s="13"/>
      <c r="H174" s="22">
        <v>282448.59000000003</v>
      </c>
      <c r="I174" s="22">
        <v>1277600.95</v>
      </c>
      <c r="J174" s="22">
        <v>1257318.77</v>
      </c>
      <c r="K174" s="22">
        <v>262166.40999999997</v>
      </c>
      <c r="L174" s="68"/>
    </row>
    <row r="175" spans="1:12" ht="14.4" x14ac:dyDescent="0.25">
      <c r="A175" s="16" t="s">
        <v>698</v>
      </c>
      <c r="B175" s="3" t="s">
        <v>385</v>
      </c>
      <c r="C175" s="4"/>
      <c r="D175" s="4"/>
      <c r="E175" s="4"/>
      <c r="F175" s="4"/>
      <c r="G175" s="17" t="s">
        <v>699</v>
      </c>
      <c r="H175" s="2">
        <v>282448.59000000003</v>
      </c>
      <c r="I175" s="2">
        <v>1277600.95</v>
      </c>
      <c r="J175" s="2">
        <v>1257318.77</v>
      </c>
      <c r="K175" s="2">
        <v>262166.40999999997</v>
      </c>
      <c r="L175" s="69"/>
    </row>
    <row r="176" spans="1:12" ht="14.4" x14ac:dyDescent="0.25">
      <c r="A176" s="19" t="s">
        <v>385</v>
      </c>
      <c r="B176" s="3" t="s">
        <v>385</v>
      </c>
      <c r="C176" s="4"/>
      <c r="D176" s="4"/>
      <c r="E176" s="4"/>
      <c r="F176" s="4"/>
      <c r="G176" s="20" t="s">
        <v>385</v>
      </c>
      <c r="H176" s="26"/>
      <c r="I176" s="26"/>
      <c r="J176" s="26"/>
      <c r="K176" s="26"/>
      <c r="L176" s="21"/>
    </row>
    <row r="177" spans="1:12" ht="14.4" x14ac:dyDescent="0.25">
      <c r="A177" s="11" t="s">
        <v>700</v>
      </c>
      <c r="B177" s="3" t="s">
        <v>385</v>
      </c>
      <c r="C177" s="4"/>
      <c r="D177" s="4"/>
      <c r="E177" s="12" t="s">
        <v>456</v>
      </c>
      <c r="F177" s="13"/>
      <c r="G177" s="13"/>
      <c r="H177" s="22">
        <v>146.43</v>
      </c>
      <c r="I177" s="22">
        <v>146.43</v>
      </c>
      <c r="J177" s="22">
        <v>45.09</v>
      </c>
      <c r="K177" s="22">
        <v>45.09</v>
      </c>
      <c r="L177" s="68"/>
    </row>
    <row r="178" spans="1:12" ht="14.4" x14ac:dyDescent="0.25">
      <c r="A178" s="11" t="s">
        <v>701</v>
      </c>
      <c r="B178" s="3" t="s">
        <v>385</v>
      </c>
      <c r="C178" s="4"/>
      <c r="D178" s="4"/>
      <c r="E178" s="4"/>
      <c r="F178" s="12" t="s">
        <v>456</v>
      </c>
      <c r="G178" s="13"/>
      <c r="H178" s="22">
        <v>146.43</v>
      </c>
      <c r="I178" s="22">
        <v>146.43</v>
      </c>
      <c r="J178" s="22">
        <v>45.09</v>
      </c>
      <c r="K178" s="22">
        <v>45.09</v>
      </c>
      <c r="L178" s="68"/>
    </row>
    <row r="179" spans="1:12" ht="14.4" x14ac:dyDescent="0.25">
      <c r="A179" s="16" t="s">
        <v>702</v>
      </c>
      <c r="B179" s="3" t="s">
        <v>385</v>
      </c>
      <c r="C179" s="4"/>
      <c r="D179" s="4"/>
      <c r="E179" s="4"/>
      <c r="F179" s="4"/>
      <c r="G179" s="17" t="s">
        <v>703</v>
      </c>
      <c r="H179" s="2">
        <v>0</v>
      </c>
      <c r="I179" s="2">
        <v>0</v>
      </c>
      <c r="J179" s="2">
        <v>45.09</v>
      </c>
      <c r="K179" s="2">
        <v>45.09</v>
      </c>
      <c r="L179" s="69"/>
    </row>
    <row r="180" spans="1:12" ht="14.4" x14ac:dyDescent="0.25">
      <c r="A180" s="16" t="s">
        <v>704</v>
      </c>
      <c r="B180" s="3" t="s">
        <v>385</v>
      </c>
      <c r="C180" s="4"/>
      <c r="D180" s="4"/>
      <c r="E180" s="4"/>
      <c r="F180" s="4"/>
      <c r="G180" s="17" t="s">
        <v>469</v>
      </c>
      <c r="H180" s="2">
        <v>146.43</v>
      </c>
      <c r="I180" s="2">
        <v>146.43</v>
      </c>
      <c r="J180" s="2">
        <v>0</v>
      </c>
      <c r="K180" s="2">
        <v>0</v>
      </c>
      <c r="L180" s="69"/>
    </row>
    <row r="181" spans="1:12" ht="14.4" x14ac:dyDescent="0.25">
      <c r="A181" s="11" t="s">
        <v>385</v>
      </c>
      <c r="B181" s="3" t="s">
        <v>385</v>
      </c>
      <c r="C181" s="4"/>
      <c r="D181" s="4"/>
      <c r="E181" s="12" t="s">
        <v>385</v>
      </c>
      <c r="F181" s="13"/>
      <c r="G181" s="13"/>
      <c r="H181" s="24"/>
      <c r="I181" s="24"/>
      <c r="J181" s="24"/>
      <c r="K181" s="24"/>
      <c r="L181" s="70"/>
    </row>
    <row r="182" spans="1:12" ht="14.4" x14ac:dyDescent="0.25">
      <c r="A182" s="11" t="s">
        <v>705</v>
      </c>
      <c r="B182" s="3" t="s">
        <v>385</v>
      </c>
      <c r="C182" s="4"/>
      <c r="D182" s="12" t="s">
        <v>706</v>
      </c>
      <c r="E182" s="13"/>
      <c r="F182" s="13"/>
      <c r="G182" s="13"/>
      <c r="H182" s="22">
        <v>7005048.5</v>
      </c>
      <c r="I182" s="22">
        <v>1738175.18</v>
      </c>
      <c r="J182" s="22">
        <v>1487346.71</v>
      </c>
      <c r="K182" s="22">
        <v>6754220.0300000003</v>
      </c>
      <c r="L182" s="68"/>
    </row>
    <row r="183" spans="1:12" ht="14.4" x14ac:dyDescent="0.25">
      <c r="A183" s="11" t="s">
        <v>707</v>
      </c>
      <c r="B183" s="3" t="s">
        <v>385</v>
      </c>
      <c r="C183" s="4"/>
      <c r="D183" s="4"/>
      <c r="E183" s="12" t="s">
        <v>706</v>
      </c>
      <c r="F183" s="13"/>
      <c r="G183" s="13"/>
      <c r="H183" s="22">
        <v>7005048.5</v>
      </c>
      <c r="I183" s="22">
        <v>1738175.18</v>
      </c>
      <c r="J183" s="22">
        <v>1487346.71</v>
      </c>
      <c r="K183" s="22">
        <v>6754220.0300000003</v>
      </c>
      <c r="L183" s="68"/>
    </row>
    <row r="184" spans="1:12" ht="14.4" x14ac:dyDescent="0.25">
      <c r="A184" s="11" t="s">
        <v>708</v>
      </c>
      <c r="B184" s="3" t="s">
        <v>385</v>
      </c>
      <c r="C184" s="4"/>
      <c r="D184" s="4"/>
      <c r="E184" s="4"/>
      <c r="F184" s="12" t="s">
        <v>706</v>
      </c>
      <c r="G184" s="13"/>
      <c r="H184" s="22">
        <v>7005048.5</v>
      </c>
      <c r="I184" s="22">
        <v>1738175.18</v>
      </c>
      <c r="J184" s="22">
        <v>1487346.71</v>
      </c>
      <c r="K184" s="22">
        <v>6754220.0300000003</v>
      </c>
      <c r="L184" s="68"/>
    </row>
    <row r="185" spans="1:12" ht="14.4" x14ac:dyDescent="0.25">
      <c r="A185" s="16" t="s">
        <v>709</v>
      </c>
      <c r="B185" s="3" t="s">
        <v>385</v>
      </c>
      <c r="C185" s="4"/>
      <c r="D185" s="4"/>
      <c r="E185" s="4"/>
      <c r="F185" s="4"/>
      <c r="G185" s="17" t="s">
        <v>710</v>
      </c>
      <c r="H185" s="2">
        <v>7005048.5</v>
      </c>
      <c r="I185" s="2">
        <v>1738175.18</v>
      </c>
      <c r="J185" s="2">
        <v>1487346.71</v>
      </c>
      <c r="K185" s="2">
        <v>6754220.0300000003</v>
      </c>
      <c r="L185" s="69"/>
    </row>
    <row r="186" spans="1:12" ht="14.4" x14ac:dyDescent="0.25">
      <c r="A186" s="11" t="s">
        <v>385</v>
      </c>
      <c r="B186" s="3" t="s">
        <v>385</v>
      </c>
      <c r="C186" s="4"/>
      <c r="D186" s="12" t="s">
        <v>385</v>
      </c>
      <c r="E186" s="13"/>
      <c r="F186" s="13"/>
      <c r="G186" s="13"/>
      <c r="H186" s="24"/>
      <c r="I186" s="24"/>
      <c r="J186" s="24"/>
      <c r="K186" s="24"/>
      <c r="L186" s="70"/>
    </row>
    <row r="187" spans="1:12" ht="14.4" x14ac:dyDescent="0.25">
      <c r="A187" s="11" t="s">
        <v>711</v>
      </c>
      <c r="B187" s="15" t="s">
        <v>385</v>
      </c>
      <c r="C187" s="12" t="s">
        <v>712</v>
      </c>
      <c r="D187" s="13"/>
      <c r="E187" s="13"/>
      <c r="F187" s="13"/>
      <c r="G187" s="13"/>
      <c r="H187" s="22">
        <v>21134698.120000001</v>
      </c>
      <c r="I187" s="22">
        <v>234445.94</v>
      </c>
      <c r="J187" s="22">
        <v>349.29</v>
      </c>
      <c r="K187" s="22">
        <v>20900601.469999999</v>
      </c>
      <c r="L187" s="68"/>
    </row>
    <row r="188" spans="1:12" ht="14.4" x14ac:dyDescent="0.25">
      <c r="A188" s="11" t="s">
        <v>713</v>
      </c>
      <c r="B188" s="3" t="s">
        <v>385</v>
      </c>
      <c r="C188" s="4"/>
      <c r="D188" s="12" t="s">
        <v>714</v>
      </c>
      <c r="E188" s="13"/>
      <c r="F188" s="13"/>
      <c r="G188" s="13"/>
      <c r="H188" s="22">
        <v>10982640.43</v>
      </c>
      <c r="I188" s="22">
        <v>234445.94</v>
      </c>
      <c r="J188" s="22">
        <v>349.29</v>
      </c>
      <c r="K188" s="22">
        <v>10748543.779999999</v>
      </c>
      <c r="L188" s="68"/>
    </row>
    <row r="189" spans="1:12" ht="14.4" x14ac:dyDescent="0.25">
      <c r="A189" s="11" t="s">
        <v>715</v>
      </c>
      <c r="B189" s="3" t="s">
        <v>385</v>
      </c>
      <c r="C189" s="4"/>
      <c r="D189" s="4"/>
      <c r="E189" s="12" t="s">
        <v>716</v>
      </c>
      <c r="F189" s="13"/>
      <c r="G189" s="13"/>
      <c r="H189" s="22">
        <v>10610132.550000001</v>
      </c>
      <c r="I189" s="22">
        <v>228692.01</v>
      </c>
      <c r="J189" s="22">
        <v>0</v>
      </c>
      <c r="K189" s="22">
        <v>10381440.539999999</v>
      </c>
      <c r="L189" s="68"/>
    </row>
    <row r="190" spans="1:12" ht="14.4" x14ac:dyDescent="0.25">
      <c r="A190" s="11" t="s">
        <v>717</v>
      </c>
      <c r="B190" s="3" t="s">
        <v>385</v>
      </c>
      <c r="C190" s="4"/>
      <c r="D190" s="4"/>
      <c r="E190" s="4"/>
      <c r="F190" s="12" t="s">
        <v>716</v>
      </c>
      <c r="G190" s="13"/>
      <c r="H190" s="22">
        <v>10610132.550000001</v>
      </c>
      <c r="I190" s="22">
        <v>228692.01</v>
      </c>
      <c r="J190" s="22">
        <v>0</v>
      </c>
      <c r="K190" s="22">
        <v>10381440.539999999</v>
      </c>
      <c r="L190" s="68"/>
    </row>
    <row r="191" spans="1:12" ht="14.4" x14ac:dyDescent="0.25">
      <c r="A191" s="16" t="s">
        <v>718</v>
      </c>
      <c r="B191" s="3" t="s">
        <v>385</v>
      </c>
      <c r="C191" s="4"/>
      <c r="D191" s="4"/>
      <c r="E191" s="4"/>
      <c r="F191" s="4"/>
      <c r="G191" s="17" t="s">
        <v>719</v>
      </c>
      <c r="H191" s="2">
        <v>8746644.2899999991</v>
      </c>
      <c r="I191" s="2">
        <v>186542.9</v>
      </c>
      <c r="J191" s="2">
        <v>0</v>
      </c>
      <c r="K191" s="2">
        <v>8560101.3900000006</v>
      </c>
      <c r="L191" s="69"/>
    </row>
    <row r="192" spans="1:12" ht="14.4" x14ac:dyDescent="0.25">
      <c r="A192" s="16" t="s">
        <v>720</v>
      </c>
      <c r="B192" s="3" t="s">
        <v>385</v>
      </c>
      <c r="C192" s="4"/>
      <c r="D192" s="4"/>
      <c r="E192" s="4"/>
      <c r="F192" s="4"/>
      <c r="G192" s="17" t="s">
        <v>721</v>
      </c>
      <c r="H192" s="2">
        <v>317393.44</v>
      </c>
      <c r="I192" s="2">
        <v>9520.67</v>
      </c>
      <c r="J192" s="2">
        <v>0</v>
      </c>
      <c r="K192" s="2">
        <v>307872.77</v>
      </c>
      <c r="L192" s="69"/>
    </row>
    <row r="193" spans="1:12" ht="14.4" x14ac:dyDescent="0.25">
      <c r="A193" s="16" t="s">
        <v>722</v>
      </c>
      <c r="B193" s="3" t="s">
        <v>385</v>
      </c>
      <c r="C193" s="4"/>
      <c r="D193" s="4"/>
      <c r="E193" s="4"/>
      <c r="F193" s="4"/>
      <c r="G193" s="17" t="s">
        <v>723</v>
      </c>
      <c r="H193" s="2">
        <v>32987.410000000003</v>
      </c>
      <c r="I193" s="2">
        <v>460.49</v>
      </c>
      <c r="J193" s="2">
        <v>0</v>
      </c>
      <c r="K193" s="2">
        <v>32526.92</v>
      </c>
      <c r="L193" s="69"/>
    </row>
    <row r="194" spans="1:12" ht="14.4" x14ac:dyDescent="0.25">
      <c r="A194" s="16" t="s">
        <v>724</v>
      </c>
      <c r="B194" s="3" t="s">
        <v>385</v>
      </c>
      <c r="C194" s="4"/>
      <c r="D194" s="4"/>
      <c r="E194" s="4"/>
      <c r="F194" s="4"/>
      <c r="G194" s="17" t="s">
        <v>725</v>
      </c>
      <c r="H194" s="2">
        <v>347890.92</v>
      </c>
      <c r="I194" s="2">
        <v>7664.71</v>
      </c>
      <c r="J194" s="2">
        <v>0</v>
      </c>
      <c r="K194" s="2">
        <v>340226.21</v>
      </c>
      <c r="L194" s="69"/>
    </row>
    <row r="195" spans="1:12" ht="14.4" x14ac:dyDescent="0.25">
      <c r="A195" s="16" t="s">
        <v>726</v>
      </c>
      <c r="B195" s="3" t="s">
        <v>385</v>
      </c>
      <c r="C195" s="4"/>
      <c r="D195" s="4"/>
      <c r="E195" s="4"/>
      <c r="F195" s="4"/>
      <c r="G195" s="17" t="s">
        <v>727</v>
      </c>
      <c r="H195" s="2">
        <v>275851.45</v>
      </c>
      <c r="I195" s="2">
        <v>6553.82</v>
      </c>
      <c r="J195" s="2">
        <v>0</v>
      </c>
      <c r="K195" s="2">
        <v>269297.63</v>
      </c>
      <c r="L195" s="69"/>
    </row>
    <row r="196" spans="1:12" ht="14.4" x14ac:dyDescent="0.25">
      <c r="A196" s="16" t="s">
        <v>728</v>
      </c>
      <c r="B196" s="3" t="s">
        <v>385</v>
      </c>
      <c r="C196" s="4"/>
      <c r="D196" s="4"/>
      <c r="E196" s="4"/>
      <c r="F196" s="4"/>
      <c r="G196" s="17" t="s">
        <v>729</v>
      </c>
      <c r="H196" s="2">
        <v>889365.04</v>
      </c>
      <c r="I196" s="2">
        <v>17949.419999999998</v>
      </c>
      <c r="J196" s="2">
        <v>0</v>
      </c>
      <c r="K196" s="2">
        <v>871415.62</v>
      </c>
      <c r="L196" s="69"/>
    </row>
    <row r="197" spans="1:12" ht="14.4" x14ac:dyDescent="0.25">
      <c r="A197" s="19" t="s">
        <v>385</v>
      </c>
      <c r="B197" s="3" t="s">
        <v>385</v>
      </c>
      <c r="C197" s="4"/>
      <c r="D197" s="4"/>
      <c r="E197" s="4"/>
      <c r="F197" s="4"/>
      <c r="G197" s="20" t="s">
        <v>385</v>
      </c>
      <c r="H197" s="26"/>
      <c r="I197" s="26"/>
      <c r="J197" s="26"/>
      <c r="K197" s="26"/>
      <c r="L197" s="21"/>
    </row>
    <row r="198" spans="1:12" ht="14.4" x14ac:dyDescent="0.25">
      <c r="A198" s="11" t="s">
        <v>730</v>
      </c>
      <c r="B198" s="3" t="s">
        <v>385</v>
      </c>
      <c r="C198" s="4"/>
      <c r="D198" s="4"/>
      <c r="E198" s="12" t="s">
        <v>731</v>
      </c>
      <c r="F198" s="13"/>
      <c r="G198" s="13"/>
      <c r="H198" s="22">
        <v>302649.17</v>
      </c>
      <c r="I198" s="22">
        <v>5753.93</v>
      </c>
      <c r="J198" s="22">
        <v>0</v>
      </c>
      <c r="K198" s="22">
        <v>296895.24</v>
      </c>
      <c r="L198" s="68"/>
    </row>
    <row r="199" spans="1:12" ht="14.4" x14ac:dyDescent="0.25">
      <c r="A199" s="11" t="s">
        <v>732</v>
      </c>
      <c r="B199" s="3" t="s">
        <v>385</v>
      </c>
      <c r="C199" s="4"/>
      <c r="D199" s="4"/>
      <c r="E199" s="4"/>
      <c r="F199" s="12" t="s">
        <v>731</v>
      </c>
      <c r="G199" s="13"/>
      <c r="H199" s="22">
        <v>302649.17</v>
      </c>
      <c r="I199" s="22">
        <v>5753.93</v>
      </c>
      <c r="J199" s="22">
        <v>0</v>
      </c>
      <c r="K199" s="22">
        <v>296895.24</v>
      </c>
      <c r="L199" s="68"/>
    </row>
    <row r="200" spans="1:12" ht="14.4" x14ac:dyDescent="0.25">
      <c r="A200" s="16" t="s">
        <v>733</v>
      </c>
      <c r="B200" s="3" t="s">
        <v>385</v>
      </c>
      <c r="C200" s="4"/>
      <c r="D200" s="4"/>
      <c r="E200" s="4"/>
      <c r="F200" s="4"/>
      <c r="G200" s="17" t="s">
        <v>734</v>
      </c>
      <c r="H200" s="2">
        <v>302649.17</v>
      </c>
      <c r="I200" s="2">
        <v>5753.93</v>
      </c>
      <c r="J200" s="2">
        <v>0</v>
      </c>
      <c r="K200" s="2">
        <v>296895.24</v>
      </c>
      <c r="L200" s="69"/>
    </row>
    <row r="201" spans="1:12" ht="14.4" x14ac:dyDescent="0.25">
      <c r="A201" s="19" t="s">
        <v>385</v>
      </c>
      <c r="B201" s="3" t="s">
        <v>385</v>
      </c>
      <c r="C201" s="4"/>
      <c r="D201" s="4"/>
      <c r="E201" s="4"/>
      <c r="F201" s="4"/>
      <c r="G201" s="20" t="s">
        <v>385</v>
      </c>
      <c r="H201" s="26"/>
      <c r="I201" s="26"/>
      <c r="J201" s="26"/>
      <c r="K201" s="26"/>
      <c r="L201" s="21"/>
    </row>
    <row r="202" spans="1:12" ht="14.4" x14ac:dyDescent="0.25">
      <c r="A202" s="11" t="s">
        <v>735</v>
      </c>
      <c r="B202" s="3" t="s">
        <v>385</v>
      </c>
      <c r="C202" s="4"/>
      <c r="D202" s="4"/>
      <c r="E202" s="12" t="s">
        <v>736</v>
      </c>
      <c r="F202" s="13"/>
      <c r="G202" s="13"/>
      <c r="H202" s="22">
        <v>69858.710000000006</v>
      </c>
      <c r="I202" s="22">
        <v>0</v>
      </c>
      <c r="J202" s="22">
        <v>349.29</v>
      </c>
      <c r="K202" s="22">
        <v>70208</v>
      </c>
      <c r="L202" s="68"/>
    </row>
    <row r="203" spans="1:12" ht="14.4" x14ac:dyDescent="0.25">
      <c r="A203" s="11" t="s">
        <v>737</v>
      </c>
      <c r="B203" s="3" t="s">
        <v>385</v>
      </c>
      <c r="C203" s="4"/>
      <c r="D203" s="4"/>
      <c r="E203" s="4"/>
      <c r="F203" s="12" t="s">
        <v>736</v>
      </c>
      <c r="G203" s="13"/>
      <c r="H203" s="22">
        <v>69858.710000000006</v>
      </c>
      <c r="I203" s="22">
        <v>0</v>
      </c>
      <c r="J203" s="22">
        <v>349.29</v>
      </c>
      <c r="K203" s="22">
        <v>70208</v>
      </c>
      <c r="L203" s="68"/>
    </row>
    <row r="204" spans="1:12" ht="14.4" x14ac:dyDescent="0.25">
      <c r="A204" s="16" t="s">
        <v>738</v>
      </c>
      <c r="B204" s="3" t="s">
        <v>385</v>
      </c>
      <c r="C204" s="4"/>
      <c r="D204" s="4"/>
      <c r="E204" s="4"/>
      <c r="F204" s="4"/>
      <c r="G204" s="17" t="s">
        <v>739</v>
      </c>
      <c r="H204" s="2">
        <v>69858.710000000006</v>
      </c>
      <c r="I204" s="2">
        <v>0</v>
      </c>
      <c r="J204" s="2">
        <v>349.29</v>
      </c>
      <c r="K204" s="2">
        <v>70208</v>
      </c>
      <c r="L204" s="69"/>
    </row>
    <row r="205" spans="1:12" ht="14.4" x14ac:dyDescent="0.25">
      <c r="A205" s="19" t="s">
        <v>385</v>
      </c>
      <c r="B205" s="3" t="s">
        <v>385</v>
      </c>
      <c r="C205" s="4"/>
      <c r="D205" s="4"/>
      <c r="E205" s="4"/>
      <c r="F205" s="4"/>
      <c r="G205" s="20" t="s">
        <v>385</v>
      </c>
      <c r="H205" s="26"/>
      <c r="I205" s="26"/>
      <c r="J205" s="26"/>
      <c r="K205" s="26"/>
      <c r="L205" s="21"/>
    </row>
    <row r="206" spans="1:12" ht="14.4" x14ac:dyDescent="0.25">
      <c r="A206" s="11" t="s">
        <v>740</v>
      </c>
      <c r="B206" s="3" t="s">
        <v>385</v>
      </c>
      <c r="C206" s="4"/>
      <c r="D206" s="12" t="s">
        <v>741</v>
      </c>
      <c r="E206" s="13"/>
      <c r="F206" s="13"/>
      <c r="G206" s="13"/>
      <c r="H206" s="22">
        <v>10152057.689999999</v>
      </c>
      <c r="I206" s="22">
        <v>0</v>
      </c>
      <c r="J206" s="22">
        <v>0</v>
      </c>
      <c r="K206" s="22">
        <v>10152057.689999999</v>
      </c>
      <c r="L206" s="68"/>
    </row>
    <row r="207" spans="1:12" ht="14.4" x14ac:dyDescent="0.25">
      <c r="A207" s="11" t="s">
        <v>742</v>
      </c>
      <c r="B207" s="3" t="s">
        <v>385</v>
      </c>
      <c r="C207" s="4"/>
      <c r="D207" s="4"/>
      <c r="E207" s="12" t="s">
        <v>741</v>
      </c>
      <c r="F207" s="13"/>
      <c r="G207" s="13"/>
      <c r="H207" s="22">
        <v>10152057.689999999</v>
      </c>
      <c r="I207" s="22">
        <v>0</v>
      </c>
      <c r="J207" s="22">
        <v>0</v>
      </c>
      <c r="K207" s="22">
        <v>10152057.689999999</v>
      </c>
      <c r="L207" s="68"/>
    </row>
    <row r="208" spans="1:12" ht="14.4" x14ac:dyDescent="0.25">
      <c r="A208" s="11" t="s">
        <v>743</v>
      </c>
      <c r="B208" s="3" t="s">
        <v>385</v>
      </c>
      <c r="C208" s="4"/>
      <c r="D208" s="4"/>
      <c r="E208" s="4"/>
      <c r="F208" s="12" t="s">
        <v>744</v>
      </c>
      <c r="G208" s="13"/>
      <c r="H208" s="22">
        <v>10152057.689999999</v>
      </c>
      <c r="I208" s="22">
        <v>0</v>
      </c>
      <c r="J208" s="22">
        <v>0</v>
      </c>
      <c r="K208" s="22">
        <v>10152057.689999999</v>
      </c>
      <c r="L208" s="68"/>
    </row>
    <row r="209" spans="1:12" ht="14.4" x14ac:dyDescent="0.25">
      <c r="A209" s="16" t="s">
        <v>745</v>
      </c>
      <c r="B209" s="3" t="s">
        <v>385</v>
      </c>
      <c r="C209" s="4"/>
      <c r="D209" s="4"/>
      <c r="E209" s="4"/>
      <c r="F209" s="4"/>
      <c r="G209" s="17" t="s">
        <v>504</v>
      </c>
      <c r="H209" s="2">
        <v>29585</v>
      </c>
      <c r="I209" s="2">
        <v>0</v>
      </c>
      <c r="J209" s="2">
        <v>0</v>
      </c>
      <c r="K209" s="2">
        <v>29585</v>
      </c>
      <c r="L209" s="69"/>
    </row>
    <row r="210" spans="1:12" ht="14.4" x14ac:dyDescent="0.25">
      <c r="A210" s="16" t="s">
        <v>746</v>
      </c>
      <c r="B210" s="3" t="s">
        <v>385</v>
      </c>
      <c r="C210" s="4"/>
      <c r="D210" s="4"/>
      <c r="E210" s="4"/>
      <c r="F210" s="4"/>
      <c r="G210" s="17" t="s">
        <v>635</v>
      </c>
      <c r="H210" s="2">
        <v>1267564.69</v>
      </c>
      <c r="I210" s="2">
        <v>0</v>
      </c>
      <c r="J210" s="2">
        <v>0</v>
      </c>
      <c r="K210" s="2">
        <v>1267564.69</v>
      </c>
      <c r="L210" s="69"/>
    </row>
    <row r="211" spans="1:12" ht="14.4" x14ac:dyDescent="0.25">
      <c r="A211" s="16" t="s">
        <v>747</v>
      </c>
      <c r="B211" s="3" t="s">
        <v>385</v>
      </c>
      <c r="C211" s="4"/>
      <c r="D211" s="4"/>
      <c r="E211" s="4"/>
      <c r="F211" s="4"/>
      <c r="G211" s="17" t="s">
        <v>637</v>
      </c>
      <c r="H211" s="2">
        <v>35000</v>
      </c>
      <c r="I211" s="2">
        <v>0</v>
      </c>
      <c r="J211" s="2">
        <v>0</v>
      </c>
      <c r="K211" s="2">
        <v>35000</v>
      </c>
      <c r="L211" s="69"/>
    </row>
    <row r="212" spans="1:12" ht="14.4" x14ac:dyDescent="0.25">
      <c r="A212" s="16" t="s">
        <v>748</v>
      </c>
      <c r="B212" s="3" t="s">
        <v>385</v>
      </c>
      <c r="C212" s="4"/>
      <c r="D212" s="4"/>
      <c r="E212" s="4"/>
      <c r="F212" s="4"/>
      <c r="G212" s="17" t="s">
        <v>639</v>
      </c>
      <c r="H212" s="2">
        <v>150000</v>
      </c>
      <c r="I212" s="2">
        <v>0</v>
      </c>
      <c r="J212" s="2">
        <v>0</v>
      </c>
      <c r="K212" s="2">
        <v>150000</v>
      </c>
      <c r="L212" s="69"/>
    </row>
    <row r="213" spans="1:12" ht="14.4" x14ac:dyDescent="0.25">
      <c r="A213" s="16" t="s">
        <v>749</v>
      </c>
      <c r="B213" s="3" t="s">
        <v>385</v>
      </c>
      <c r="C213" s="4"/>
      <c r="D213" s="4"/>
      <c r="E213" s="4"/>
      <c r="F213" s="4"/>
      <c r="G213" s="17" t="s">
        <v>641</v>
      </c>
      <c r="H213" s="2">
        <v>8172405</v>
      </c>
      <c r="I213" s="2">
        <v>0</v>
      </c>
      <c r="J213" s="2">
        <v>0</v>
      </c>
      <c r="K213" s="2">
        <v>8172405</v>
      </c>
      <c r="L213" s="69"/>
    </row>
    <row r="214" spans="1:12" ht="14.4" x14ac:dyDescent="0.25">
      <c r="A214" s="16" t="s">
        <v>1214</v>
      </c>
      <c r="B214" s="3" t="s">
        <v>385</v>
      </c>
      <c r="C214" s="4"/>
      <c r="D214" s="4"/>
      <c r="E214" s="4"/>
      <c r="F214" s="4"/>
      <c r="G214" s="17" t="s">
        <v>1213</v>
      </c>
      <c r="H214" s="2">
        <v>497503</v>
      </c>
      <c r="I214" s="2">
        <v>0</v>
      </c>
      <c r="J214" s="2">
        <v>0</v>
      </c>
      <c r="K214" s="2">
        <v>497503</v>
      </c>
      <c r="L214" s="69"/>
    </row>
    <row r="215" spans="1:12" ht="14.4" x14ac:dyDescent="0.25">
      <c r="A215" s="19" t="s">
        <v>385</v>
      </c>
      <c r="B215" s="3" t="s">
        <v>385</v>
      </c>
      <c r="C215" s="4"/>
      <c r="D215" s="4"/>
      <c r="E215" s="4"/>
      <c r="F215" s="4"/>
      <c r="G215" s="20" t="s">
        <v>385</v>
      </c>
      <c r="H215" s="26"/>
      <c r="I215" s="26"/>
      <c r="J215" s="26"/>
      <c r="K215" s="26"/>
      <c r="L215" s="21"/>
    </row>
    <row r="216" spans="1:12" ht="14.4" x14ac:dyDescent="0.25">
      <c r="A216" s="11" t="s">
        <v>750</v>
      </c>
      <c r="B216" s="15" t="s">
        <v>385</v>
      </c>
      <c r="C216" s="12" t="s">
        <v>751</v>
      </c>
      <c r="D216" s="13"/>
      <c r="E216" s="13"/>
      <c r="F216" s="13"/>
      <c r="G216" s="13"/>
      <c r="H216" s="22">
        <v>-463740.7</v>
      </c>
      <c r="I216" s="22">
        <v>0</v>
      </c>
      <c r="J216" s="22">
        <v>0</v>
      </c>
      <c r="K216" s="22">
        <v>-463740.7</v>
      </c>
      <c r="L216" s="68"/>
    </row>
    <row r="217" spans="1:12" ht="14.4" x14ac:dyDescent="0.25">
      <c r="A217" s="11" t="s">
        <v>752</v>
      </c>
      <c r="B217" s="3" t="s">
        <v>385</v>
      </c>
      <c r="C217" s="4"/>
      <c r="D217" s="12" t="s">
        <v>753</v>
      </c>
      <c r="E217" s="13"/>
      <c r="F217" s="13"/>
      <c r="G217" s="13"/>
      <c r="H217" s="22">
        <v>-463740.7</v>
      </c>
      <c r="I217" s="22">
        <v>0</v>
      </c>
      <c r="J217" s="22">
        <v>0</v>
      </c>
      <c r="K217" s="22">
        <v>-463740.7</v>
      </c>
      <c r="L217" s="68"/>
    </row>
    <row r="218" spans="1:12" ht="14.4" x14ac:dyDescent="0.25">
      <c r="A218" s="11" t="s">
        <v>754</v>
      </c>
      <c r="B218" s="3" t="s">
        <v>385</v>
      </c>
      <c r="C218" s="4"/>
      <c r="D218" s="4"/>
      <c r="E218" s="12" t="s">
        <v>755</v>
      </c>
      <c r="F218" s="13"/>
      <c r="G218" s="13"/>
      <c r="H218" s="22">
        <v>-463740.7</v>
      </c>
      <c r="I218" s="22">
        <v>0</v>
      </c>
      <c r="J218" s="22">
        <v>0</v>
      </c>
      <c r="K218" s="22">
        <v>-463740.7</v>
      </c>
      <c r="L218" s="68"/>
    </row>
    <row r="219" spans="1:12" ht="14.4" x14ac:dyDescent="0.25">
      <c r="A219" s="11" t="s">
        <v>756</v>
      </c>
      <c r="B219" s="3" t="s">
        <v>385</v>
      </c>
      <c r="C219" s="4"/>
      <c r="D219" s="4"/>
      <c r="E219" s="4"/>
      <c r="F219" s="12" t="s">
        <v>755</v>
      </c>
      <c r="G219" s="13"/>
      <c r="H219" s="22">
        <v>-463740.7</v>
      </c>
      <c r="I219" s="22">
        <v>0</v>
      </c>
      <c r="J219" s="22">
        <v>0</v>
      </c>
      <c r="K219" s="22">
        <v>-463740.7</v>
      </c>
      <c r="L219" s="68"/>
    </row>
    <row r="220" spans="1:12" ht="14.4" x14ac:dyDescent="0.25">
      <c r="A220" s="16" t="s">
        <v>757</v>
      </c>
      <c r="B220" s="3" t="s">
        <v>385</v>
      </c>
      <c r="C220" s="4"/>
      <c r="D220" s="4"/>
      <c r="E220" s="4"/>
      <c r="F220" s="4"/>
      <c r="G220" s="17" t="s">
        <v>758</v>
      </c>
      <c r="H220" s="2">
        <v>-463740.7</v>
      </c>
      <c r="I220" s="2">
        <v>0</v>
      </c>
      <c r="J220" s="2">
        <v>0</v>
      </c>
      <c r="K220" s="2">
        <v>-463740.7</v>
      </c>
      <c r="L220" s="69"/>
    </row>
    <row r="221" spans="1:12" ht="14.4" x14ac:dyDescent="0.25">
      <c r="A221" s="19" t="s">
        <v>385</v>
      </c>
      <c r="B221" s="3" t="s">
        <v>385</v>
      </c>
      <c r="C221" s="4"/>
      <c r="D221" s="4"/>
      <c r="E221" s="4"/>
      <c r="F221" s="4"/>
      <c r="G221" s="20" t="s">
        <v>385</v>
      </c>
      <c r="H221" s="26"/>
      <c r="I221" s="26"/>
      <c r="J221" s="26"/>
      <c r="K221" s="26"/>
      <c r="L221" s="21"/>
    </row>
    <row r="222" spans="1:12" ht="14.4" x14ac:dyDescent="0.25">
      <c r="A222" s="11" t="s">
        <v>759</v>
      </c>
      <c r="B222" s="12" t="s">
        <v>760</v>
      </c>
      <c r="C222" s="13"/>
      <c r="D222" s="13"/>
      <c r="E222" s="13"/>
      <c r="F222" s="13"/>
      <c r="G222" s="13"/>
      <c r="H222" s="22">
        <v>18733948.449999999</v>
      </c>
      <c r="I222" s="22">
        <v>3550860.44</v>
      </c>
      <c r="J222" s="22">
        <v>885820.98</v>
      </c>
      <c r="K222" s="22">
        <v>21398987.91</v>
      </c>
      <c r="L222" s="71">
        <f>I222-J222</f>
        <v>2665039.46</v>
      </c>
    </row>
    <row r="223" spans="1:12" ht="14.4" x14ac:dyDescent="0.25">
      <c r="A223" s="11" t="s">
        <v>761</v>
      </c>
      <c r="B223" s="15" t="s">
        <v>385</v>
      </c>
      <c r="C223" s="12" t="s">
        <v>762</v>
      </c>
      <c r="D223" s="13"/>
      <c r="E223" s="13"/>
      <c r="F223" s="13"/>
      <c r="G223" s="13"/>
      <c r="H223" s="22">
        <v>9382318.0800000001</v>
      </c>
      <c r="I223" s="22">
        <v>2086129.81</v>
      </c>
      <c r="J223" s="22">
        <v>884464.23</v>
      </c>
      <c r="K223" s="22">
        <v>10583983.66</v>
      </c>
      <c r="L223" s="68"/>
    </row>
    <row r="224" spans="1:12" ht="14.4" x14ac:dyDescent="0.25">
      <c r="A224" s="11" t="s">
        <v>763</v>
      </c>
      <c r="B224" s="3" t="s">
        <v>385</v>
      </c>
      <c r="C224" s="4"/>
      <c r="D224" s="12" t="s">
        <v>764</v>
      </c>
      <c r="E224" s="13"/>
      <c r="F224" s="13"/>
      <c r="G224" s="13"/>
      <c r="H224" s="22">
        <v>6911055.5599999996</v>
      </c>
      <c r="I224" s="22">
        <v>1718694.73</v>
      </c>
      <c r="J224" s="22">
        <v>884464.23</v>
      </c>
      <c r="K224" s="22">
        <v>7745286.0599999996</v>
      </c>
      <c r="L224" s="68"/>
    </row>
    <row r="225" spans="1:12" ht="14.4" x14ac:dyDescent="0.25">
      <c r="A225" s="11" t="s">
        <v>765</v>
      </c>
      <c r="B225" s="3" t="s">
        <v>385</v>
      </c>
      <c r="C225" s="4"/>
      <c r="D225" s="4"/>
      <c r="E225" s="12" t="s">
        <v>766</v>
      </c>
      <c r="F225" s="13"/>
      <c r="G225" s="13"/>
      <c r="H225" s="22">
        <v>114684.16</v>
      </c>
      <c r="I225" s="22">
        <v>30344.34</v>
      </c>
      <c r="J225" s="22">
        <v>16452.34</v>
      </c>
      <c r="K225" s="22">
        <v>128576.16</v>
      </c>
      <c r="L225" s="68"/>
    </row>
    <row r="226" spans="1:12" ht="14.4" x14ac:dyDescent="0.25">
      <c r="A226" s="11" t="s">
        <v>767</v>
      </c>
      <c r="B226" s="3" t="s">
        <v>385</v>
      </c>
      <c r="C226" s="4"/>
      <c r="D226" s="4"/>
      <c r="E226" s="4"/>
      <c r="F226" s="12" t="s">
        <v>768</v>
      </c>
      <c r="G226" s="13"/>
      <c r="H226" s="22">
        <v>54443.13</v>
      </c>
      <c r="I226" s="22">
        <v>13190.45</v>
      </c>
      <c r="J226" s="22">
        <v>6228.21</v>
      </c>
      <c r="K226" s="22">
        <v>61405.37</v>
      </c>
      <c r="L226" s="71">
        <f>I226-J226</f>
        <v>6962.2400000000007</v>
      </c>
    </row>
    <row r="227" spans="1:12" ht="14.4" x14ac:dyDescent="0.25">
      <c r="A227" s="16" t="s">
        <v>769</v>
      </c>
      <c r="B227" s="3" t="s">
        <v>385</v>
      </c>
      <c r="C227" s="4"/>
      <c r="D227" s="4"/>
      <c r="E227" s="4"/>
      <c r="F227" s="4"/>
      <c r="G227" s="17" t="s">
        <v>770</v>
      </c>
      <c r="H227" s="2">
        <v>30341.19</v>
      </c>
      <c r="I227" s="2">
        <v>3842.48</v>
      </c>
      <c r="J227" s="2">
        <v>0</v>
      </c>
      <c r="K227" s="2">
        <v>34183.67</v>
      </c>
      <c r="L227" s="69"/>
    </row>
    <row r="228" spans="1:12" ht="14.4" x14ac:dyDescent="0.25">
      <c r="A228" s="16" t="s">
        <v>771</v>
      </c>
      <c r="B228" s="3" t="s">
        <v>385</v>
      </c>
      <c r="C228" s="4"/>
      <c r="D228" s="4"/>
      <c r="E228" s="4"/>
      <c r="F228" s="4"/>
      <c r="G228" s="17" t="s">
        <v>772</v>
      </c>
      <c r="H228" s="2">
        <v>1025.8399999999999</v>
      </c>
      <c r="I228" s="2">
        <v>2895.14</v>
      </c>
      <c r="J228" s="2">
        <v>2316.12</v>
      </c>
      <c r="K228" s="2">
        <v>1604.86</v>
      </c>
      <c r="L228" s="69"/>
    </row>
    <row r="229" spans="1:12" ht="14.4" x14ac:dyDescent="0.25">
      <c r="A229" s="16" t="s">
        <v>773</v>
      </c>
      <c r="B229" s="3" t="s">
        <v>385</v>
      </c>
      <c r="C229" s="4"/>
      <c r="D229" s="4"/>
      <c r="E229" s="4"/>
      <c r="F229" s="4"/>
      <c r="G229" s="17" t="s">
        <v>774</v>
      </c>
      <c r="H229" s="2">
        <v>3908.45</v>
      </c>
      <c r="I229" s="2">
        <v>4342.72</v>
      </c>
      <c r="J229" s="2">
        <v>3908.45</v>
      </c>
      <c r="K229" s="2">
        <v>4342.72</v>
      </c>
      <c r="L229" s="69"/>
    </row>
    <row r="230" spans="1:12" ht="14.4" x14ac:dyDescent="0.25">
      <c r="A230" s="16" t="s">
        <v>775</v>
      </c>
      <c r="B230" s="3" t="s">
        <v>385</v>
      </c>
      <c r="C230" s="4"/>
      <c r="D230" s="4"/>
      <c r="E230" s="4"/>
      <c r="F230" s="4"/>
      <c r="G230" s="17" t="s">
        <v>776</v>
      </c>
      <c r="H230" s="2">
        <v>9441.5</v>
      </c>
      <c r="I230" s="2">
        <v>1022.95</v>
      </c>
      <c r="J230" s="2">
        <v>0</v>
      </c>
      <c r="K230" s="2">
        <v>10464.450000000001</v>
      </c>
      <c r="L230" s="69"/>
    </row>
    <row r="231" spans="1:12" ht="14.4" x14ac:dyDescent="0.25">
      <c r="A231" s="16" t="s">
        <v>777</v>
      </c>
      <c r="B231" s="3" t="s">
        <v>385</v>
      </c>
      <c r="C231" s="4"/>
      <c r="D231" s="4"/>
      <c r="E231" s="4"/>
      <c r="F231" s="4"/>
      <c r="G231" s="17" t="s">
        <v>778</v>
      </c>
      <c r="H231" s="2">
        <v>2837.18</v>
      </c>
      <c r="I231" s="2">
        <v>307.39999999999998</v>
      </c>
      <c r="J231" s="2">
        <v>0</v>
      </c>
      <c r="K231" s="2">
        <v>3144.58</v>
      </c>
      <c r="L231" s="69"/>
    </row>
    <row r="232" spans="1:12" ht="14.4" x14ac:dyDescent="0.25">
      <c r="A232" s="16" t="s">
        <v>779</v>
      </c>
      <c r="B232" s="3" t="s">
        <v>385</v>
      </c>
      <c r="C232" s="4"/>
      <c r="D232" s="4"/>
      <c r="E232" s="4"/>
      <c r="F232" s="4"/>
      <c r="G232" s="17" t="s">
        <v>780</v>
      </c>
      <c r="H232" s="2">
        <v>354.64</v>
      </c>
      <c r="I232" s="2">
        <v>38.42</v>
      </c>
      <c r="J232" s="2">
        <v>0</v>
      </c>
      <c r="K232" s="2">
        <v>393.06</v>
      </c>
      <c r="L232" s="69"/>
    </row>
    <row r="233" spans="1:12" ht="14.4" x14ac:dyDescent="0.25">
      <c r="A233" s="16" t="s">
        <v>781</v>
      </c>
      <c r="B233" s="3" t="s">
        <v>385</v>
      </c>
      <c r="C233" s="4"/>
      <c r="D233" s="4"/>
      <c r="E233" s="4"/>
      <c r="F233" s="4"/>
      <c r="G233" s="17" t="s">
        <v>782</v>
      </c>
      <c r="H233" s="2">
        <v>5715.54</v>
      </c>
      <c r="I233" s="2">
        <v>638.70000000000005</v>
      </c>
      <c r="J233" s="2">
        <v>3.64</v>
      </c>
      <c r="K233" s="2">
        <v>6350.6</v>
      </c>
      <c r="L233" s="69"/>
    </row>
    <row r="234" spans="1:12" ht="14.4" x14ac:dyDescent="0.25">
      <c r="A234" s="16" t="s">
        <v>783</v>
      </c>
      <c r="B234" s="3" t="s">
        <v>385</v>
      </c>
      <c r="C234" s="4"/>
      <c r="D234" s="4"/>
      <c r="E234" s="4"/>
      <c r="F234" s="4"/>
      <c r="G234" s="17" t="s">
        <v>784</v>
      </c>
      <c r="H234" s="2">
        <v>9.3000000000000007</v>
      </c>
      <c r="I234" s="2">
        <v>1.03</v>
      </c>
      <c r="J234" s="2">
        <v>0</v>
      </c>
      <c r="K234" s="2">
        <v>10.33</v>
      </c>
      <c r="L234" s="69"/>
    </row>
    <row r="235" spans="1:12" ht="14.4" x14ac:dyDescent="0.25">
      <c r="A235" s="16" t="s">
        <v>785</v>
      </c>
      <c r="B235" s="3" t="s">
        <v>385</v>
      </c>
      <c r="C235" s="4"/>
      <c r="D235" s="4"/>
      <c r="E235" s="4"/>
      <c r="F235" s="4"/>
      <c r="G235" s="17" t="s">
        <v>786</v>
      </c>
      <c r="H235" s="2">
        <v>802.29</v>
      </c>
      <c r="I235" s="2">
        <v>101.61</v>
      </c>
      <c r="J235" s="2">
        <v>0</v>
      </c>
      <c r="K235" s="2">
        <v>903.9</v>
      </c>
      <c r="L235" s="69"/>
    </row>
    <row r="236" spans="1:12" ht="14.4" x14ac:dyDescent="0.25">
      <c r="A236" s="16" t="s">
        <v>1215</v>
      </c>
      <c r="B236" s="3" t="s">
        <v>385</v>
      </c>
      <c r="C236" s="4"/>
      <c r="D236" s="4"/>
      <c r="E236" s="4"/>
      <c r="F236" s="4"/>
      <c r="G236" s="17" t="s">
        <v>814</v>
      </c>
      <c r="H236" s="2">
        <v>7.2</v>
      </c>
      <c r="I236" s="2">
        <v>0</v>
      </c>
      <c r="J236" s="2">
        <v>0</v>
      </c>
      <c r="K236" s="2">
        <v>7.2</v>
      </c>
      <c r="L236" s="69"/>
    </row>
    <row r="237" spans="1:12" ht="14.4" x14ac:dyDescent="0.25">
      <c r="A237" s="19" t="s">
        <v>385</v>
      </c>
      <c r="B237" s="3" t="s">
        <v>385</v>
      </c>
      <c r="C237" s="4"/>
      <c r="D237" s="4"/>
      <c r="E237" s="4"/>
      <c r="F237" s="4"/>
      <c r="G237" s="20" t="s">
        <v>385</v>
      </c>
      <c r="H237" s="26"/>
      <c r="I237" s="26"/>
      <c r="J237" s="26"/>
      <c r="K237" s="26"/>
      <c r="L237" s="21"/>
    </row>
    <row r="238" spans="1:12" ht="14.4" x14ac:dyDescent="0.25">
      <c r="A238" s="11" t="s">
        <v>787</v>
      </c>
      <c r="B238" s="3" t="s">
        <v>385</v>
      </c>
      <c r="C238" s="4"/>
      <c r="D238" s="4"/>
      <c r="E238" s="4"/>
      <c r="F238" s="12" t="s">
        <v>788</v>
      </c>
      <c r="G238" s="13"/>
      <c r="H238" s="22">
        <v>60241.03</v>
      </c>
      <c r="I238" s="22">
        <v>17153.89</v>
      </c>
      <c r="J238" s="22">
        <v>10224.129999999999</v>
      </c>
      <c r="K238" s="22">
        <v>67170.789999999994</v>
      </c>
      <c r="L238" s="71">
        <f>I238-J238</f>
        <v>6929.76</v>
      </c>
    </row>
    <row r="239" spans="1:12" ht="14.4" x14ac:dyDescent="0.25">
      <c r="A239" s="16" t="s">
        <v>789</v>
      </c>
      <c r="B239" s="3" t="s">
        <v>385</v>
      </c>
      <c r="C239" s="4"/>
      <c r="D239" s="4"/>
      <c r="E239" s="4"/>
      <c r="F239" s="4"/>
      <c r="G239" s="17" t="s">
        <v>770</v>
      </c>
      <c r="H239" s="2">
        <v>36030.35</v>
      </c>
      <c r="I239" s="2">
        <v>4050.05</v>
      </c>
      <c r="J239" s="2">
        <v>0</v>
      </c>
      <c r="K239" s="2">
        <v>40080.400000000001</v>
      </c>
      <c r="L239" s="69"/>
    </row>
    <row r="240" spans="1:12" ht="14.4" x14ac:dyDescent="0.25">
      <c r="A240" s="16" t="s">
        <v>790</v>
      </c>
      <c r="B240" s="3" t="s">
        <v>385</v>
      </c>
      <c r="C240" s="4"/>
      <c r="D240" s="4"/>
      <c r="E240" s="4"/>
      <c r="F240" s="4"/>
      <c r="G240" s="17" t="s">
        <v>772</v>
      </c>
      <c r="H240" s="2">
        <v>3605.41</v>
      </c>
      <c r="I240" s="2">
        <v>6912.08</v>
      </c>
      <c r="J240" s="2">
        <v>6336.08</v>
      </c>
      <c r="K240" s="2">
        <v>4181.41</v>
      </c>
      <c r="L240" s="69"/>
    </row>
    <row r="241" spans="1:12" ht="14.4" x14ac:dyDescent="0.25">
      <c r="A241" s="16" t="s">
        <v>791</v>
      </c>
      <c r="B241" s="3" t="s">
        <v>385</v>
      </c>
      <c r="C241" s="4"/>
      <c r="D241" s="4"/>
      <c r="E241" s="4"/>
      <c r="F241" s="4"/>
      <c r="G241" s="17" t="s">
        <v>774</v>
      </c>
      <c r="H241" s="2">
        <v>3888.05</v>
      </c>
      <c r="I241" s="2">
        <v>4320.05</v>
      </c>
      <c r="J241" s="2">
        <v>3888.05</v>
      </c>
      <c r="K241" s="2">
        <v>4320.05</v>
      </c>
      <c r="L241" s="69"/>
    </row>
    <row r="242" spans="1:12" ht="14.4" x14ac:dyDescent="0.25">
      <c r="A242" s="16" t="s">
        <v>792</v>
      </c>
      <c r="B242" s="3" t="s">
        <v>385</v>
      </c>
      <c r="C242" s="4"/>
      <c r="D242" s="4"/>
      <c r="E242" s="4"/>
      <c r="F242" s="4"/>
      <c r="G242" s="17" t="s">
        <v>776</v>
      </c>
      <c r="H242" s="2">
        <v>7206.07</v>
      </c>
      <c r="I242" s="2">
        <v>810.01</v>
      </c>
      <c r="J242" s="2">
        <v>0</v>
      </c>
      <c r="K242" s="2">
        <v>8016.08</v>
      </c>
      <c r="L242" s="69"/>
    </row>
    <row r="243" spans="1:12" ht="14.4" x14ac:dyDescent="0.25">
      <c r="A243" s="16" t="s">
        <v>793</v>
      </c>
      <c r="B243" s="3" t="s">
        <v>385</v>
      </c>
      <c r="C243" s="4"/>
      <c r="D243" s="4"/>
      <c r="E243" s="4"/>
      <c r="F243" s="4"/>
      <c r="G243" s="17" t="s">
        <v>778</v>
      </c>
      <c r="H243" s="2">
        <v>2882.41</v>
      </c>
      <c r="I243" s="2">
        <v>324</v>
      </c>
      <c r="J243" s="2">
        <v>0</v>
      </c>
      <c r="K243" s="2">
        <v>3206.41</v>
      </c>
      <c r="L243" s="69"/>
    </row>
    <row r="244" spans="1:12" ht="14.4" x14ac:dyDescent="0.25">
      <c r="A244" s="16" t="s">
        <v>794</v>
      </c>
      <c r="B244" s="3" t="s">
        <v>385</v>
      </c>
      <c r="C244" s="4"/>
      <c r="D244" s="4"/>
      <c r="E244" s="4"/>
      <c r="F244" s="4"/>
      <c r="G244" s="17" t="s">
        <v>782</v>
      </c>
      <c r="H244" s="2">
        <v>5715.54</v>
      </c>
      <c r="I244" s="2">
        <v>635.05999999999995</v>
      </c>
      <c r="J244" s="2">
        <v>0</v>
      </c>
      <c r="K244" s="2">
        <v>6350.6</v>
      </c>
      <c r="L244" s="69"/>
    </row>
    <row r="245" spans="1:12" ht="14.4" x14ac:dyDescent="0.25">
      <c r="A245" s="16" t="s">
        <v>795</v>
      </c>
      <c r="B245" s="3" t="s">
        <v>385</v>
      </c>
      <c r="C245" s="4"/>
      <c r="D245" s="4"/>
      <c r="E245" s="4"/>
      <c r="F245" s="4"/>
      <c r="G245" s="17" t="s">
        <v>784</v>
      </c>
      <c r="H245" s="2">
        <v>9.3000000000000007</v>
      </c>
      <c r="I245" s="2">
        <v>1.03</v>
      </c>
      <c r="J245" s="2">
        <v>0</v>
      </c>
      <c r="K245" s="2">
        <v>10.33</v>
      </c>
      <c r="L245" s="69"/>
    </row>
    <row r="246" spans="1:12" ht="14.4" x14ac:dyDescent="0.25">
      <c r="A246" s="16" t="s">
        <v>796</v>
      </c>
      <c r="B246" s="3" t="s">
        <v>385</v>
      </c>
      <c r="C246" s="4"/>
      <c r="D246" s="4"/>
      <c r="E246" s="4"/>
      <c r="F246" s="4"/>
      <c r="G246" s="17" t="s">
        <v>786</v>
      </c>
      <c r="H246" s="2">
        <v>903.9</v>
      </c>
      <c r="I246" s="2">
        <v>101.61</v>
      </c>
      <c r="J246" s="2">
        <v>0</v>
      </c>
      <c r="K246" s="2">
        <v>1005.51</v>
      </c>
      <c r="L246" s="69"/>
    </row>
    <row r="247" spans="1:12" ht="14.4" x14ac:dyDescent="0.25">
      <c r="A247" s="19" t="s">
        <v>385</v>
      </c>
      <c r="B247" s="3" t="s">
        <v>385</v>
      </c>
      <c r="C247" s="4"/>
      <c r="D247" s="4"/>
      <c r="E247" s="4"/>
      <c r="F247" s="4"/>
      <c r="G247" s="20" t="s">
        <v>385</v>
      </c>
      <c r="H247" s="26"/>
      <c r="I247" s="26"/>
      <c r="J247" s="26"/>
      <c r="K247" s="26"/>
      <c r="L247" s="21"/>
    </row>
    <row r="248" spans="1:12" ht="14.4" x14ac:dyDescent="0.25">
      <c r="A248" s="11" t="s">
        <v>797</v>
      </c>
      <c r="B248" s="3" t="s">
        <v>385</v>
      </c>
      <c r="C248" s="4"/>
      <c r="D248" s="4"/>
      <c r="E248" s="12" t="s">
        <v>798</v>
      </c>
      <c r="F248" s="13"/>
      <c r="G248" s="13"/>
      <c r="H248" s="22">
        <v>5198388.79</v>
      </c>
      <c r="I248" s="22">
        <v>1516977.89</v>
      </c>
      <c r="J248" s="22">
        <v>864301.62</v>
      </c>
      <c r="K248" s="22">
        <v>5851065.0599999996</v>
      </c>
      <c r="L248" s="68"/>
    </row>
    <row r="249" spans="1:12" ht="14.4" x14ac:dyDescent="0.25">
      <c r="A249" s="11" t="s">
        <v>799</v>
      </c>
      <c r="B249" s="3" t="s">
        <v>385</v>
      </c>
      <c r="C249" s="4"/>
      <c r="D249" s="4"/>
      <c r="E249" s="4"/>
      <c r="F249" s="12" t="s">
        <v>768</v>
      </c>
      <c r="G249" s="13"/>
      <c r="H249" s="22">
        <v>532969.38</v>
      </c>
      <c r="I249" s="22">
        <v>173490.07</v>
      </c>
      <c r="J249" s="22">
        <v>105003.57</v>
      </c>
      <c r="K249" s="22">
        <v>601455.88</v>
      </c>
      <c r="L249" s="71">
        <f>I249-J249</f>
        <v>68486.5</v>
      </c>
    </row>
    <row r="250" spans="1:12" ht="14.4" x14ac:dyDescent="0.25">
      <c r="A250" s="16" t="s">
        <v>800</v>
      </c>
      <c r="B250" s="3" t="s">
        <v>385</v>
      </c>
      <c r="C250" s="4"/>
      <c r="D250" s="4"/>
      <c r="E250" s="4"/>
      <c r="F250" s="4"/>
      <c r="G250" s="17" t="s">
        <v>770</v>
      </c>
      <c r="H250" s="2">
        <v>303086.5</v>
      </c>
      <c r="I250" s="2">
        <v>35073.24</v>
      </c>
      <c r="J250" s="2">
        <v>3.27</v>
      </c>
      <c r="K250" s="2">
        <v>338156.47</v>
      </c>
      <c r="L250" s="69"/>
    </row>
    <row r="251" spans="1:12" ht="14.4" x14ac:dyDescent="0.25">
      <c r="A251" s="16" t="s">
        <v>801</v>
      </c>
      <c r="B251" s="3" t="s">
        <v>385</v>
      </c>
      <c r="C251" s="4"/>
      <c r="D251" s="4"/>
      <c r="E251" s="4"/>
      <c r="F251" s="4"/>
      <c r="G251" s="17" t="s">
        <v>772</v>
      </c>
      <c r="H251" s="2">
        <v>-2948.58</v>
      </c>
      <c r="I251" s="2">
        <v>75286.559999999998</v>
      </c>
      <c r="J251" s="2">
        <v>69192.509999999995</v>
      </c>
      <c r="K251" s="2">
        <v>3145.47</v>
      </c>
      <c r="L251" s="69"/>
    </row>
    <row r="252" spans="1:12" ht="14.4" x14ac:dyDescent="0.25">
      <c r="A252" s="16" t="s">
        <v>802</v>
      </c>
      <c r="B252" s="3" t="s">
        <v>385</v>
      </c>
      <c r="C252" s="4"/>
      <c r="D252" s="4"/>
      <c r="E252" s="4"/>
      <c r="F252" s="4"/>
      <c r="G252" s="17" t="s">
        <v>774</v>
      </c>
      <c r="H252" s="2">
        <v>33918.11</v>
      </c>
      <c r="I252" s="2">
        <v>37554.47</v>
      </c>
      <c r="J252" s="2">
        <v>32951.54</v>
      </c>
      <c r="K252" s="2">
        <v>38521.040000000001</v>
      </c>
      <c r="L252" s="69"/>
    </row>
    <row r="253" spans="1:12" ht="14.4" x14ac:dyDescent="0.25">
      <c r="A253" s="16" t="s">
        <v>803</v>
      </c>
      <c r="B253" s="3" t="s">
        <v>385</v>
      </c>
      <c r="C253" s="4"/>
      <c r="D253" s="4"/>
      <c r="E253" s="4"/>
      <c r="F253" s="4"/>
      <c r="G253" s="17" t="s">
        <v>804</v>
      </c>
      <c r="H253" s="2">
        <v>1498.33</v>
      </c>
      <c r="I253" s="2">
        <v>0</v>
      </c>
      <c r="J253" s="2">
        <v>604.84</v>
      </c>
      <c r="K253" s="2">
        <v>893.49</v>
      </c>
      <c r="L253" s="69"/>
    </row>
    <row r="254" spans="1:12" ht="14.4" x14ac:dyDescent="0.25">
      <c r="A254" s="16" t="s">
        <v>805</v>
      </c>
      <c r="B254" s="3" t="s">
        <v>385</v>
      </c>
      <c r="C254" s="4"/>
      <c r="D254" s="4"/>
      <c r="E254" s="4"/>
      <c r="F254" s="4"/>
      <c r="G254" s="17" t="s">
        <v>776</v>
      </c>
      <c r="H254" s="2">
        <v>87607.3</v>
      </c>
      <c r="I254" s="2">
        <v>10517.97</v>
      </c>
      <c r="J254" s="2">
        <v>0</v>
      </c>
      <c r="K254" s="2">
        <v>98125.27</v>
      </c>
      <c r="L254" s="69"/>
    </row>
    <row r="255" spans="1:12" ht="14.4" x14ac:dyDescent="0.25">
      <c r="A255" s="16" t="s">
        <v>806</v>
      </c>
      <c r="B255" s="3" t="s">
        <v>385</v>
      </c>
      <c r="C255" s="4"/>
      <c r="D255" s="4"/>
      <c r="E255" s="4"/>
      <c r="F255" s="4"/>
      <c r="G255" s="17" t="s">
        <v>778</v>
      </c>
      <c r="H255" s="2">
        <v>31418.95</v>
      </c>
      <c r="I255" s="2">
        <v>3160.66</v>
      </c>
      <c r="J255" s="2">
        <v>0</v>
      </c>
      <c r="K255" s="2">
        <v>34579.61</v>
      </c>
      <c r="L255" s="69"/>
    </row>
    <row r="256" spans="1:12" ht="14.4" x14ac:dyDescent="0.25">
      <c r="A256" s="16" t="s">
        <v>807</v>
      </c>
      <c r="B256" s="3" t="s">
        <v>385</v>
      </c>
      <c r="C256" s="4"/>
      <c r="D256" s="4"/>
      <c r="E256" s="4"/>
      <c r="F256" s="4"/>
      <c r="G256" s="17" t="s">
        <v>780</v>
      </c>
      <c r="H256" s="2">
        <v>3346.43</v>
      </c>
      <c r="I256" s="2">
        <v>395.08</v>
      </c>
      <c r="J256" s="2">
        <v>0</v>
      </c>
      <c r="K256" s="2">
        <v>3741.51</v>
      </c>
      <c r="L256" s="69"/>
    </row>
    <row r="257" spans="1:12" ht="14.4" x14ac:dyDescent="0.25">
      <c r="A257" s="16" t="s">
        <v>808</v>
      </c>
      <c r="B257" s="3" t="s">
        <v>385</v>
      </c>
      <c r="C257" s="4"/>
      <c r="D257" s="4"/>
      <c r="E257" s="4"/>
      <c r="F257" s="4"/>
      <c r="G257" s="17" t="s">
        <v>782</v>
      </c>
      <c r="H257" s="2">
        <v>19803.669999999998</v>
      </c>
      <c r="I257" s="2">
        <v>4271.55</v>
      </c>
      <c r="J257" s="2">
        <v>1420.15</v>
      </c>
      <c r="K257" s="2">
        <v>22655.07</v>
      </c>
      <c r="L257" s="69"/>
    </row>
    <row r="258" spans="1:12" ht="14.4" x14ac:dyDescent="0.25">
      <c r="A258" s="16" t="s">
        <v>809</v>
      </c>
      <c r="B258" s="3" t="s">
        <v>385</v>
      </c>
      <c r="C258" s="4"/>
      <c r="D258" s="4"/>
      <c r="E258" s="4"/>
      <c r="F258" s="4"/>
      <c r="G258" s="17" t="s">
        <v>784</v>
      </c>
      <c r="H258" s="2">
        <v>567.25</v>
      </c>
      <c r="I258" s="2">
        <v>62</v>
      </c>
      <c r="J258" s="2">
        <v>0</v>
      </c>
      <c r="K258" s="2">
        <v>629.25</v>
      </c>
      <c r="L258" s="69"/>
    </row>
    <row r="259" spans="1:12" ht="14.4" x14ac:dyDescent="0.25">
      <c r="A259" s="16" t="s">
        <v>810</v>
      </c>
      <c r="B259" s="3" t="s">
        <v>385</v>
      </c>
      <c r="C259" s="4"/>
      <c r="D259" s="4"/>
      <c r="E259" s="4"/>
      <c r="F259" s="4"/>
      <c r="G259" s="17" t="s">
        <v>786</v>
      </c>
      <c r="H259" s="2">
        <v>45803.96</v>
      </c>
      <c r="I259" s="2">
        <v>5491.76</v>
      </c>
      <c r="J259" s="2">
        <v>161.66</v>
      </c>
      <c r="K259" s="2">
        <v>51134.06</v>
      </c>
      <c r="L259" s="69"/>
    </row>
    <row r="260" spans="1:12" ht="14.4" x14ac:dyDescent="0.25">
      <c r="A260" s="16" t="s">
        <v>811</v>
      </c>
      <c r="B260" s="3" t="s">
        <v>385</v>
      </c>
      <c r="C260" s="4"/>
      <c r="D260" s="4"/>
      <c r="E260" s="4"/>
      <c r="F260" s="4"/>
      <c r="G260" s="17" t="s">
        <v>812</v>
      </c>
      <c r="H260" s="2">
        <v>8007.96</v>
      </c>
      <c r="I260" s="2">
        <v>1593.38</v>
      </c>
      <c r="J260" s="2">
        <v>669.6</v>
      </c>
      <c r="K260" s="2">
        <v>8931.74</v>
      </c>
      <c r="L260" s="69"/>
    </row>
    <row r="261" spans="1:12" ht="14.4" x14ac:dyDescent="0.25">
      <c r="A261" s="16" t="s">
        <v>813</v>
      </c>
      <c r="B261" s="3" t="s">
        <v>385</v>
      </c>
      <c r="C261" s="4"/>
      <c r="D261" s="4"/>
      <c r="E261" s="4"/>
      <c r="F261" s="4"/>
      <c r="G261" s="17" t="s">
        <v>814</v>
      </c>
      <c r="H261" s="2">
        <v>859.5</v>
      </c>
      <c r="I261" s="2">
        <v>83.4</v>
      </c>
      <c r="J261" s="2">
        <v>0</v>
      </c>
      <c r="K261" s="2">
        <v>942.9</v>
      </c>
      <c r="L261" s="69"/>
    </row>
    <row r="262" spans="1:12" ht="14.4" x14ac:dyDescent="0.25">
      <c r="A262" s="19" t="s">
        <v>385</v>
      </c>
      <c r="B262" s="3" t="s">
        <v>385</v>
      </c>
      <c r="C262" s="4"/>
      <c r="D262" s="4"/>
      <c r="E262" s="4"/>
      <c r="F262" s="4"/>
      <c r="G262" s="20" t="s">
        <v>385</v>
      </c>
      <c r="H262" s="26"/>
      <c r="I262" s="26"/>
      <c r="J262" s="26"/>
      <c r="K262" s="26"/>
      <c r="L262" s="21"/>
    </row>
    <row r="263" spans="1:12" ht="14.4" x14ac:dyDescent="0.25">
      <c r="A263" s="11" t="s">
        <v>815</v>
      </c>
      <c r="B263" s="3" t="s">
        <v>385</v>
      </c>
      <c r="C263" s="4"/>
      <c r="D263" s="4"/>
      <c r="E263" s="4"/>
      <c r="F263" s="12" t="s">
        <v>788</v>
      </c>
      <c r="G263" s="13"/>
      <c r="H263" s="22">
        <v>4665419.41</v>
      </c>
      <c r="I263" s="22">
        <v>1343487.82</v>
      </c>
      <c r="J263" s="22">
        <v>759298.05</v>
      </c>
      <c r="K263" s="22">
        <v>5249609.18</v>
      </c>
      <c r="L263" s="71">
        <f>I263-J263</f>
        <v>584189.77</v>
      </c>
    </row>
    <row r="264" spans="1:12" ht="14.4" x14ac:dyDescent="0.25">
      <c r="A264" s="16" t="s">
        <v>816</v>
      </c>
      <c r="B264" s="3" t="s">
        <v>385</v>
      </c>
      <c r="C264" s="4"/>
      <c r="D264" s="4"/>
      <c r="E264" s="4"/>
      <c r="F264" s="4"/>
      <c r="G264" s="17" t="s">
        <v>770</v>
      </c>
      <c r="H264" s="2">
        <v>2263961.4900000002</v>
      </c>
      <c r="I264" s="2">
        <v>265485.19</v>
      </c>
      <c r="J264" s="2">
        <v>6349.03</v>
      </c>
      <c r="K264" s="2">
        <v>2523097.65</v>
      </c>
      <c r="L264" s="69"/>
    </row>
    <row r="265" spans="1:12" ht="14.4" x14ac:dyDescent="0.25">
      <c r="A265" s="16" t="s">
        <v>817</v>
      </c>
      <c r="B265" s="3" t="s">
        <v>385</v>
      </c>
      <c r="C265" s="4"/>
      <c r="D265" s="4"/>
      <c r="E265" s="4"/>
      <c r="F265" s="4"/>
      <c r="G265" s="17" t="s">
        <v>772</v>
      </c>
      <c r="H265" s="2">
        <v>244745.79</v>
      </c>
      <c r="I265" s="2">
        <v>516076.06</v>
      </c>
      <c r="J265" s="2">
        <v>470690.37</v>
      </c>
      <c r="K265" s="2">
        <v>290131.48</v>
      </c>
      <c r="L265" s="69"/>
    </row>
    <row r="266" spans="1:12" ht="14.4" x14ac:dyDescent="0.25">
      <c r="A266" s="16" t="s">
        <v>818</v>
      </c>
      <c r="B266" s="3" t="s">
        <v>385</v>
      </c>
      <c r="C266" s="4"/>
      <c r="D266" s="4"/>
      <c r="E266" s="4"/>
      <c r="F266" s="4"/>
      <c r="G266" s="17" t="s">
        <v>774</v>
      </c>
      <c r="H266" s="2">
        <v>265650.57</v>
      </c>
      <c r="I266" s="2">
        <v>290877.13</v>
      </c>
      <c r="J266" s="2">
        <v>258623.29</v>
      </c>
      <c r="K266" s="2">
        <v>297904.40999999997</v>
      </c>
      <c r="L266" s="69"/>
    </row>
    <row r="267" spans="1:12" ht="14.4" x14ac:dyDescent="0.25">
      <c r="A267" s="16" t="s">
        <v>819</v>
      </c>
      <c r="B267" s="3" t="s">
        <v>385</v>
      </c>
      <c r="C267" s="4"/>
      <c r="D267" s="4"/>
      <c r="E267" s="4"/>
      <c r="F267" s="4"/>
      <c r="G267" s="17" t="s">
        <v>804</v>
      </c>
      <c r="H267" s="2">
        <v>18853.05</v>
      </c>
      <c r="I267" s="2">
        <v>13180.43</v>
      </c>
      <c r="J267" s="2">
        <v>705.64</v>
      </c>
      <c r="K267" s="2">
        <v>31327.84</v>
      </c>
      <c r="L267" s="69"/>
    </row>
    <row r="268" spans="1:12" ht="14.4" x14ac:dyDescent="0.25">
      <c r="A268" s="16" t="s">
        <v>820</v>
      </c>
      <c r="B268" s="3" t="s">
        <v>385</v>
      </c>
      <c r="C268" s="4"/>
      <c r="D268" s="4"/>
      <c r="E268" s="4"/>
      <c r="F268" s="4"/>
      <c r="G268" s="17" t="s">
        <v>821</v>
      </c>
      <c r="H268" s="2">
        <v>3339.96</v>
      </c>
      <c r="I268" s="2">
        <v>0</v>
      </c>
      <c r="J268" s="2">
        <v>0</v>
      </c>
      <c r="K268" s="2">
        <v>3339.96</v>
      </c>
      <c r="L268" s="69"/>
    </row>
    <row r="269" spans="1:12" ht="14.4" x14ac:dyDescent="0.25">
      <c r="A269" s="16" t="s">
        <v>822</v>
      </c>
      <c r="B269" s="3" t="s">
        <v>385</v>
      </c>
      <c r="C269" s="4"/>
      <c r="D269" s="4"/>
      <c r="E269" s="4"/>
      <c r="F269" s="4"/>
      <c r="G269" s="17" t="s">
        <v>776</v>
      </c>
      <c r="H269" s="2">
        <v>652702.56000000006</v>
      </c>
      <c r="I269" s="2">
        <v>76904.98</v>
      </c>
      <c r="J269" s="2">
        <v>0</v>
      </c>
      <c r="K269" s="2">
        <v>729607.54</v>
      </c>
      <c r="L269" s="69"/>
    </row>
    <row r="270" spans="1:12" ht="14.4" x14ac:dyDescent="0.25">
      <c r="A270" s="16" t="s">
        <v>823</v>
      </c>
      <c r="B270" s="3" t="s">
        <v>385</v>
      </c>
      <c r="C270" s="4"/>
      <c r="D270" s="4"/>
      <c r="E270" s="4"/>
      <c r="F270" s="4"/>
      <c r="G270" s="17" t="s">
        <v>778</v>
      </c>
      <c r="H270" s="2">
        <v>222057.87</v>
      </c>
      <c r="I270" s="2">
        <v>42963.06</v>
      </c>
      <c r="J270" s="2">
        <v>0</v>
      </c>
      <c r="K270" s="2">
        <v>265020.93</v>
      </c>
      <c r="L270" s="69"/>
    </row>
    <row r="271" spans="1:12" ht="14.4" x14ac:dyDescent="0.25">
      <c r="A271" s="16" t="s">
        <v>824</v>
      </c>
      <c r="B271" s="3" t="s">
        <v>385</v>
      </c>
      <c r="C271" s="4"/>
      <c r="D271" s="4"/>
      <c r="E271" s="4"/>
      <c r="F271" s="4"/>
      <c r="G271" s="17" t="s">
        <v>780</v>
      </c>
      <c r="H271" s="2">
        <v>24548.799999999999</v>
      </c>
      <c r="I271" s="2">
        <v>2899.99</v>
      </c>
      <c r="J271" s="2">
        <v>0</v>
      </c>
      <c r="K271" s="2">
        <v>27448.79</v>
      </c>
      <c r="L271" s="69"/>
    </row>
    <row r="272" spans="1:12" ht="14.4" x14ac:dyDescent="0.25">
      <c r="A272" s="16" t="s">
        <v>825</v>
      </c>
      <c r="B272" s="3" t="s">
        <v>385</v>
      </c>
      <c r="C272" s="4"/>
      <c r="D272" s="4"/>
      <c r="E272" s="4"/>
      <c r="F272" s="4"/>
      <c r="G272" s="17" t="s">
        <v>782</v>
      </c>
      <c r="H272" s="2">
        <v>245406.47</v>
      </c>
      <c r="I272" s="2">
        <v>40605.46</v>
      </c>
      <c r="J272" s="2">
        <v>10686.22</v>
      </c>
      <c r="K272" s="2">
        <v>275325.71000000002</v>
      </c>
      <c r="L272" s="69"/>
    </row>
    <row r="273" spans="1:12" ht="14.4" x14ac:dyDescent="0.25">
      <c r="A273" s="16" t="s">
        <v>826</v>
      </c>
      <c r="B273" s="3" t="s">
        <v>385</v>
      </c>
      <c r="C273" s="4"/>
      <c r="D273" s="4"/>
      <c r="E273" s="4"/>
      <c r="F273" s="4"/>
      <c r="G273" s="17" t="s">
        <v>784</v>
      </c>
      <c r="H273" s="2">
        <v>9973.0499999999993</v>
      </c>
      <c r="I273" s="2">
        <v>713.55</v>
      </c>
      <c r="J273" s="2">
        <v>0</v>
      </c>
      <c r="K273" s="2">
        <v>10686.6</v>
      </c>
      <c r="L273" s="69"/>
    </row>
    <row r="274" spans="1:12" ht="14.4" x14ac:dyDescent="0.25">
      <c r="A274" s="16" t="s">
        <v>827</v>
      </c>
      <c r="B274" s="3" t="s">
        <v>385</v>
      </c>
      <c r="C274" s="4"/>
      <c r="D274" s="4"/>
      <c r="E274" s="4"/>
      <c r="F274" s="4"/>
      <c r="G274" s="17" t="s">
        <v>786</v>
      </c>
      <c r="H274" s="2">
        <v>552795.1</v>
      </c>
      <c r="I274" s="2">
        <v>65007.91</v>
      </c>
      <c r="J274" s="2">
        <v>2051.12</v>
      </c>
      <c r="K274" s="2">
        <v>615751.89</v>
      </c>
      <c r="L274" s="69"/>
    </row>
    <row r="275" spans="1:12" ht="14.4" x14ac:dyDescent="0.25">
      <c r="A275" s="16" t="s">
        <v>828</v>
      </c>
      <c r="B275" s="3" t="s">
        <v>385</v>
      </c>
      <c r="C275" s="4"/>
      <c r="D275" s="4"/>
      <c r="E275" s="4"/>
      <c r="F275" s="4"/>
      <c r="G275" s="17" t="s">
        <v>812</v>
      </c>
      <c r="H275" s="2">
        <v>157244.62</v>
      </c>
      <c r="I275" s="2">
        <v>27849.02</v>
      </c>
      <c r="J275" s="2">
        <v>10192.379999999999</v>
      </c>
      <c r="K275" s="2">
        <v>174901.26</v>
      </c>
      <c r="L275" s="69"/>
    </row>
    <row r="276" spans="1:12" ht="14.4" x14ac:dyDescent="0.25">
      <c r="A276" s="16" t="s">
        <v>829</v>
      </c>
      <c r="B276" s="3" t="s">
        <v>385</v>
      </c>
      <c r="C276" s="4"/>
      <c r="D276" s="4"/>
      <c r="E276" s="4"/>
      <c r="F276" s="4"/>
      <c r="G276" s="17" t="s">
        <v>814</v>
      </c>
      <c r="H276" s="2">
        <v>3220.08</v>
      </c>
      <c r="I276" s="2">
        <v>925.04</v>
      </c>
      <c r="J276" s="2">
        <v>0</v>
      </c>
      <c r="K276" s="2">
        <v>4145.12</v>
      </c>
      <c r="L276" s="69"/>
    </row>
    <row r="277" spans="1:12" ht="14.4" x14ac:dyDescent="0.25">
      <c r="A277" s="16" t="s">
        <v>830</v>
      </c>
      <c r="B277" s="3" t="s">
        <v>385</v>
      </c>
      <c r="C277" s="4"/>
      <c r="D277" s="4"/>
      <c r="E277" s="4"/>
      <c r="F277" s="4"/>
      <c r="G277" s="17" t="s">
        <v>831</v>
      </c>
      <c r="H277" s="2">
        <v>920</v>
      </c>
      <c r="I277" s="2">
        <v>0</v>
      </c>
      <c r="J277" s="2">
        <v>0</v>
      </c>
      <c r="K277" s="2">
        <v>920</v>
      </c>
      <c r="L277" s="69"/>
    </row>
    <row r="278" spans="1:12" ht="14.4" x14ac:dyDescent="0.25">
      <c r="A278" s="19" t="s">
        <v>385</v>
      </c>
      <c r="B278" s="3" t="s">
        <v>385</v>
      </c>
      <c r="C278" s="4"/>
      <c r="D278" s="4"/>
      <c r="E278" s="4"/>
      <c r="F278" s="4"/>
      <c r="G278" s="20" t="s">
        <v>385</v>
      </c>
      <c r="H278" s="26"/>
      <c r="I278" s="26"/>
      <c r="J278" s="26"/>
      <c r="K278" s="26"/>
      <c r="L278" s="21"/>
    </row>
    <row r="279" spans="1:12" ht="14.4" x14ac:dyDescent="0.25">
      <c r="A279" s="11" t="s">
        <v>832</v>
      </c>
      <c r="B279" s="3" t="s">
        <v>385</v>
      </c>
      <c r="C279" s="4"/>
      <c r="D279" s="4"/>
      <c r="E279" s="12" t="s">
        <v>833</v>
      </c>
      <c r="F279" s="13"/>
      <c r="G279" s="13"/>
      <c r="H279" s="22">
        <v>1597982.61</v>
      </c>
      <c r="I279" s="22">
        <v>171372.5</v>
      </c>
      <c r="J279" s="22">
        <v>3710.27</v>
      </c>
      <c r="K279" s="22">
        <v>1765644.84</v>
      </c>
      <c r="L279" s="68"/>
    </row>
    <row r="280" spans="1:12" ht="14.4" x14ac:dyDescent="0.25">
      <c r="A280" s="11" t="s">
        <v>834</v>
      </c>
      <c r="B280" s="3" t="s">
        <v>385</v>
      </c>
      <c r="C280" s="4"/>
      <c r="D280" s="4"/>
      <c r="E280" s="4"/>
      <c r="F280" s="12" t="s">
        <v>768</v>
      </c>
      <c r="G280" s="13"/>
      <c r="H280" s="22">
        <v>3168.68</v>
      </c>
      <c r="I280" s="22">
        <v>583.17999999999995</v>
      </c>
      <c r="J280" s="22">
        <v>0</v>
      </c>
      <c r="K280" s="22">
        <v>3751.86</v>
      </c>
      <c r="L280" s="71">
        <f>I280-J280</f>
        <v>583.17999999999995</v>
      </c>
    </row>
    <row r="281" spans="1:12" ht="14.4" x14ac:dyDescent="0.25">
      <c r="A281" s="16" t="s">
        <v>835</v>
      </c>
      <c r="B281" s="3" t="s">
        <v>385</v>
      </c>
      <c r="C281" s="4"/>
      <c r="D281" s="4"/>
      <c r="E281" s="4"/>
      <c r="F281" s="4"/>
      <c r="G281" s="17" t="s">
        <v>784</v>
      </c>
      <c r="H281" s="2">
        <v>14.36</v>
      </c>
      <c r="I281" s="2">
        <v>3.07</v>
      </c>
      <c r="J281" s="2">
        <v>0</v>
      </c>
      <c r="K281" s="2">
        <v>17.43</v>
      </c>
      <c r="L281" s="69"/>
    </row>
    <row r="282" spans="1:12" ht="14.4" x14ac:dyDescent="0.25">
      <c r="A282" s="16" t="s">
        <v>836</v>
      </c>
      <c r="B282" s="3" t="s">
        <v>385</v>
      </c>
      <c r="C282" s="4"/>
      <c r="D282" s="4"/>
      <c r="E282" s="4"/>
      <c r="F282" s="4"/>
      <c r="G282" s="17" t="s">
        <v>812</v>
      </c>
      <c r="H282" s="2">
        <v>865.52</v>
      </c>
      <c r="I282" s="2">
        <v>172.11</v>
      </c>
      <c r="J282" s="2">
        <v>0</v>
      </c>
      <c r="K282" s="2">
        <v>1037.6300000000001</v>
      </c>
      <c r="L282" s="69"/>
    </row>
    <row r="283" spans="1:12" ht="14.4" x14ac:dyDescent="0.25">
      <c r="A283" s="16" t="s">
        <v>837</v>
      </c>
      <c r="B283" s="3" t="s">
        <v>385</v>
      </c>
      <c r="C283" s="4"/>
      <c r="D283" s="4"/>
      <c r="E283" s="4"/>
      <c r="F283" s="4"/>
      <c r="G283" s="17" t="s">
        <v>831</v>
      </c>
      <c r="H283" s="2">
        <v>2288.8000000000002</v>
      </c>
      <c r="I283" s="2">
        <v>408</v>
      </c>
      <c r="J283" s="2">
        <v>0</v>
      </c>
      <c r="K283" s="2">
        <v>2696.8</v>
      </c>
      <c r="L283" s="69"/>
    </row>
    <row r="284" spans="1:12" ht="14.4" x14ac:dyDescent="0.25">
      <c r="A284" s="19" t="s">
        <v>385</v>
      </c>
      <c r="B284" s="3" t="s">
        <v>385</v>
      </c>
      <c r="C284" s="4"/>
      <c r="D284" s="4"/>
      <c r="E284" s="4"/>
      <c r="F284" s="4"/>
      <c r="G284" s="20" t="s">
        <v>385</v>
      </c>
      <c r="H284" s="26"/>
      <c r="I284" s="26"/>
      <c r="J284" s="26"/>
      <c r="K284" s="26"/>
      <c r="L284" s="21"/>
    </row>
    <row r="285" spans="1:12" ht="14.4" x14ac:dyDescent="0.25">
      <c r="A285" s="11" t="s">
        <v>838</v>
      </c>
      <c r="B285" s="3" t="s">
        <v>385</v>
      </c>
      <c r="C285" s="4"/>
      <c r="D285" s="4"/>
      <c r="E285" s="4"/>
      <c r="F285" s="12" t="s">
        <v>788</v>
      </c>
      <c r="G285" s="13"/>
      <c r="H285" s="22">
        <v>1594813.93</v>
      </c>
      <c r="I285" s="22">
        <v>170789.32</v>
      </c>
      <c r="J285" s="22">
        <v>3710.27</v>
      </c>
      <c r="K285" s="22">
        <v>1761892.98</v>
      </c>
      <c r="L285" s="71">
        <f>I285-J285</f>
        <v>167079.05000000002</v>
      </c>
    </row>
    <row r="286" spans="1:12" ht="14.4" x14ac:dyDescent="0.25">
      <c r="A286" s="16" t="s">
        <v>839</v>
      </c>
      <c r="B286" s="3" t="s">
        <v>385</v>
      </c>
      <c r="C286" s="4"/>
      <c r="D286" s="4"/>
      <c r="E286" s="4"/>
      <c r="F286" s="4"/>
      <c r="G286" s="17" t="s">
        <v>784</v>
      </c>
      <c r="H286" s="2">
        <v>10085.74</v>
      </c>
      <c r="I286" s="2">
        <v>1033.3399999999999</v>
      </c>
      <c r="J286" s="2">
        <v>0</v>
      </c>
      <c r="K286" s="2">
        <v>11119.08</v>
      </c>
      <c r="L286" s="69"/>
    </row>
    <row r="287" spans="1:12" ht="14.4" x14ac:dyDescent="0.25">
      <c r="A287" s="16" t="s">
        <v>840</v>
      </c>
      <c r="B287" s="3" t="s">
        <v>385</v>
      </c>
      <c r="C287" s="4"/>
      <c r="D287" s="4"/>
      <c r="E287" s="4"/>
      <c r="F287" s="4"/>
      <c r="G287" s="17" t="s">
        <v>812</v>
      </c>
      <c r="H287" s="2">
        <v>492985.06</v>
      </c>
      <c r="I287" s="2">
        <v>55658.59</v>
      </c>
      <c r="J287" s="2">
        <v>3004.9</v>
      </c>
      <c r="K287" s="2">
        <v>545638.75</v>
      </c>
      <c r="L287" s="69"/>
    </row>
    <row r="288" spans="1:12" ht="14.4" x14ac:dyDescent="0.25">
      <c r="A288" s="16" t="s">
        <v>841</v>
      </c>
      <c r="B288" s="3" t="s">
        <v>385</v>
      </c>
      <c r="C288" s="4"/>
      <c r="D288" s="4"/>
      <c r="E288" s="4"/>
      <c r="F288" s="4"/>
      <c r="G288" s="17" t="s">
        <v>831</v>
      </c>
      <c r="H288" s="2">
        <v>1091743.1299999999</v>
      </c>
      <c r="I288" s="2">
        <v>114097.39</v>
      </c>
      <c r="J288" s="2">
        <v>705.37</v>
      </c>
      <c r="K288" s="2">
        <v>1205135.1499999999</v>
      </c>
      <c r="L288" s="69"/>
    </row>
    <row r="289" spans="1:12" ht="14.4" x14ac:dyDescent="0.25">
      <c r="A289" s="11" t="s">
        <v>385</v>
      </c>
      <c r="B289" s="3" t="s">
        <v>385</v>
      </c>
      <c r="C289" s="4"/>
      <c r="D289" s="4"/>
      <c r="E289" s="12" t="s">
        <v>385</v>
      </c>
      <c r="F289" s="13"/>
      <c r="G289" s="13"/>
      <c r="H289" s="24"/>
      <c r="I289" s="24"/>
      <c r="J289" s="24"/>
      <c r="K289" s="24"/>
      <c r="L289" s="70"/>
    </row>
    <row r="290" spans="1:12" ht="14.4" x14ac:dyDescent="0.25">
      <c r="A290" s="11" t="s">
        <v>842</v>
      </c>
      <c r="B290" s="3" t="s">
        <v>385</v>
      </c>
      <c r="C290" s="4"/>
      <c r="D290" s="12" t="s">
        <v>843</v>
      </c>
      <c r="E290" s="13"/>
      <c r="F290" s="13"/>
      <c r="G290" s="13"/>
      <c r="H290" s="22">
        <v>2471262.52</v>
      </c>
      <c r="I290" s="22">
        <v>367435.08</v>
      </c>
      <c r="J290" s="22">
        <v>0</v>
      </c>
      <c r="K290" s="22">
        <v>2838697.6</v>
      </c>
      <c r="L290" s="71">
        <f>I290-J290</f>
        <v>367435.08</v>
      </c>
    </row>
    <row r="291" spans="1:12" ht="14.4" x14ac:dyDescent="0.25">
      <c r="A291" s="11" t="s">
        <v>844</v>
      </c>
      <c r="B291" s="3" t="s">
        <v>385</v>
      </c>
      <c r="C291" s="4"/>
      <c r="D291" s="4"/>
      <c r="E291" s="12" t="s">
        <v>843</v>
      </c>
      <c r="F291" s="13"/>
      <c r="G291" s="13"/>
      <c r="H291" s="22">
        <v>2471262.52</v>
      </c>
      <c r="I291" s="22">
        <v>367435.08</v>
      </c>
      <c r="J291" s="22">
        <v>0</v>
      </c>
      <c r="K291" s="22">
        <v>2838697.6</v>
      </c>
      <c r="L291" s="68"/>
    </row>
    <row r="292" spans="1:12" ht="14.4" x14ac:dyDescent="0.25">
      <c r="A292" s="11" t="s">
        <v>845</v>
      </c>
      <c r="B292" s="3" t="s">
        <v>385</v>
      </c>
      <c r="C292" s="4"/>
      <c r="D292" s="4"/>
      <c r="E292" s="4"/>
      <c r="F292" s="12" t="s">
        <v>843</v>
      </c>
      <c r="G292" s="13"/>
      <c r="H292" s="22">
        <v>2471262.52</v>
      </c>
      <c r="I292" s="22">
        <v>367435.08</v>
      </c>
      <c r="J292" s="22">
        <v>0</v>
      </c>
      <c r="K292" s="22">
        <v>2838697.6</v>
      </c>
      <c r="L292" s="68"/>
    </row>
    <row r="293" spans="1:12" ht="14.4" x14ac:dyDescent="0.25">
      <c r="A293" s="16" t="s">
        <v>846</v>
      </c>
      <c r="B293" s="3" t="s">
        <v>385</v>
      </c>
      <c r="C293" s="4"/>
      <c r="D293" s="4"/>
      <c r="E293" s="4"/>
      <c r="F293" s="4"/>
      <c r="G293" s="17" t="s">
        <v>847</v>
      </c>
      <c r="H293" s="2">
        <v>23868</v>
      </c>
      <c r="I293" s="2">
        <v>2652</v>
      </c>
      <c r="J293" s="2">
        <v>0</v>
      </c>
      <c r="K293" s="2">
        <v>26520</v>
      </c>
      <c r="L293" s="71">
        <f t="shared" ref="L293:L301" si="0">I293-J293</f>
        <v>2652</v>
      </c>
    </row>
    <row r="294" spans="1:12" ht="14.4" x14ac:dyDescent="0.25">
      <c r="A294" s="16" t="s">
        <v>848</v>
      </c>
      <c r="B294" s="3" t="s">
        <v>385</v>
      </c>
      <c r="C294" s="4"/>
      <c r="D294" s="4"/>
      <c r="E294" s="4"/>
      <c r="F294" s="4"/>
      <c r="G294" s="17" t="s">
        <v>849</v>
      </c>
      <c r="H294" s="2">
        <v>7938</v>
      </c>
      <c r="I294" s="2">
        <v>882</v>
      </c>
      <c r="J294" s="2">
        <v>0</v>
      </c>
      <c r="K294" s="2">
        <v>8820</v>
      </c>
      <c r="L294" s="71">
        <f t="shared" si="0"/>
        <v>882</v>
      </c>
    </row>
    <row r="295" spans="1:12" ht="14.4" x14ac:dyDescent="0.25">
      <c r="A295" s="16" t="s">
        <v>850</v>
      </c>
      <c r="B295" s="3" t="s">
        <v>385</v>
      </c>
      <c r="C295" s="4"/>
      <c r="D295" s="4"/>
      <c r="E295" s="4"/>
      <c r="F295" s="4"/>
      <c r="G295" s="17" t="s">
        <v>851</v>
      </c>
      <c r="H295" s="2">
        <v>14987.76</v>
      </c>
      <c r="I295" s="2">
        <v>2686.88</v>
      </c>
      <c r="J295" s="2">
        <v>0</v>
      </c>
      <c r="K295" s="2">
        <v>17674.64</v>
      </c>
      <c r="L295" s="71">
        <f t="shared" si="0"/>
        <v>2686.88</v>
      </c>
    </row>
    <row r="296" spans="1:12" ht="14.4" x14ac:dyDescent="0.25">
      <c r="A296" s="16" t="s">
        <v>852</v>
      </c>
      <c r="B296" s="3" t="s">
        <v>385</v>
      </c>
      <c r="C296" s="4"/>
      <c r="D296" s="4"/>
      <c r="E296" s="4"/>
      <c r="F296" s="4"/>
      <c r="G296" s="17" t="s">
        <v>853</v>
      </c>
      <c r="H296" s="2">
        <v>101533.78</v>
      </c>
      <c r="I296" s="2">
        <v>11203.71</v>
      </c>
      <c r="J296" s="2">
        <v>0</v>
      </c>
      <c r="K296" s="2">
        <v>112737.49</v>
      </c>
      <c r="L296" s="71">
        <f t="shared" si="0"/>
        <v>11203.71</v>
      </c>
    </row>
    <row r="297" spans="1:12" ht="14.4" x14ac:dyDescent="0.25">
      <c r="A297" s="16" t="s">
        <v>854</v>
      </c>
      <c r="B297" s="3" t="s">
        <v>385</v>
      </c>
      <c r="C297" s="4"/>
      <c r="D297" s="4"/>
      <c r="E297" s="4"/>
      <c r="F297" s="4"/>
      <c r="G297" s="17" t="s">
        <v>855</v>
      </c>
      <c r="H297" s="2">
        <v>514083.72</v>
      </c>
      <c r="I297" s="2">
        <v>61875.57</v>
      </c>
      <c r="J297" s="2">
        <v>0</v>
      </c>
      <c r="K297" s="2">
        <v>575959.29</v>
      </c>
      <c r="L297" s="71">
        <f t="shared" si="0"/>
        <v>61875.57</v>
      </c>
    </row>
    <row r="298" spans="1:12" ht="14.4" x14ac:dyDescent="0.25">
      <c r="A298" s="16" t="s">
        <v>856</v>
      </c>
      <c r="B298" s="3" t="s">
        <v>385</v>
      </c>
      <c r="C298" s="4"/>
      <c r="D298" s="4"/>
      <c r="E298" s="4"/>
      <c r="F298" s="4"/>
      <c r="G298" s="17" t="s">
        <v>857</v>
      </c>
      <c r="H298" s="2">
        <v>629128.21</v>
      </c>
      <c r="I298" s="2">
        <v>141897.35</v>
      </c>
      <c r="J298" s="2">
        <v>0</v>
      </c>
      <c r="K298" s="2">
        <v>771025.56</v>
      </c>
      <c r="L298" s="71">
        <f t="shared" si="0"/>
        <v>141897.35</v>
      </c>
    </row>
    <row r="299" spans="1:12" ht="14.4" x14ac:dyDescent="0.25">
      <c r="A299" s="16" t="s">
        <v>858</v>
      </c>
      <c r="B299" s="3" t="s">
        <v>385</v>
      </c>
      <c r="C299" s="4"/>
      <c r="D299" s="4"/>
      <c r="E299" s="4"/>
      <c r="F299" s="4"/>
      <c r="G299" s="17" t="s">
        <v>859</v>
      </c>
      <c r="H299" s="2">
        <v>1010164.04</v>
      </c>
      <c r="I299" s="2">
        <v>118609.13</v>
      </c>
      <c r="J299" s="2">
        <v>0</v>
      </c>
      <c r="K299" s="2">
        <v>1128773.17</v>
      </c>
      <c r="L299" s="71">
        <f t="shared" si="0"/>
        <v>118609.13</v>
      </c>
    </row>
    <row r="300" spans="1:12" ht="14.4" x14ac:dyDescent="0.25">
      <c r="A300" s="16" t="s">
        <v>860</v>
      </c>
      <c r="B300" s="3" t="s">
        <v>385</v>
      </c>
      <c r="C300" s="4"/>
      <c r="D300" s="4"/>
      <c r="E300" s="4"/>
      <c r="F300" s="4"/>
      <c r="G300" s="17" t="s">
        <v>861</v>
      </c>
      <c r="H300" s="2">
        <v>87719.6</v>
      </c>
      <c r="I300" s="2">
        <v>18745.29</v>
      </c>
      <c r="J300" s="2">
        <v>0</v>
      </c>
      <c r="K300" s="2">
        <v>106464.89</v>
      </c>
      <c r="L300" s="71">
        <f t="shared" si="0"/>
        <v>18745.29</v>
      </c>
    </row>
    <row r="301" spans="1:12" ht="14.4" x14ac:dyDescent="0.25">
      <c r="A301" s="16" t="s">
        <v>862</v>
      </c>
      <c r="B301" s="3" t="s">
        <v>385</v>
      </c>
      <c r="C301" s="4"/>
      <c r="D301" s="4"/>
      <c r="E301" s="4"/>
      <c r="F301" s="4"/>
      <c r="G301" s="17" t="s">
        <v>863</v>
      </c>
      <c r="H301" s="2">
        <v>81839.41</v>
      </c>
      <c r="I301" s="2">
        <v>8883.15</v>
      </c>
      <c r="J301" s="2">
        <v>0</v>
      </c>
      <c r="K301" s="2">
        <v>90722.559999999998</v>
      </c>
      <c r="L301" s="71">
        <f t="shared" si="0"/>
        <v>8883.15</v>
      </c>
    </row>
    <row r="302" spans="1:12" ht="14.4" x14ac:dyDescent="0.25">
      <c r="A302" s="19" t="s">
        <v>385</v>
      </c>
      <c r="B302" s="3" t="s">
        <v>385</v>
      </c>
      <c r="C302" s="4"/>
      <c r="D302" s="4"/>
      <c r="E302" s="4"/>
      <c r="F302" s="4"/>
      <c r="G302" s="20" t="s">
        <v>385</v>
      </c>
      <c r="H302" s="26"/>
      <c r="I302" s="26"/>
      <c r="J302" s="26"/>
      <c r="K302" s="26"/>
      <c r="L302" s="21"/>
    </row>
    <row r="303" spans="1:12" ht="14.4" x14ac:dyDescent="0.25">
      <c r="A303" s="11" t="s">
        <v>864</v>
      </c>
      <c r="B303" s="15" t="s">
        <v>385</v>
      </c>
      <c r="C303" s="12" t="s">
        <v>865</v>
      </c>
      <c r="D303" s="13"/>
      <c r="E303" s="13"/>
      <c r="F303" s="13"/>
      <c r="G303" s="13"/>
      <c r="H303" s="22">
        <v>1359435.44</v>
      </c>
      <c r="I303" s="22">
        <v>164050.25</v>
      </c>
      <c r="J303" s="22">
        <v>0</v>
      </c>
      <c r="K303" s="22">
        <v>1523485.69</v>
      </c>
      <c r="L303" s="71">
        <f>I303-J303</f>
        <v>164050.25</v>
      </c>
    </row>
    <row r="304" spans="1:12" ht="14.4" x14ac:dyDescent="0.25">
      <c r="A304" s="11" t="s">
        <v>866</v>
      </c>
      <c r="B304" s="3" t="s">
        <v>385</v>
      </c>
      <c r="C304" s="4"/>
      <c r="D304" s="12" t="s">
        <v>865</v>
      </c>
      <c r="E304" s="13"/>
      <c r="F304" s="13"/>
      <c r="G304" s="13"/>
      <c r="H304" s="22">
        <v>1359435.44</v>
      </c>
      <c r="I304" s="22">
        <v>164050.25</v>
      </c>
      <c r="J304" s="22">
        <v>0</v>
      </c>
      <c r="K304" s="22">
        <v>1523485.69</v>
      </c>
      <c r="L304" s="68"/>
    </row>
    <row r="305" spans="1:12" ht="14.4" x14ac:dyDescent="0.25">
      <c r="A305" s="11" t="s">
        <v>867</v>
      </c>
      <c r="B305" s="3" t="s">
        <v>385</v>
      </c>
      <c r="C305" s="4"/>
      <c r="D305" s="4"/>
      <c r="E305" s="12" t="s">
        <v>865</v>
      </c>
      <c r="F305" s="13"/>
      <c r="G305" s="13"/>
      <c r="H305" s="22">
        <v>1359435.44</v>
      </c>
      <c r="I305" s="22">
        <v>164050.25</v>
      </c>
      <c r="J305" s="22">
        <v>0</v>
      </c>
      <c r="K305" s="22">
        <v>1523485.69</v>
      </c>
      <c r="L305" s="68"/>
    </row>
    <row r="306" spans="1:12" ht="14.4" x14ac:dyDescent="0.25">
      <c r="A306" s="11" t="s">
        <v>868</v>
      </c>
      <c r="B306" s="3" t="s">
        <v>385</v>
      </c>
      <c r="C306" s="4"/>
      <c r="D306" s="4"/>
      <c r="E306" s="4"/>
      <c r="F306" s="12" t="s">
        <v>869</v>
      </c>
      <c r="G306" s="13"/>
      <c r="H306" s="22">
        <v>44717.51</v>
      </c>
      <c r="I306" s="22">
        <v>4546.1499999999996</v>
      </c>
      <c r="J306" s="22">
        <v>0</v>
      </c>
      <c r="K306" s="22">
        <v>49263.66</v>
      </c>
      <c r="L306" s="71">
        <f>I306-J306</f>
        <v>4546.1499999999996</v>
      </c>
    </row>
    <row r="307" spans="1:12" ht="14.4" x14ac:dyDescent="0.25">
      <c r="A307" s="16" t="s">
        <v>870</v>
      </c>
      <c r="B307" s="3" t="s">
        <v>385</v>
      </c>
      <c r="C307" s="4"/>
      <c r="D307" s="4"/>
      <c r="E307" s="4"/>
      <c r="F307" s="4"/>
      <c r="G307" s="17" t="s">
        <v>871</v>
      </c>
      <c r="H307" s="2">
        <v>44717.51</v>
      </c>
      <c r="I307" s="2">
        <v>4546.1499999999996</v>
      </c>
      <c r="J307" s="2">
        <v>0</v>
      </c>
      <c r="K307" s="2">
        <v>49263.66</v>
      </c>
      <c r="L307" s="69"/>
    </row>
    <row r="308" spans="1:12" ht="14.4" x14ac:dyDescent="0.25">
      <c r="A308" s="19" t="s">
        <v>385</v>
      </c>
      <c r="B308" s="3" t="s">
        <v>385</v>
      </c>
      <c r="C308" s="4"/>
      <c r="D308" s="4"/>
      <c r="E308" s="4"/>
      <c r="F308" s="4"/>
      <c r="G308" s="20" t="s">
        <v>385</v>
      </c>
      <c r="H308" s="26"/>
      <c r="I308" s="26"/>
      <c r="J308" s="26"/>
      <c r="K308" s="26"/>
      <c r="L308" s="21"/>
    </row>
    <row r="309" spans="1:12" ht="14.4" x14ac:dyDescent="0.25">
      <c r="A309" s="11" t="s">
        <v>872</v>
      </c>
      <c r="B309" s="3" t="s">
        <v>385</v>
      </c>
      <c r="C309" s="4"/>
      <c r="D309" s="4"/>
      <c r="E309" s="4"/>
      <c r="F309" s="12" t="s">
        <v>873</v>
      </c>
      <c r="G309" s="13"/>
      <c r="H309" s="22">
        <v>734489.9</v>
      </c>
      <c r="I309" s="22">
        <v>92410.74</v>
      </c>
      <c r="J309" s="22">
        <v>0</v>
      </c>
      <c r="K309" s="22">
        <v>826900.64</v>
      </c>
      <c r="L309" s="71">
        <f t="shared" ref="L309:L313" si="1">I309-J309</f>
        <v>92410.74</v>
      </c>
    </row>
    <row r="310" spans="1:12" ht="14.4" x14ac:dyDescent="0.25">
      <c r="A310" s="16" t="s">
        <v>874</v>
      </c>
      <c r="B310" s="3" t="s">
        <v>385</v>
      </c>
      <c r="C310" s="4"/>
      <c r="D310" s="4"/>
      <c r="E310" s="4"/>
      <c r="F310" s="4"/>
      <c r="G310" s="17" t="s">
        <v>875</v>
      </c>
      <c r="H310" s="2">
        <v>396180</v>
      </c>
      <c r="I310" s="2">
        <v>47401.73</v>
      </c>
      <c r="J310" s="2">
        <v>0</v>
      </c>
      <c r="K310" s="2">
        <v>443581.73</v>
      </c>
      <c r="L310" s="71">
        <f t="shared" si="1"/>
        <v>47401.73</v>
      </c>
    </row>
    <row r="311" spans="1:12" ht="14.4" x14ac:dyDescent="0.25">
      <c r="A311" s="16" t="s">
        <v>876</v>
      </c>
      <c r="B311" s="3" t="s">
        <v>385</v>
      </c>
      <c r="C311" s="4"/>
      <c r="D311" s="4"/>
      <c r="E311" s="4"/>
      <c r="F311" s="4"/>
      <c r="G311" s="17" t="s">
        <v>877</v>
      </c>
      <c r="H311" s="2">
        <v>12157.62</v>
      </c>
      <c r="I311" s="2">
        <v>1674.4</v>
      </c>
      <c r="J311" s="2">
        <v>0</v>
      </c>
      <c r="K311" s="2">
        <v>13832.02</v>
      </c>
      <c r="L311" s="71">
        <f t="shared" si="1"/>
        <v>1674.4</v>
      </c>
    </row>
    <row r="312" spans="1:12" ht="14.4" x14ac:dyDescent="0.25">
      <c r="A312" s="16" t="s">
        <v>878</v>
      </c>
      <c r="B312" s="3" t="s">
        <v>385</v>
      </c>
      <c r="C312" s="4"/>
      <c r="D312" s="4"/>
      <c r="E312" s="4"/>
      <c r="F312" s="4"/>
      <c r="G312" s="17" t="s">
        <v>879</v>
      </c>
      <c r="H312" s="2">
        <v>268304.32</v>
      </c>
      <c r="I312" s="2">
        <v>40377.870000000003</v>
      </c>
      <c r="J312" s="2">
        <v>0</v>
      </c>
      <c r="K312" s="2">
        <v>308682.19</v>
      </c>
      <c r="L312" s="71">
        <f t="shared" si="1"/>
        <v>40377.870000000003</v>
      </c>
    </row>
    <row r="313" spans="1:12" ht="14.4" x14ac:dyDescent="0.25">
      <c r="A313" s="16" t="s">
        <v>880</v>
      </c>
      <c r="B313" s="3" t="s">
        <v>385</v>
      </c>
      <c r="C313" s="4"/>
      <c r="D313" s="4"/>
      <c r="E313" s="4"/>
      <c r="F313" s="4"/>
      <c r="G313" s="17" t="s">
        <v>881</v>
      </c>
      <c r="H313" s="2">
        <v>57847.96</v>
      </c>
      <c r="I313" s="2">
        <v>2956.74</v>
      </c>
      <c r="J313" s="2">
        <v>0</v>
      </c>
      <c r="K313" s="2">
        <v>60804.7</v>
      </c>
      <c r="L313" s="71">
        <f t="shared" si="1"/>
        <v>2956.74</v>
      </c>
    </row>
    <row r="314" spans="1:12" ht="14.4" x14ac:dyDescent="0.25">
      <c r="A314" s="19" t="s">
        <v>385</v>
      </c>
      <c r="B314" s="3" t="s">
        <v>385</v>
      </c>
      <c r="C314" s="4"/>
      <c r="D314" s="4"/>
      <c r="E314" s="4"/>
      <c r="F314" s="4"/>
      <c r="G314" s="20" t="s">
        <v>385</v>
      </c>
      <c r="H314" s="26"/>
      <c r="I314" s="26"/>
      <c r="J314" s="26"/>
      <c r="K314" s="26"/>
      <c r="L314" s="21"/>
    </row>
    <row r="315" spans="1:12" ht="14.4" x14ac:dyDescent="0.25">
      <c r="A315" s="11" t="s">
        <v>882</v>
      </c>
      <c r="B315" s="3" t="s">
        <v>385</v>
      </c>
      <c r="C315" s="4"/>
      <c r="D315" s="4"/>
      <c r="E315" s="4"/>
      <c r="F315" s="12" t="s">
        <v>883</v>
      </c>
      <c r="G315" s="13"/>
      <c r="H315" s="22">
        <v>19988.09</v>
      </c>
      <c r="I315" s="22">
        <v>752</v>
      </c>
      <c r="J315" s="22">
        <v>0</v>
      </c>
      <c r="K315" s="22">
        <v>20740.09</v>
      </c>
      <c r="L315" s="71">
        <f>I315-J315</f>
        <v>752</v>
      </c>
    </row>
    <row r="316" spans="1:12" ht="14.4" x14ac:dyDescent="0.25">
      <c r="A316" s="16" t="s">
        <v>884</v>
      </c>
      <c r="B316" s="3" t="s">
        <v>385</v>
      </c>
      <c r="C316" s="4"/>
      <c r="D316" s="4"/>
      <c r="E316" s="4"/>
      <c r="F316" s="4"/>
      <c r="G316" s="17" t="s">
        <v>885</v>
      </c>
      <c r="H316" s="2">
        <v>6943.09</v>
      </c>
      <c r="I316" s="2">
        <v>740</v>
      </c>
      <c r="J316" s="2">
        <v>0</v>
      </c>
      <c r="K316" s="2">
        <v>7683.09</v>
      </c>
      <c r="L316" s="69"/>
    </row>
    <row r="317" spans="1:12" ht="14.4" x14ac:dyDescent="0.25">
      <c r="A317" s="16" t="s">
        <v>886</v>
      </c>
      <c r="B317" s="3" t="s">
        <v>385</v>
      </c>
      <c r="C317" s="4"/>
      <c r="D317" s="4"/>
      <c r="E317" s="4"/>
      <c r="F317" s="4"/>
      <c r="G317" s="17" t="s">
        <v>887</v>
      </c>
      <c r="H317" s="2">
        <v>13045</v>
      </c>
      <c r="I317" s="2">
        <v>12</v>
      </c>
      <c r="J317" s="2">
        <v>0</v>
      </c>
      <c r="K317" s="2">
        <v>13057</v>
      </c>
      <c r="L317" s="69"/>
    </row>
    <row r="318" spans="1:12" ht="14.4" x14ac:dyDescent="0.25">
      <c r="A318" s="19" t="s">
        <v>385</v>
      </c>
      <c r="B318" s="3" t="s">
        <v>385</v>
      </c>
      <c r="C318" s="4"/>
      <c r="D318" s="4"/>
      <c r="E318" s="4"/>
      <c r="F318" s="4"/>
      <c r="G318" s="20" t="s">
        <v>385</v>
      </c>
      <c r="H318" s="26"/>
      <c r="I318" s="26"/>
      <c r="J318" s="26"/>
      <c r="K318" s="26"/>
      <c r="L318" s="21"/>
    </row>
    <row r="319" spans="1:12" ht="14.4" x14ac:dyDescent="0.25">
      <c r="A319" s="11" t="s">
        <v>888</v>
      </c>
      <c r="B319" s="3" t="s">
        <v>385</v>
      </c>
      <c r="C319" s="4"/>
      <c r="D319" s="4"/>
      <c r="E319" s="4"/>
      <c r="F319" s="12" t="s">
        <v>889</v>
      </c>
      <c r="G319" s="13"/>
      <c r="H319" s="22">
        <v>6061.16</v>
      </c>
      <c r="I319" s="22">
        <v>3035.11</v>
      </c>
      <c r="J319" s="22">
        <v>0</v>
      </c>
      <c r="K319" s="22">
        <v>9096.27</v>
      </c>
      <c r="L319" s="71">
        <f>I319-J319</f>
        <v>3035.11</v>
      </c>
    </row>
    <row r="320" spans="1:12" ht="14.4" x14ac:dyDescent="0.25">
      <c r="A320" s="16" t="s">
        <v>890</v>
      </c>
      <c r="B320" s="3" t="s">
        <v>385</v>
      </c>
      <c r="C320" s="4"/>
      <c r="D320" s="4"/>
      <c r="E320" s="4"/>
      <c r="F320" s="4"/>
      <c r="G320" s="17" t="s">
        <v>891</v>
      </c>
      <c r="H320" s="2">
        <v>799.21</v>
      </c>
      <c r="I320" s="2">
        <v>35.9</v>
      </c>
      <c r="J320" s="2">
        <v>0</v>
      </c>
      <c r="K320" s="2">
        <v>835.11</v>
      </c>
      <c r="L320" s="69"/>
    </row>
    <row r="321" spans="1:12" ht="14.4" x14ac:dyDescent="0.25">
      <c r="A321" s="16" t="s">
        <v>892</v>
      </c>
      <c r="B321" s="3" t="s">
        <v>385</v>
      </c>
      <c r="C321" s="4"/>
      <c r="D321" s="4"/>
      <c r="E321" s="4"/>
      <c r="F321" s="4"/>
      <c r="G321" s="17" t="s">
        <v>893</v>
      </c>
      <c r="H321" s="2">
        <v>1475.72</v>
      </c>
      <c r="I321" s="2">
        <v>0</v>
      </c>
      <c r="J321" s="2">
        <v>0</v>
      </c>
      <c r="K321" s="2">
        <v>1475.72</v>
      </c>
      <c r="L321" s="69"/>
    </row>
    <row r="322" spans="1:12" ht="14.4" x14ac:dyDescent="0.25">
      <c r="A322" s="16" t="s">
        <v>894</v>
      </c>
      <c r="B322" s="3" t="s">
        <v>385</v>
      </c>
      <c r="C322" s="4"/>
      <c r="D322" s="4"/>
      <c r="E322" s="4"/>
      <c r="F322" s="4"/>
      <c r="G322" s="17" t="s">
        <v>895</v>
      </c>
      <c r="H322" s="2">
        <v>3768.53</v>
      </c>
      <c r="I322" s="2">
        <v>2999.21</v>
      </c>
      <c r="J322" s="2">
        <v>0</v>
      </c>
      <c r="K322" s="2">
        <v>6767.74</v>
      </c>
      <c r="L322" s="69"/>
    </row>
    <row r="323" spans="1:12" ht="14.4" x14ac:dyDescent="0.25">
      <c r="A323" s="16" t="s">
        <v>896</v>
      </c>
      <c r="B323" s="3" t="s">
        <v>385</v>
      </c>
      <c r="C323" s="4"/>
      <c r="D323" s="4"/>
      <c r="E323" s="4"/>
      <c r="F323" s="4"/>
      <c r="G323" s="17" t="s">
        <v>897</v>
      </c>
      <c r="H323" s="2">
        <v>17.7</v>
      </c>
      <c r="I323" s="2">
        <v>0</v>
      </c>
      <c r="J323" s="2">
        <v>0</v>
      </c>
      <c r="K323" s="2">
        <v>17.7</v>
      </c>
      <c r="L323" s="69"/>
    </row>
    <row r="324" spans="1:12" ht="14.4" x14ac:dyDescent="0.25">
      <c r="A324" s="19" t="s">
        <v>385</v>
      </c>
      <c r="B324" s="3" t="s">
        <v>385</v>
      </c>
      <c r="C324" s="4"/>
      <c r="D324" s="4"/>
      <c r="E324" s="4"/>
      <c r="F324" s="4"/>
      <c r="G324" s="20" t="s">
        <v>385</v>
      </c>
      <c r="H324" s="26"/>
      <c r="I324" s="26"/>
      <c r="J324" s="26"/>
      <c r="K324" s="26"/>
      <c r="L324" s="21"/>
    </row>
    <row r="325" spans="1:12" ht="14.4" x14ac:dyDescent="0.25">
      <c r="A325" s="11" t="s">
        <v>898</v>
      </c>
      <c r="B325" s="3" t="s">
        <v>385</v>
      </c>
      <c r="C325" s="4"/>
      <c r="D325" s="4"/>
      <c r="E325" s="4"/>
      <c r="F325" s="12" t="s">
        <v>899</v>
      </c>
      <c r="G325" s="13"/>
      <c r="H325" s="22">
        <v>277626.93</v>
      </c>
      <c r="I325" s="22">
        <v>37898.9</v>
      </c>
      <c r="J325" s="22">
        <v>0</v>
      </c>
      <c r="K325" s="22">
        <v>315525.83</v>
      </c>
      <c r="L325" s="71">
        <f>I325-J325</f>
        <v>37898.9</v>
      </c>
    </row>
    <row r="326" spans="1:12" ht="14.4" x14ac:dyDescent="0.25">
      <c r="A326" s="16" t="s">
        <v>900</v>
      </c>
      <c r="B326" s="3" t="s">
        <v>385</v>
      </c>
      <c r="C326" s="4"/>
      <c r="D326" s="4"/>
      <c r="E326" s="4"/>
      <c r="F326" s="4"/>
      <c r="G326" s="17" t="s">
        <v>901</v>
      </c>
      <c r="H326" s="2">
        <v>201355.2</v>
      </c>
      <c r="I326" s="2">
        <v>25501.19</v>
      </c>
      <c r="J326" s="2">
        <v>0</v>
      </c>
      <c r="K326" s="2">
        <v>226856.39</v>
      </c>
      <c r="L326" s="69"/>
    </row>
    <row r="327" spans="1:12" ht="14.4" x14ac:dyDescent="0.25">
      <c r="A327" s="16" t="s">
        <v>902</v>
      </c>
      <c r="B327" s="3" t="s">
        <v>385</v>
      </c>
      <c r="C327" s="4"/>
      <c r="D327" s="4"/>
      <c r="E327" s="4"/>
      <c r="F327" s="4"/>
      <c r="G327" s="17" t="s">
        <v>903</v>
      </c>
      <c r="H327" s="2">
        <v>51563.46</v>
      </c>
      <c r="I327" s="2">
        <v>8150.46</v>
      </c>
      <c r="J327" s="2">
        <v>0</v>
      </c>
      <c r="K327" s="2">
        <v>59713.919999999998</v>
      </c>
      <c r="L327" s="69"/>
    </row>
    <row r="328" spans="1:12" ht="14.4" x14ac:dyDescent="0.25">
      <c r="A328" s="16" t="s">
        <v>904</v>
      </c>
      <c r="B328" s="3" t="s">
        <v>385</v>
      </c>
      <c r="C328" s="4"/>
      <c r="D328" s="4"/>
      <c r="E328" s="4"/>
      <c r="F328" s="4"/>
      <c r="G328" s="17" t="s">
        <v>905</v>
      </c>
      <c r="H328" s="2">
        <v>1258.3399999999999</v>
      </c>
      <c r="I328" s="2">
        <v>83</v>
      </c>
      <c r="J328" s="2">
        <v>0</v>
      </c>
      <c r="K328" s="2">
        <v>1341.34</v>
      </c>
      <c r="L328" s="69"/>
    </row>
    <row r="329" spans="1:12" ht="14.4" x14ac:dyDescent="0.25">
      <c r="A329" s="16" t="s">
        <v>906</v>
      </c>
      <c r="B329" s="3" t="s">
        <v>385</v>
      </c>
      <c r="C329" s="4"/>
      <c r="D329" s="4"/>
      <c r="E329" s="4"/>
      <c r="F329" s="4"/>
      <c r="G329" s="17" t="s">
        <v>907</v>
      </c>
      <c r="H329" s="2">
        <v>22016.95</v>
      </c>
      <c r="I329" s="2">
        <v>2045.45</v>
      </c>
      <c r="J329" s="2">
        <v>0</v>
      </c>
      <c r="K329" s="2">
        <v>24062.400000000001</v>
      </c>
      <c r="L329" s="69"/>
    </row>
    <row r="330" spans="1:12" ht="14.4" x14ac:dyDescent="0.25">
      <c r="A330" s="16" t="s">
        <v>908</v>
      </c>
      <c r="B330" s="3" t="s">
        <v>385</v>
      </c>
      <c r="C330" s="4"/>
      <c r="D330" s="4"/>
      <c r="E330" s="4"/>
      <c r="F330" s="4"/>
      <c r="G330" s="17" t="s">
        <v>861</v>
      </c>
      <c r="H330" s="2">
        <v>1432.98</v>
      </c>
      <c r="I330" s="2">
        <v>2118.8000000000002</v>
      </c>
      <c r="J330" s="2">
        <v>0</v>
      </c>
      <c r="K330" s="2">
        <v>3551.78</v>
      </c>
      <c r="L330" s="69"/>
    </row>
    <row r="331" spans="1:12" ht="14.4" x14ac:dyDescent="0.25">
      <c r="A331" s="19" t="s">
        <v>385</v>
      </c>
      <c r="B331" s="3" t="s">
        <v>385</v>
      </c>
      <c r="C331" s="4"/>
      <c r="D331" s="4"/>
      <c r="E331" s="4"/>
      <c r="F331" s="4"/>
      <c r="G331" s="20" t="s">
        <v>385</v>
      </c>
      <c r="H331" s="26"/>
      <c r="I331" s="26"/>
      <c r="J331" s="26"/>
      <c r="K331" s="26"/>
      <c r="L331" s="21"/>
    </row>
    <row r="332" spans="1:12" ht="14.4" x14ac:dyDescent="0.25">
      <c r="A332" s="11" t="s">
        <v>909</v>
      </c>
      <c r="B332" s="3" t="s">
        <v>385</v>
      </c>
      <c r="C332" s="4"/>
      <c r="D332" s="4"/>
      <c r="E332" s="4"/>
      <c r="F332" s="12" t="s">
        <v>910</v>
      </c>
      <c r="G332" s="13"/>
      <c r="H332" s="22">
        <v>131687.54</v>
      </c>
      <c r="I332" s="22">
        <v>16472.11</v>
      </c>
      <c r="J332" s="22">
        <v>0</v>
      </c>
      <c r="K332" s="22">
        <v>148159.65</v>
      </c>
      <c r="L332" s="71">
        <f>I332-J332</f>
        <v>16472.11</v>
      </c>
    </row>
    <row r="333" spans="1:12" ht="14.4" x14ac:dyDescent="0.25">
      <c r="A333" s="16" t="s">
        <v>911</v>
      </c>
      <c r="B333" s="3" t="s">
        <v>385</v>
      </c>
      <c r="C333" s="4"/>
      <c r="D333" s="4"/>
      <c r="E333" s="4"/>
      <c r="F333" s="4"/>
      <c r="G333" s="17" t="s">
        <v>694</v>
      </c>
      <c r="H333" s="2">
        <v>23145.27</v>
      </c>
      <c r="I333" s="2">
        <v>3050.97</v>
      </c>
      <c r="J333" s="2">
        <v>0</v>
      </c>
      <c r="K333" s="2">
        <v>26196.240000000002</v>
      </c>
      <c r="L333" s="69"/>
    </row>
    <row r="334" spans="1:12" ht="14.4" x14ac:dyDescent="0.25">
      <c r="A334" s="16" t="s">
        <v>912</v>
      </c>
      <c r="B334" s="3" t="s">
        <v>385</v>
      </c>
      <c r="C334" s="4"/>
      <c r="D334" s="4"/>
      <c r="E334" s="4"/>
      <c r="F334" s="4"/>
      <c r="G334" s="17" t="s">
        <v>913</v>
      </c>
      <c r="H334" s="2">
        <v>1017.24</v>
      </c>
      <c r="I334" s="2">
        <v>0</v>
      </c>
      <c r="J334" s="2">
        <v>0</v>
      </c>
      <c r="K334" s="2">
        <v>1017.24</v>
      </c>
      <c r="L334" s="69"/>
    </row>
    <row r="335" spans="1:12" ht="14.4" x14ac:dyDescent="0.25">
      <c r="A335" s="16" t="s">
        <v>914</v>
      </c>
      <c r="B335" s="3" t="s">
        <v>385</v>
      </c>
      <c r="C335" s="4"/>
      <c r="D335" s="4"/>
      <c r="E335" s="4"/>
      <c r="F335" s="4"/>
      <c r="G335" s="17" t="s">
        <v>915</v>
      </c>
      <c r="H335" s="2">
        <v>20973.4</v>
      </c>
      <c r="I335" s="2">
        <v>4201.4399999999996</v>
      </c>
      <c r="J335" s="2">
        <v>0</v>
      </c>
      <c r="K335" s="2">
        <v>25174.84</v>
      </c>
      <c r="L335" s="69"/>
    </row>
    <row r="336" spans="1:12" ht="14.4" x14ac:dyDescent="0.25">
      <c r="A336" s="16" t="s">
        <v>916</v>
      </c>
      <c r="B336" s="3" t="s">
        <v>385</v>
      </c>
      <c r="C336" s="4"/>
      <c r="D336" s="4"/>
      <c r="E336" s="4"/>
      <c r="F336" s="4"/>
      <c r="G336" s="17" t="s">
        <v>917</v>
      </c>
      <c r="H336" s="2">
        <v>86551.63</v>
      </c>
      <c r="I336" s="2">
        <v>9219.7000000000007</v>
      </c>
      <c r="J336" s="2">
        <v>0</v>
      </c>
      <c r="K336" s="2">
        <v>95771.33</v>
      </c>
      <c r="L336" s="69"/>
    </row>
    <row r="337" spans="1:12" ht="14.4" x14ac:dyDescent="0.25">
      <c r="A337" s="19" t="s">
        <v>385</v>
      </c>
      <c r="B337" s="3" t="s">
        <v>385</v>
      </c>
      <c r="C337" s="4"/>
      <c r="D337" s="4"/>
      <c r="E337" s="4"/>
      <c r="F337" s="4"/>
      <c r="G337" s="20" t="s">
        <v>385</v>
      </c>
      <c r="H337" s="26"/>
      <c r="I337" s="26"/>
      <c r="J337" s="26"/>
      <c r="K337" s="26"/>
      <c r="L337" s="21"/>
    </row>
    <row r="338" spans="1:12" ht="14.4" x14ac:dyDescent="0.25">
      <c r="A338" s="11" t="s">
        <v>920</v>
      </c>
      <c r="B338" s="3" t="s">
        <v>385</v>
      </c>
      <c r="C338" s="4"/>
      <c r="D338" s="4"/>
      <c r="E338" s="4"/>
      <c r="F338" s="12" t="s">
        <v>921</v>
      </c>
      <c r="G338" s="13"/>
      <c r="H338" s="22">
        <v>130639.44</v>
      </c>
      <c r="I338" s="22">
        <v>8935.24</v>
      </c>
      <c r="J338" s="22">
        <v>0</v>
      </c>
      <c r="K338" s="22">
        <v>139574.68</v>
      </c>
      <c r="L338" s="71">
        <f>I338-J338</f>
        <v>8935.24</v>
      </c>
    </row>
    <row r="339" spans="1:12" ht="14.4" x14ac:dyDescent="0.25">
      <c r="A339" s="16" t="s">
        <v>922</v>
      </c>
      <c r="B339" s="3" t="s">
        <v>385</v>
      </c>
      <c r="C339" s="4"/>
      <c r="D339" s="4"/>
      <c r="E339" s="4"/>
      <c r="F339" s="4"/>
      <c r="G339" s="17" t="s">
        <v>923</v>
      </c>
      <c r="H339" s="2">
        <v>80.760000000000005</v>
      </c>
      <c r="I339" s="2">
        <v>0</v>
      </c>
      <c r="J339" s="2">
        <v>0</v>
      </c>
      <c r="K339" s="2">
        <v>80.760000000000005</v>
      </c>
      <c r="L339" s="69"/>
    </row>
    <row r="340" spans="1:12" ht="14.4" x14ac:dyDescent="0.25">
      <c r="A340" s="16" t="s">
        <v>924</v>
      </c>
      <c r="B340" s="3" t="s">
        <v>385</v>
      </c>
      <c r="C340" s="4"/>
      <c r="D340" s="4"/>
      <c r="E340" s="4"/>
      <c r="F340" s="4"/>
      <c r="G340" s="17" t="s">
        <v>925</v>
      </c>
      <c r="H340" s="2">
        <v>488.54</v>
      </c>
      <c r="I340" s="2">
        <v>0</v>
      </c>
      <c r="J340" s="2">
        <v>0</v>
      </c>
      <c r="K340" s="2">
        <v>488.54</v>
      </c>
      <c r="L340" s="69"/>
    </row>
    <row r="341" spans="1:12" ht="14.4" x14ac:dyDescent="0.25">
      <c r="A341" s="16" t="s">
        <v>926</v>
      </c>
      <c r="B341" s="3" t="s">
        <v>385</v>
      </c>
      <c r="C341" s="4"/>
      <c r="D341" s="4"/>
      <c r="E341" s="4"/>
      <c r="F341" s="4"/>
      <c r="G341" s="17" t="s">
        <v>927</v>
      </c>
      <c r="H341" s="2">
        <v>1336.34</v>
      </c>
      <c r="I341" s="2">
        <v>0</v>
      </c>
      <c r="J341" s="2">
        <v>0</v>
      </c>
      <c r="K341" s="2">
        <v>1336.34</v>
      </c>
      <c r="L341" s="69"/>
    </row>
    <row r="342" spans="1:12" ht="14.4" x14ac:dyDescent="0.25">
      <c r="A342" s="16" t="s">
        <v>928</v>
      </c>
      <c r="B342" s="3" t="s">
        <v>385</v>
      </c>
      <c r="C342" s="4"/>
      <c r="D342" s="4"/>
      <c r="E342" s="4"/>
      <c r="F342" s="4"/>
      <c r="G342" s="17" t="s">
        <v>929</v>
      </c>
      <c r="H342" s="2">
        <v>3682.92</v>
      </c>
      <c r="I342" s="2">
        <v>0</v>
      </c>
      <c r="J342" s="2">
        <v>0</v>
      </c>
      <c r="K342" s="2">
        <v>3682.92</v>
      </c>
      <c r="L342" s="69"/>
    </row>
    <row r="343" spans="1:12" ht="14.4" x14ac:dyDescent="0.25">
      <c r="A343" s="16" t="s">
        <v>930</v>
      </c>
      <c r="B343" s="3" t="s">
        <v>385</v>
      </c>
      <c r="C343" s="4"/>
      <c r="D343" s="4"/>
      <c r="E343" s="4"/>
      <c r="F343" s="4"/>
      <c r="G343" s="17" t="s">
        <v>931</v>
      </c>
      <c r="H343" s="2">
        <v>8743.27</v>
      </c>
      <c r="I343" s="2">
        <v>4616.1000000000004</v>
      </c>
      <c r="J343" s="2">
        <v>0</v>
      </c>
      <c r="K343" s="2">
        <v>13359.37</v>
      </c>
      <c r="L343" s="69"/>
    </row>
    <row r="344" spans="1:12" ht="14.4" x14ac:dyDescent="0.25">
      <c r="A344" s="16" t="s">
        <v>932</v>
      </c>
      <c r="B344" s="3" t="s">
        <v>385</v>
      </c>
      <c r="C344" s="4"/>
      <c r="D344" s="4"/>
      <c r="E344" s="4"/>
      <c r="F344" s="4"/>
      <c r="G344" s="17" t="s">
        <v>933</v>
      </c>
      <c r="H344" s="2">
        <v>1449</v>
      </c>
      <c r="I344" s="2">
        <v>168</v>
      </c>
      <c r="J344" s="2">
        <v>0</v>
      </c>
      <c r="K344" s="2">
        <v>1617</v>
      </c>
      <c r="L344" s="69"/>
    </row>
    <row r="345" spans="1:12" ht="14.4" x14ac:dyDescent="0.25">
      <c r="A345" s="16" t="s">
        <v>934</v>
      </c>
      <c r="B345" s="3" t="s">
        <v>385</v>
      </c>
      <c r="C345" s="4"/>
      <c r="D345" s="4"/>
      <c r="E345" s="4"/>
      <c r="F345" s="4"/>
      <c r="G345" s="17" t="s">
        <v>935</v>
      </c>
      <c r="H345" s="2">
        <v>331.5</v>
      </c>
      <c r="I345" s="2">
        <v>136</v>
      </c>
      <c r="J345" s="2">
        <v>0</v>
      </c>
      <c r="K345" s="2">
        <v>467.5</v>
      </c>
      <c r="L345" s="69"/>
    </row>
    <row r="346" spans="1:12" ht="14.4" x14ac:dyDescent="0.25">
      <c r="A346" s="16" t="s">
        <v>936</v>
      </c>
      <c r="B346" s="3" t="s">
        <v>385</v>
      </c>
      <c r="C346" s="4"/>
      <c r="D346" s="4"/>
      <c r="E346" s="4"/>
      <c r="F346" s="4"/>
      <c r="G346" s="17" t="s">
        <v>937</v>
      </c>
      <c r="H346" s="2">
        <v>59.9</v>
      </c>
      <c r="I346" s="2">
        <v>0</v>
      </c>
      <c r="J346" s="2">
        <v>0</v>
      </c>
      <c r="K346" s="2">
        <v>59.9</v>
      </c>
      <c r="L346" s="69"/>
    </row>
    <row r="347" spans="1:12" ht="14.4" x14ac:dyDescent="0.25">
      <c r="A347" s="16" t="s">
        <v>938</v>
      </c>
      <c r="B347" s="3" t="s">
        <v>385</v>
      </c>
      <c r="C347" s="4"/>
      <c r="D347" s="4"/>
      <c r="E347" s="4"/>
      <c r="F347" s="4"/>
      <c r="G347" s="17" t="s">
        <v>939</v>
      </c>
      <c r="H347" s="2">
        <v>3447.04</v>
      </c>
      <c r="I347" s="2">
        <v>0</v>
      </c>
      <c r="J347" s="2">
        <v>0</v>
      </c>
      <c r="K347" s="2">
        <v>3447.04</v>
      </c>
      <c r="L347" s="69"/>
    </row>
    <row r="348" spans="1:12" ht="14.4" x14ac:dyDescent="0.25">
      <c r="A348" s="16" t="s">
        <v>940</v>
      </c>
      <c r="B348" s="3" t="s">
        <v>385</v>
      </c>
      <c r="C348" s="4"/>
      <c r="D348" s="4"/>
      <c r="E348" s="4"/>
      <c r="F348" s="4"/>
      <c r="G348" s="17" t="s">
        <v>941</v>
      </c>
      <c r="H348" s="2">
        <v>99.74</v>
      </c>
      <c r="I348" s="2">
        <v>0</v>
      </c>
      <c r="J348" s="2">
        <v>0</v>
      </c>
      <c r="K348" s="2">
        <v>99.74</v>
      </c>
      <c r="L348" s="69"/>
    </row>
    <row r="349" spans="1:12" ht="14.4" x14ac:dyDescent="0.25">
      <c r="A349" s="16" t="s">
        <v>942</v>
      </c>
      <c r="B349" s="3" t="s">
        <v>385</v>
      </c>
      <c r="C349" s="4"/>
      <c r="D349" s="4"/>
      <c r="E349" s="4"/>
      <c r="F349" s="4"/>
      <c r="G349" s="17" t="s">
        <v>943</v>
      </c>
      <c r="H349" s="2">
        <v>13730</v>
      </c>
      <c r="I349" s="2">
        <v>0</v>
      </c>
      <c r="J349" s="2">
        <v>0</v>
      </c>
      <c r="K349" s="2">
        <v>13730</v>
      </c>
      <c r="L349" s="69"/>
    </row>
    <row r="350" spans="1:12" ht="14.4" x14ac:dyDescent="0.25">
      <c r="A350" s="16" t="s">
        <v>944</v>
      </c>
      <c r="B350" s="3" t="s">
        <v>385</v>
      </c>
      <c r="C350" s="4"/>
      <c r="D350" s="4"/>
      <c r="E350" s="4"/>
      <c r="F350" s="4"/>
      <c r="G350" s="17" t="s">
        <v>945</v>
      </c>
      <c r="H350" s="2">
        <v>2059.19</v>
      </c>
      <c r="I350" s="2">
        <v>53.81</v>
      </c>
      <c r="J350" s="2">
        <v>0</v>
      </c>
      <c r="K350" s="2">
        <v>2113</v>
      </c>
      <c r="L350" s="69"/>
    </row>
    <row r="351" spans="1:12" ht="14.4" x14ac:dyDescent="0.25">
      <c r="A351" s="16" t="s">
        <v>946</v>
      </c>
      <c r="B351" s="3" t="s">
        <v>385</v>
      </c>
      <c r="C351" s="4"/>
      <c r="D351" s="4"/>
      <c r="E351" s="4"/>
      <c r="F351" s="4"/>
      <c r="G351" s="17" t="s">
        <v>947</v>
      </c>
      <c r="H351" s="2">
        <v>1500</v>
      </c>
      <c r="I351" s="2">
        <v>0</v>
      </c>
      <c r="J351" s="2">
        <v>0</v>
      </c>
      <c r="K351" s="2">
        <v>1500</v>
      </c>
      <c r="L351" s="69"/>
    </row>
    <row r="352" spans="1:12" ht="14.4" x14ac:dyDescent="0.25">
      <c r="A352" s="16" t="s">
        <v>948</v>
      </c>
      <c r="B352" s="3" t="s">
        <v>385</v>
      </c>
      <c r="C352" s="4"/>
      <c r="D352" s="4"/>
      <c r="E352" s="4"/>
      <c r="F352" s="4"/>
      <c r="G352" s="17" t="s">
        <v>949</v>
      </c>
      <c r="H352" s="2">
        <v>16518.669999999998</v>
      </c>
      <c r="I352" s="2">
        <v>2173.79</v>
      </c>
      <c r="J352" s="2">
        <v>0</v>
      </c>
      <c r="K352" s="2">
        <v>18692.46</v>
      </c>
      <c r="L352" s="69"/>
    </row>
    <row r="353" spans="1:12" ht="14.4" x14ac:dyDescent="0.25">
      <c r="A353" s="16" t="s">
        <v>950</v>
      </c>
      <c r="B353" s="3" t="s">
        <v>385</v>
      </c>
      <c r="C353" s="4"/>
      <c r="D353" s="4"/>
      <c r="E353" s="4"/>
      <c r="F353" s="4"/>
      <c r="G353" s="17" t="s">
        <v>951</v>
      </c>
      <c r="H353" s="2">
        <v>5867.96</v>
      </c>
      <c r="I353" s="2">
        <v>1067.99</v>
      </c>
      <c r="J353" s="2">
        <v>0</v>
      </c>
      <c r="K353" s="2">
        <v>6935.95</v>
      </c>
      <c r="L353" s="69"/>
    </row>
    <row r="354" spans="1:12" ht="14.4" x14ac:dyDescent="0.25">
      <c r="A354" s="16" t="s">
        <v>952</v>
      </c>
      <c r="B354" s="3" t="s">
        <v>385</v>
      </c>
      <c r="C354" s="4"/>
      <c r="D354" s="4"/>
      <c r="E354" s="4"/>
      <c r="F354" s="4"/>
      <c r="G354" s="17" t="s">
        <v>953</v>
      </c>
      <c r="H354" s="2">
        <v>62170.25</v>
      </c>
      <c r="I354" s="2">
        <v>332.75</v>
      </c>
      <c r="J354" s="2">
        <v>0</v>
      </c>
      <c r="K354" s="2">
        <v>62503</v>
      </c>
      <c r="L354" s="69"/>
    </row>
    <row r="355" spans="1:12" ht="14.4" x14ac:dyDescent="0.25">
      <c r="A355" s="16" t="s">
        <v>954</v>
      </c>
      <c r="B355" s="3" t="s">
        <v>385</v>
      </c>
      <c r="C355" s="4"/>
      <c r="D355" s="4"/>
      <c r="E355" s="4"/>
      <c r="F355" s="4"/>
      <c r="G355" s="17" t="s">
        <v>955</v>
      </c>
      <c r="H355" s="2">
        <v>9074.36</v>
      </c>
      <c r="I355" s="2">
        <v>386.8</v>
      </c>
      <c r="J355" s="2">
        <v>0</v>
      </c>
      <c r="K355" s="2">
        <v>9461.16</v>
      </c>
      <c r="L355" s="69"/>
    </row>
    <row r="356" spans="1:12" ht="14.4" x14ac:dyDescent="0.25">
      <c r="A356" s="19" t="s">
        <v>385</v>
      </c>
      <c r="B356" s="3" t="s">
        <v>385</v>
      </c>
      <c r="C356" s="4"/>
      <c r="D356" s="4"/>
      <c r="E356" s="4"/>
      <c r="F356" s="4"/>
      <c r="G356" s="20" t="s">
        <v>385</v>
      </c>
      <c r="H356" s="26"/>
      <c r="I356" s="26"/>
      <c r="J356" s="26"/>
      <c r="K356" s="26"/>
      <c r="L356" s="21"/>
    </row>
    <row r="357" spans="1:12" ht="14.4" x14ac:dyDescent="0.25">
      <c r="A357" s="11" t="s">
        <v>956</v>
      </c>
      <c r="B357" s="3" t="s">
        <v>385</v>
      </c>
      <c r="C357" s="4"/>
      <c r="D357" s="4"/>
      <c r="E357" s="4"/>
      <c r="F357" s="12" t="s">
        <v>957</v>
      </c>
      <c r="G357" s="13"/>
      <c r="H357" s="22">
        <v>14224.87</v>
      </c>
      <c r="I357" s="22">
        <v>0</v>
      </c>
      <c r="J357" s="22">
        <v>0</v>
      </c>
      <c r="K357" s="22">
        <v>14224.87</v>
      </c>
      <c r="L357" s="71">
        <f>I357-J357</f>
        <v>0</v>
      </c>
    </row>
    <row r="358" spans="1:12" ht="14.4" x14ac:dyDescent="0.25">
      <c r="A358" s="16" t="s">
        <v>958</v>
      </c>
      <c r="B358" s="3" t="s">
        <v>385</v>
      </c>
      <c r="C358" s="4"/>
      <c r="D358" s="4"/>
      <c r="E358" s="4"/>
      <c r="F358" s="4"/>
      <c r="G358" s="17" t="s">
        <v>959</v>
      </c>
      <c r="H358" s="2">
        <v>12474.87</v>
      </c>
      <c r="I358" s="2">
        <v>0</v>
      </c>
      <c r="J358" s="2">
        <v>0</v>
      </c>
      <c r="K358" s="2">
        <v>12474.87</v>
      </c>
      <c r="L358" s="69"/>
    </row>
    <row r="359" spans="1:12" ht="14.4" x14ac:dyDescent="0.25">
      <c r="A359" s="16" t="s">
        <v>960</v>
      </c>
      <c r="B359" s="3" t="s">
        <v>385</v>
      </c>
      <c r="C359" s="4"/>
      <c r="D359" s="4"/>
      <c r="E359" s="4"/>
      <c r="F359" s="4"/>
      <c r="G359" s="17" t="s">
        <v>961</v>
      </c>
      <c r="H359" s="2">
        <v>1750</v>
      </c>
      <c r="I359" s="2">
        <v>0</v>
      </c>
      <c r="J359" s="2">
        <v>0</v>
      </c>
      <c r="K359" s="2">
        <v>1750</v>
      </c>
      <c r="L359" s="69"/>
    </row>
    <row r="360" spans="1:12" ht="14.4" x14ac:dyDescent="0.25">
      <c r="A360" s="19" t="s">
        <v>385</v>
      </c>
      <c r="B360" s="3" t="s">
        <v>385</v>
      </c>
      <c r="C360" s="4"/>
      <c r="D360" s="4"/>
      <c r="E360" s="4"/>
      <c r="F360" s="4"/>
      <c r="G360" s="20" t="s">
        <v>385</v>
      </c>
      <c r="H360" s="26"/>
      <c r="I360" s="26"/>
      <c r="J360" s="26"/>
      <c r="K360" s="26"/>
      <c r="L360" s="21"/>
    </row>
    <row r="361" spans="1:12" ht="14.4" x14ac:dyDescent="0.25">
      <c r="A361" s="11" t="s">
        <v>962</v>
      </c>
      <c r="B361" s="15" t="s">
        <v>385</v>
      </c>
      <c r="C361" s="12" t="s">
        <v>963</v>
      </c>
      <c r="D361" s="13"/>
      <c r="E361" s="13"/>
      <c r="F361" s="13"/>
      <c r="G361" s="13"/>
      <c r="H361" s="22">
        <v>466021.76</v>
      </c>
      <c r="I361" s="22">
        <v>97572.42</v>
      </c>
      <c r="J361" s="22">
        <v>0</v>
      </c>
      <c r="K361" s="22">
        <v>563594.18000000005</v>
      </c>
      <c r="L361" s="71">
        <f>I361-J361</f>
        <v>97572.42</v>
      </c>
    </row>
    <row r="362" spans="1:12" ht="14.4" x14ac:dyDescent="0.25">
      <c r="A362" s="11" t="s">
        <v>964</v>
      </c>
      <c r="B362" s="3" t="s">
        <v>385</v>
      </c>
      <c r="C362" s="4"/>
      <c r="D362" s="12" t="s">
        <v>963</v>
      </c>
      <c r="E362" s="13"/>
      <c r="F362" s="13"/>
      <c r="G362" s="13"/>
      <c r="H362" s="22">
        <v>466021.76</v>
      </c>
      <c r="I362" s="22">
        <v>97572.42</v>
      </c>
      <c r="J362" s="22">
        <v>0</v>
      </c>
      <c r="K362" s="22">
        <v>563594.18000000005</v>
      </c>
      <c r="L362" s="68"/>
    </row>
    <row r="363" spans="1:12" ht="14.4" x14ac:dyDescent="0.25">
      <c r="A363" s="11" t="s">
        <v>965</v>
      </c>
      <c r="B363" s="3" t="s">
        <v>385</v>
      </c>
      <c r="C363" s="4"/>
      <c r="D363" s="4"/>
      <c r="E363" s="12" t="s">
        <v>963</v>
      </c>
      <c r="F363" s="13"/>
      <c r="G363" s="13"/>
      <c r="H363" s="22">
        <v>466021.76</v>
      </c>
      <c r="I363" s="22">
        <v>97572.42</v>
      </c>
      <c r="J363" s="22">
        <v>0</v>
      </c>
      <c r="K363" s="22">
        <v>563594.18000000005</v>
      </c>
      <c r="L363" s="68"/>
    </row>
    <row r="364" spans="1:12" ht="14.4" x14ac:dyDescent="0.25">
      <c r="A364" s="11" t="s">
        <v>966</v>
      </c>
      <c r="B364" s="3" t="s">
        <v>385</v>
      </c>
      <c r="C364" s="4"/>
      <c r="D364" s="4"/>
      <c r="E364" s="4"/>
      <c r="F364" s="12" t="s">
        <v>967</v>
      </c>
      <c r="G364" s="13"/>
      <c r="H364" s="22">
        <v>379356.95</v>
      </c>
      <c r="I364" s="22">
        <v>50222.86</v>
      </c>
      <c r="J364" s="22">
        <v>0</v>
      </c>
      <c r="K364" s="22">
        <v>429579.81</v>
      </c>
      <c r="L364" s="71">
        <f>I364-J364</f>
        <v>50222.86</v>
      </c>
    </row>
    <row r="365" spans="1:12" ht="14.4" x14ac:dyDescent="0.25">
      <c r="A365" s="16" t="s">
        <v>968</v>
      </c>
      <c r="B365" s="3" t="s">
        <v>385</v>
      </c>
      <c r="C365" s="4"/>
      <c r="D365" s="4"/>
      <c r="E365" s="4"/>
      <c r="F365" s="4"/>
      <c r="G365" s="17" t="s">
        <v>969</v>
      </c>
      <c r="H365" s="2">
        <v>103617.84</v>
      </c>
      <c r="I365" s="2">
        <v>13610.65</v>
      </c>
      <c r="J365" s="2">
        <v>0</v>
      </c>
      <c r="K365" s="2">
        <v>117228.49</v>
      </c>
      <c r="L365" s="69"/>
    </row>
    <row r="366" spans="1:12" ht="14.4" x14ac:dyDescent="0.25">
      <c r="A366" s="16" t="s">
        <v>970</v>
      </c>
      <c r="B366" s="3" t="s">
        <v>385</v>
      </c>
      <c r="C366" s="4"/>
      <c r="D366" s="4"/>
      <c r="E366" s="4"/>
      <c r="F366" s="4"/>
      <c r="G366" s="17" t="s">
        <v>971</v>
      </c>
      <c r="H366" s="2">
        <v>3895</v>
      </c>
      <c r="I366" s="2">
        <v>3895</v>
      </c>
      <c r="J366" s="2">
        <v>0</v>
      </c>
      <c r="K366" s="2">
        <v>7790</v>
      </c>
      <c r="L366" s="69"/>
    </row>
    <row r="367" spans="1:12" ht="14.4" x14ac:dyDescent="0.25">
      <c r="A367" s="16" t="s">
        <v>972</v>
      </c>
      <c r="B367" s="3" t="s">
        <v>385</v>
      </c>
      <c r="C367" s="4"/>
      <c r="D367" s="4"/>
      <c r="E367" s="4"/>
      <c r="F367" s="4"/>
      <c r="G367" s="17" t="s">
        <v>973</v>
      </c>
      <c r="H367" s="2">
        <v>27200</v>
      </c>
      <c r="I367" s="2">
        <v>3480</v>
      </c>
      <c r="J367" s="2">
        <v>0</v>
      </c>
      <c r="K367" s="2">
        <v>30680</v>
      </c>
      <c r="L367" s="69"/>
    </row>
    <row r="368" spans="1:12" ht="14.4" x14ac:dyDescent="0.25">
      <c r="A368" s="16" t="s">
        <v>974</v>
      </c>
      <c r="B368" s="3" t="s">
        <v>385</v>
      </c>
      <c r="C368" s="4"/>
      <c r="D368" s="4"/>
      <c r="E368" s="4"/>
      <c r="F368" s="4"/>
      <c r="G368" s="17" t="s">
        <v>975</v>
      </c>
      <c r="H368" s="2">
        <v>22896.74</v>
      </c>
      <c r="I368" s="2">
        <v>844.96</v>
      </c>
      <c r="J368" s="2">
        <v>0</v>
      </c>
      <c r="K368" s="2">
        <v>23741.7</v>
      </c>
      <c r="L368" s="69"/>
    </row>
    <row r="369" spans="1:12" ht="14.4" x14ac:dyDescent="0.25">
      <c r="A369" s="16" t="s">
        <v>976</v>
      </c>
      <c r="B369" s="3" t="s">
        <v>385</v>
      </c>
      <c r="C369" s="4"/>
      <c r="D369" s="4"/>
      <c r="E369" s="4"/>
      <c r="F369" s="4"/>
      <c r="G369" s="17" t="s">
        <v>977</v>
      </c>
      <c r="H369" s="2">
        <v>3700.6</v>
      </c>
      <c r="I369" s="2">
        <v>600</v>
      </c>
      <c r="J369" s="2">
        <v>0</v>
      </c>
      <c r="K369" s="2">
        <v>4300.6000000000004</v>
      </c>
      <c r="L369" s="69"/>
    </row>
    <row r="370" spans="1:12" ht="14.4" x14ac:dyDescent="0.25">
      <c r="A370" s="16" t="s">
        <v>978</v>
      </c>
      <c r="B370" s="3" t="s">
        <v>385</v>
      </c>
      <c r="C370" s="4"/>
      <c r="D370" s="4"/>
      <c r="E370" s="4"/>
      <c r="F370" s="4"/>
      <c r="G370" s="17" t="s">
        <v>979</v>
      </c>
      <c r="H370" s="2">
        <v>194736.77</v>
      </c>
      <c r="I370" s="2">
        <v>25572.25</v>
      </c>
      <c r="J370" s="2">
        <v>0</v>
      </c>
      <c r="K370" s="2">
        <v>220309.02</v>
      </c>
      <c r="L370" s="69"/>
    </row>
    <row r="371" spans="1:12" ht="14.4" x14ac:dyDescent="0.25">
      <c r="A371" s="16" t="s">
        <v>980</v>
      </c>
      <c r="B371" s="3" t="s">
        <v>385</v>
      </c>
      <c r="C371" s="4"/>
      <c r="D371" s="4"/>
      <c r="E371" s="4"/>
      <c r="F371" s="4"/>
      <c r="G371" s="17" t="s">
        <v>981</v>
      </c>
      <c r="H371" s="2">
        <v>23310</v>
      </c>
      <c r="I371" s="2">
        <v>2220</v>
      </c>
      <c r="J371" s="2">
        <v>0</v>
      </c>
      <c r="K371" s="2">
        <v>25530</v>
      </c>
      <c r="L371" s="69"/>
    </row>
    <row r="372" spans="1:12" ht="14.4" x14ac:dyDescent="0.25">
      <c r="A372" s="19" t="s">
        <v>385</v>
      </c>
      <c r="B372" s="3" t="s">
        <v>385</v>
      </c>
      <c r="C372" s="4"/>
      <c r="D372" s="4"/>
      <c r="E372" s="4"/>
      <c r="F372" s="4"/>
      <c r="G372" s="20" t="s">
        <v>385</v>
      </c>
      <c r="H372" s="26"/>
      <c r="I372" s="26"/>
      <c r="J372" s="26"/>
      <c r="K372" s="26"/>
      <c r="L372" s="21"/>
    </row>
    <row r="373" spans="1:12" ht="14.4" x14ac:dyDescent="0.25">
      <c r="A373" s="11" t="s">
        <v>982</v>
      </c>
      <c r="B373" s="3" t="s">
        <v>385</v>
      </c>
      <c r="C373" s="4"/>
      <c r="D373" s="4"/>
      <c r="E373" s="4"/>
      <c r="F373" s="12" t="s">
        <v>983</v>
      </c>
      <c r="G373" s="13"/>
      <c r="H373" s="22">
        <v>20790</v>
      </c>
      <c r="I373" s="22">
        <v>0</v>
      </c>
      <c r="J373" s="22">
        <v>0</v>
      </c>
      <c r="K373" s="22">
        <v>20790</v>
      </c>
      <c r="L373" s="71">
        <f>I373-J373</f>
        <v>0</v>
      </c>
    </row>
    <row r="374" spans="1:12" ht="14.4" x14ac:dyDescent="0.25">
      <c r="A374" s="16" t="s">
        <v>984</v>
      </c>
      <c r="B374" s="3" t="s">
        <v>385</v>
      </c>
      <c r="C374" s="4"/>
      <c r="D374" s="4"/>
      <c r="E374" s="4"/>
      <c r="F374" s="4"/>
      <c r="G374" s="17" t="s">
        <v>985</v>
      </c>
      <c r="H374" s="2">
        <v>20790</v>
      </c>
      <c r="I374" s="2">
        <v>0</v>
      </c>
      <c r="J374" s="2">
        <v>0</v>
      </c>
      <c r="K374" s="2">
        <v>20790</v>
      </c>
      <c r="L374" s="69"/>
    </row>
    <row r="375" spans="1:12" ht="14.4" x14ac:dyDescent="0.25">
      <c r="A375" s="19" t="s">
        <v>385</v>
      </c>
      <c r="B375" s="3" t="s">
        <v>385</v>
      </c>
      <c r="C375" s="4"/>
      <c r="D375" s="4"/>
      <c r="E375" s="4"/>
      <c r="F375" s="4"/>
      <c r="G375" s="20" t="s">
        <v>385</v>
      </c>
      <c r="H375" s="26"/>
      <c r="I375" s="26"/>
      <c r="J375" s="26"/>
      <c r="K375" s="26"/>
      <c r="L375" s="21"/>
    </row>
    <row r="376" spans="1:12" ht="14.4" x14ac:dyDescent="0.25">
      <c r="A376" s="11" t="s">
        <v>986</v>
      </c>
      <c r="B376" s="3" t="s">
        <v>385</v>
      </c>
      <c r="C376" s="4"/>
      <c r="D376" s="4"/>
      <c r="E376" s="4"/>
      <c r="F376" s="12" t="s">
        <v>987</v>
      </c>
      <c r="G376" s="13"/>
      <c r="H376" s="22">
        <v>54243.91</v>
      </c>
      <c r="I376" s="22">
        <v>6159.56</v>
      </c>
      <c r="J376" s="22">
        <v>0</v>
      </c>
      <c r="K376" s="22">
        <v>60403.47</v>
      </c>
      <c r="L376" s="71">
        <f>I376-J376</f>
        <v>6159.56</v>
      </c>
    </row>
    <row r="377" spans="1:12" ht="14.4" x14ac:dyDescent="0.25">
      <c r="A377" s="16" t="s">
        <v>988</v>
      </c>
      <c r="B377" s="3" t="s">
        <v>385</v>
      </c>
      <c r="C377" s="4"/>
      <c r="D377" s="4"/>
      <c r="E377" s="4"/>
      <c r="F377" s="4"/>
      <c r="G377" s="17" t="s">
        <v>989</v>
      </c>
      <c r="H377" s="2">
        <v>54243.91</v>
      </c>
      <c r="I377" s="2">
        <v>6159.56</v>
      </c>
      <c r="J377" s="2">
        <v>0</v>
      </c>
      <c r="K377" s="2">
        <v>60403.47</v>
      </c>
      <c r="L377" s="69"/>
    </row>
    <row r="378" spans="1:12" ht="14.4" x14ac:dyDescent="0.25">
      <c r="A378" s="19" t="s">
        <v>385</v>
      </c>
      <c r="B378" s="3" t="s">
        <v>385</v>
      </c>
      <c r="C378" s="4"/>
      <c r="D378" s="4"/>
      <c r="E378" s="4"/>
      <c r="F378" s="4"/>
      <c r="G378" s="20" t="s">
        <v>385</v>
      </c>
      <c r="H378" s="26"/>
      <c r="I378" s="26"/>
      <c r="J378" s="26"/>
      <c r="K378" s="26"/>
      <c r="L378" s="21"/>
    </row>
    <row r="379" spans="1:12" ht="14.4" x14ac:dyDescent="0.25">
      <c r="A379" s="11" t="s">
        <v>990</v>
      </c>
      <c r="B379" s="3" t="s">
        <v>385</v>
      </c>
      <c r="C379" s="4"/>
      <c r="D379" s="4"/>
      <c r="E379" s="4"/>
      <c r="F379" s="12" t="s">
        <v>991</v>
      </c>
      <c r="G379" s="13"/>
      <c r="H379" s="22">
        <v>652</v>
      </c>
      <c r="I379" s="22">
        <v>0</v>
      </c>
      <c r="J379" s="22">
        <v>0</v>
      </c>
      <c r="K379" s="22">
        <v>652</v>
      </c>
      <c r="L379" s="71">
        <f>I379-J379</f>
        <v>0</v>
      </c>
    </row>
    <row r="380" spans="1:12" ht="14.4" x14ac:dyDescent="0.25">
      <c r="A380" s="16" t="s">
        <v>992</v>
      </c>
      <c r="B380" s="3" t="s">
        <v>385</v>
      </c>
      <c r="C380" s="4"/>
      <c r="D380" s="4"/>
      <c r="E380" s="4"/>
      <c r="F380" s="4"/>
      <c r="G380" s="17" t="s">
        <v>943</v>
      </c>
      <c r="H380" s="2">
        <v>652</v>
      </c>
      <c r="I380" s="2">
        <v>0</v>
      </c>
      <c r="J380" s="2">
        <v>0</v>
      </c>
      <c r="K380" s="2">
        <v>652</v>
      </c>
      <c r="L380" s="69"/>
    </row>
    <row r="381" spans="1:12" ht="14.4" x14ac:dyDescent="0.25">
      <c r="A381" s="19" t="s">
        <v>385</v>
      </c>
      <c r="B381" s="3" t="s">
        <v>385</v>
      </c>
      <c r="C381" s="4"/>
      <c r="D381" s="4"/>
      <c r="E381" s="4"/>
      <c r="F381" s="4"/>
      <c r="G381" s="20" t="s">
        <v>385</v>
      </c>
      <c r="H381" s="26"/>
      <c r="I381" s="26"/>
      <c r="J381" s="26"/>
      <c r="K381" s="26"/>
      <c r="L381" s="21"/>
    </row>
    <row r="382" spans="1:12" ht="14.4" x14ac:dyDescent="0.25">
      <c r="A382" s="11" t="s">
        <v>993</v>
      </c>
      <c r="B382" s="3" t="s">
        <v>385</v>
      </c>
      <c r="C382" s="4"/>
      <c r="D382" s="4"/>
      <c r="E382" s="4"/>
      <c r="F382" s="12" t="s">
        <v>957</v>
      </c>
      <c r="G382" s="13"/>
      <c r="H382" s="22">
        <v>10978.9</v>
      </c>
      <c r="I382" s="22">
        <v>41190</v>
      </c>
      <c r="J382" s="22">
        <v>0</v>
      </c>
      <c r="K382" s="22">
        <v>52168.9</v>
      </c>
      <c r="L382" s="71">
        <f>I382-J382</f>
        <v>41190</v>
      </c>
    </row>
    <row r="383" spans="1:12" ht="14.4" x14ac:dyDescent="0.25">
      <c r="A383" s="16" t="s">
        <v>994</v>
      </c>
      <c r="B383" s="3" t="s">
        <v>385</v>
      </c>
      <c r="C383" s="4"/>
      <c r="D383" s="4"/>
      <c r="E383" s="4"/>
      <c r="F383" s="4"/>
      <c r="G383" s="17" t="s">
        <v>959</v>
      </c>
      <c r="H383" s="2">
        <v>628.9</v>
      </c>
      <c r="I383" s="2">
        <v>0</v>
      </c>
      <c r="J383" s="2">
        <v>0</v>
      </c>
      <c r="K383" s="2">
        <v>628.9</v>
      </c>
      <c r="L383" s="71">
        <f t="shared" ref="L383:L385" si="2">I383-J383</f>
        <v>0</v>
      </c>
    </row>
    <row r="384" spans="1:12" ht="14.4" x14ac:dyDescent="0.25">
      <c r="A384" s="16" t="s">
        <v>995</v>
      </c>
      <c r="B384" s="3" t="s">
        <v>385</v>
      </c>
      <c r="C384" s="4"/>
      <c r="D384" s="4"/>
      <c r="E384" s="4"/>
      <c r="F384" s="4"/>
      <c r="G384" s="17" t="s">
        <v>996</v>
      </c>
      <c r="H384" s="2">
        <v>7500</v>
      </c>
      <c r="I384" s="2">
        <v>41190</v>
      </c>
      <c r="J384" s="2">
        <v>0</v>
      </c>
      <c r="K384" s="2">
        <v>48690</v>
      </c>
      <c r="L384" s="71">
        <f t="shared" si="2"/>
        <v>41190</v>
      </c>
    </row>
    <row r="385" spans="1:12" ht="14.4" x14ac:dyDescent="0.25">
      <c r="A385" s="16" t="s">
        <v>997</v>
      </c>
      <c r="B385" s="3" t="s">
        <v>385</v>
      </c>
      <c r="C385" s="4"/>
      <c r="D385" s="4"/>
      <c r="E385" s="4"/>
      <c r="F385" s="4"/>
      <c r="G385" s="17" t="s">
        <v>961</v>
      </c>
      <c r="H385" s="2">
        <v>2850</v>
      </c>
      <c r="I385" s="2">
        <v>0</v>
      </c>
      <c r="J385" s="2">
        <v>0</v>
      </c>
      <c r="K385" s="2">
        <v>2850</v>
      </c>
      <c r="L385" s="71">
        <f t="shared" si="2"/>
        <v>0</v>
      </c>
    </row>
    <row r="386" spans="1:12" ht="14.4" x14ac:dyDescent="0.25">
      <c r="A386" s="19" t="s">
        <v>385</v>
      </c>
      <c r="B386" s="3" t="s">
        <v>385</v>
      </c>
      <c r="C386" s="4"/>
      <c r="D386" s="4"/>
      <c r="E386" s="4"/>
      <c r="F386" s="4"/>
      <c r="G386" s="20" t="s">
        <v>385</v>
      </c>
      <c r="H386" s="26"/>
      <c r="I386" s="26"/>
      <c r="J386" s="26"/>
      <c r="K386" s="26"/>
      <c r="L386" s="21"/>
    </row>
    <row r="387" spans="1:12" ht="14.4" x14ac:dyDescent="0.25">
      <c r="A387" s="11" t="s">
        <v>998</v>
      </c>
      <c r="B387" s="15" t="s">
        <v>385</v>
      </c>
      <c r="C387" s="12" t="s">
        <v>999</v>
      </c>
      <c r="D387" s="13"/>
      <c r="E387" s="13"/>
      <c r="F387" s="13"/>
      <c r="G387" s="13"/>
      <c r="H387" s="22">
        <v>16383.31</v>
      </c>
      <c r="I387" s="22">
        <v>1175.79</v>
      </c>
      <c r="J387" s="22">
        <v>0</v>
      </c>
      <c r="K387" s="22">
        <v>17559.099999999999</v>
      </c>
      <c r="L387" s="71">
        <f>I387-J387</f>
        <v>1175.79</v>
      </c>
    </row>
    <row r="388" spans="1:12" ht="14.4" x14ac:dyDescent="0.25">
      <c r="A388" s="11" t="s">
        <v>1000</v>
      </c>
      <c r="B388" s="3" t="s">
        <v>385</v>
      </c>
      <c r="C388" s="4"/>
      <c r="D388" s="12" t="s">
        <v>999</v>
      </c>
      <c r="E388" s="13"/>
      <c r="F388" s="13"/>
      <c r="G388" s="13"/>
      <c r="H388" s="22">
        <v>16383.31</v>
      </c>
      <c r="I388" s="22">
        <v>1175.79</v>
      </c>
      <c r="J388" s="22">
        <v>0</v>
      </c>
      <c r="K388" s="22">
        <v>17559.099999999999</v>
      </c>
      <c r="L388" s="68"/>
    </row>
    <row r="389" spans="1:12" ht="14.4" x14ac:dyDescent="0.25">
      <c r="A389" s="11" t="s">
        <v>1001</v>
      </c>
      <c r="B389" s="3" t="s">
        <v>385</v>
      </c>
      <c r="C389" s="4"/>
      <c r="D389" s="4"/>
      <c r="E389" s="12" t="s">
        <v>999</v>
      </c>
      <c r="F389" s="13"/>
      <c r="G389" s="13"/>
      <c r="H389" s="22">
        <v>16383.31</v>
      </c>
      <c r="I389" s="22">
        <v>1175.79</v>
      </c>
      <c r="J389" s="22">
        <v>0</v>
      </c>
      <c r="K389" s="22">
        <v>17559.099999999999</v>
      </c>
      <c r="L389" s="68"/>
    </row>
    <row r="390" spans="1:12" ht="14.4" x14ac:dyDescent="0.25">
      <c r="A390" s="11" t="s">
        <v>1002</v>
      </c>
      <c r="B390" s="3" t="s">
        <v>385</v>
      </c>
      <c r="C390" s="4"/>
      <c r="D390" s="4"/>
      <c r="E390" s="4"/>
      <c r="F390" s="12" t="s">
        <v>1003</v>
      </c>
      <c r="G390" s="13"/>
      <c r="H390" s="22">
        <v>10619.92</v>
      </c>
      <c r="I390" s="22">
        <v>1175.79</v>
      </c>
      <c r="J390" s="22">
        <v>0</v>
      </c>
      <c r="K390" s="22">
        <v>11795.71</v>
      </c>
      <c r="L390" s="71">
        <f>I390-J390</f>
        <v>1175.79</v>
      </c>
    </row>
    <row r="391" spans="1:12" ht="14.4" x14ac:dyDescent="0.25">
      <c r="A391" s="16" t="s">
        <v>1004</v>
      </c>
      <c r="B391" s="3" t="s">
        <v>385</v>
      </c>
      <c r="C391" s="4"/>
      <c r="D391" s="4"/>
      <c r="E391" s="4"/>
      <c r="F391" s="4"/>
      <c r="G391" s="17" t="s">
        <v>1005</v>
      </c>
      <c r="H391" s="2">
        <v>10619.92</v>
      </c>
      <c r="I391" s="2">
        <v>1175.79</v>
      </c>
      <c r="J391" s="2">
        <v>0</v>
      </c>
      <c r="K391" s="2">
        <v>11795.71</v>
      </c>
      <c r="L391" s="69"/>
    </row>
    <row r="392" spans="1:12" ht="14.4" x14ac:dyDescent="0.25">
      <c r="A392" s="19" t="s">
        <v>385</v>
      </c>
      <c r="B392" s="3" t="s">
        <v>385</v>
      </c>
      <c r="C392" s="4"/>
      <c r="D392" s="4"/>
      <c r="E392" s="4"/>
      <c r="F392" s="4"/>
      <c r="G392" s="20" t="s">
        <v>385</v>
      </c>
      <c r="H392" s="26"/>
      <c r="I392" s="26"/>
      <c r="J392" s="26"/>
      <c r="K392" s="26"/>
      <c r="L392" s="21"/>
    </row>
    <row r="393" spans="1:12" ht="14.4" x14ac:dyDescent="0.25">
      <c r="A393" s="11" t="s">
        <v>1006</v>
      </c>
      <c r="B393" s="3" t="s">
        <v>385</v>
      </c>
      <c r="C393" s="4"/>
      <c r="D393" s="4"/>
      <c r="E393" s="4"/>
      <c r="F393" s="12" t="s">
        <v>1007</v>
      </c>
      <c r="G393" s="13"/>
      <c r="H393" s="22">
        <v>2242.8000000000002</v>
      </c>
      <c r="I393" s="22">
        <v>0</v>
      </c>
      <c r="J393" s="22">
        <v>0</v>
      </c>
      <c r="K393" s="22">
        <v>2242.8000000000002</v>
      </c>
      <c r="L393" s="71">
        <f>I393-J393</f>
        <v>0</v>
      </c>
    </row>
    <row r="394" spans="1:12" ht="14.4" x14ac:dyDescent="0.25">
      <c r="A394" s="16" t="s">
        <v>1008</v>
      </c>
      <c r="B394" s="3" t="s">
        <v>385</v>
      </c>
      <c r="C394" s="4"/>
      <c r="D394" s="4"/>
      <c r="E394" s="4"/>
      <c r="F394" s="4"/>
      <c r="G394" s="17" t="s">
        <v>1009</v>
      </c>
      <c r="H394" s="2">
        <v>2242.8000000000002</v>
      </c>
      <c r="I394" s="2">
        <v>0</v>
      </c>
      <c r="J394" s="2">
        <v>0</v>
      </c>
      <c r="K394" s="2">
        <v>2242.8000000000002</v>
      </c>
      <c r="L394" s="69"/>
    </row>
    <row r="395" spans="1:12" ht="14.4" x14ac:dyDescent="0.25">
      <c r="A395" s="19" t="s">
        <v>385</v>
      </c>
      <c r="B395" s="3" t="s">
        <v>385</v>
      </c>
      <c r="C395" s="4"/>
      <c r="D395" s="4"/>
      <c r="E395" s="4"/>
      <c r="F395" s="4"/>
      <c r="G395" s="20" t="s">
        <v>385</v>
      </c>
      <c r="H395" s="26"/>
      <c r="I395" s="26"/>
      <c r="J395" s="26"/>
      <c r="K395" s="26"/>
      <c r="L395" s="21"/>
    </row>
    <row r="396" spans="1:12" ht="14.4" x14ac:dyDescent="0.25">
      <c r="A396" s="11" t="s">
        <v>1216</v>
      </c>
      <c r="B396" s="3" t="s">
        <v>385</v>
      </c>
      <c r="C396" s="4"/>
      <c r="D396" s="4"/>
      <c r="E396" s="4"/>
      <c r="F396" s="12" t="s">
        <v>1217</v>
      </c>
      <c r="G396" s="13"/>
      <c r="H396" s="22">
        <v>3520.59</v>
      </c>
      <c r="I396" s="22">
        <v>0</v>
      </c>
      <c r="J396" s="22">
        <v>0</v>
      </c>
      <c r="K396" s="22">
        <v>3520.59</v>
      </c>
      <c r="L396" s="71">
        <f>I396-J396</f>
        <v>0</v>
      </c>
    </row>
    <row r="397" spans="1:12" ht="14.4" x14ac:dyDescent="0.25">
      <c r="A397" s="16" t="s">
        <v>1218</v>
      </c>
      <c r="B397" s="3" t="s">
        <v>385</v>
      </c>
      <c r="C397" s="4"/>
      <c r="D397" s="4"/>
      <c r="E397" s="4"/>
      <c r="F397" s="4"/>
      <c r="G397" s="17" t="s">
        <v>1217</v>
      </c>
      <c r="H397" s="2">
        <v>3520.59</v>
      </c>
      <c r="I397" s="2">
        <v>0</v>
      </c>
      <c r="J397" s="2">
        <v>0</v>
      </c>
      <c r="K397" s="2">
        <v>3520.59</v>
      </c>
      <c r="L397" s="69"/>
    </row>
    <row r="398" spans="1:12" ht="14.4" x14ac:dyDescent="0.25">
      <c r="A398" s="11" t="s">
        <v>385</v>
      </c>
      <c r="B398" s="3" t="s">
        <v>385</v>
      </c>
      <c r="C398" s="4"/>
      <c r="D398" s="4"/>
      <c r="E398" s="12" t="s">
        <v>385</v>
      </c>
      <c r="F398" s="13"/>
      <c r="G398" s="13"/>
      <c r="H398" s="24"/>
      <c r="I398" s="24"/>
      <c r="J398" s="24"/>
      <c r="K398" s="24"/>
      <c r="L398" s="70"/>
    </row>
    <row r="399" spans="1:12" ht="14.4" x14ac:dyDescent="0.25">
      <c r="A399" s="11" t="s">
        <v>1010</v>
      </c>
      <c r="B399" s="15" t="s">
        <v>385</v>
      </c>
      <c r="C399" s="12" t="s">
        <v>1011</v>
      </c>
      <c r="D399" s="13"/>
      <c r="E399" s="13"/>
      <c r="F399" s="13"/>
      <c r="G399" s="13"/>
      <c r="H399" s="22">
        <v>655061.03</v>
      </c>
      <c r="I399" s="22">
        <v>79222.87</v>
      </c>
      <c r="J399" s="22">
        <v>0</v>
      </c>
      <c r="K399" s="22">
        <v>734283.9</v>
      </c>
      <c r="L399" s="71">
        <f>I399-J399</f>
        <v>79222.87</v>
      </c>
    </row>
    <row r="400" spans="1:12" ht="14.4" x14ac:dyDescent="0.25">
      <c r="A400" s="11" t="s">
        <v>1012</v>
      </c>
      <c r="B400" s="3" t="s">
        <v>385</v>
      </c>
      <c r="C400" s="4"/>
      <c r="D400" s="12" t="s">
        <v>1011</v>
      </c>
      <c r="E400" s="13"/>
      <c r="F400" s="13"/>
      <c r="G400" s="13"/>
      <c r="H400" s="22">
        <v>655061.03</v>
      </c>
      <c r="I400" s="22">
        <v>79222.87</v>
      </c>
      <c r="J400" s="22">
        <v>0</v>
      </c>
      <c r="K400" s="22">
        <v>734283.9</v>
      </c>
      <c r="L400" s="68"/>
    </row>
    <row r="401" spans="1:12" ht="14.4" x14ac:dyDescent="0.25">
      <c r="A401" s="11" t="s">
        <v>1013</v>
      </c>
      <c r="B401" s="3" t="s">
        <v>385</v>
      </c>
      <c r="C401" s="4"/>
      <c r="D401" s="4"/>
      <c r="E401" s="12" t="s">
        <v>1011</v>
      </c>
      <c r="F401" s="13"/>
      <c r="G401" s="13"/>
      <c r="H401" s="22">
        <v>655061.03</v>
      </c>
      <c r="I401" s="22">
        <v>79222.87</v>
      </c>
      <c r="J401" s="22">
        <v>0</v>
      </c>
      <c r="K401" s="22">
        <v>734283.9</v>
      </c>
      <c r="L401" s="68"/>
    </row>
    <row r="402" spans="1:12" ht="14.4" x14ac:dyDescent="0.25">
      <c r="A402" s="11" t="s">
        <v>1014</v>
      </c>
      <c r="B402" s="3" t="s">
        <v>385</v>
      </c>
      <c r="C402" s="4"/>
      <c r="D402" s="4"/>
      <c r="E402" s="4"/>
      <c r="F402" s="12" t="s">
        <v>991</v>
      </c>
      <c r="G402" s="13"/>
      <c r="H402" s="22">
        <v>46276.56</v>
      </c>
      <c r="I402" s="22">
        <v>810</v>
      </c>
      <c r="J402" s="22">
        <v>0</v>
      </c>
      <c r="K402" s="22">
        <v>47086.559999999998</v>
      </c>
      <c r="L402" s="71">
        <f>I402-J402</f>
        <v>810</v>
      </c>
    </row>
    <row r="403" spans="1:12" ht="14.4" x14ac:dyDescent="0.25">
      <c r="A403" s="16" t="s">
        <v>1015</v>
      </c>
      <c r="B403" s="3" t="s">
        <v>385</v>
      </c>
      <c r="C403" s="4"/>
      <c r="D403" s="4"/>
      <c r="E403" s="4"/>
      <c r="F403" s="4"/>
      <c r="G403" s="17" t="s">
        <v>953</v>
      </c>
      <c r="H403" s="2">
        <v>775.35</v>
      </c>
      <c r="I403" s="2">
        <v>0</v>
      </c>
      <c r="J403" s="2">
        <v>0</v>
      </c>
      <c r="K403" s="2">
        <v>775.35</v>
      </c>
      <c r="L403" s="69"/>
    </row>
    <row r="404" spans="1:12" ht="14.4" x14ac:dyDescent="0.25">
      <c r="A404" s="16" t="s">
        <v>1016</v>
      </c>
      <c r="B404" s="3" t="s">
        <v>385</v>
      </c>
      <c r="C404" s="4"/>
      <c r="D404" s="4"/>
      <c r="E404" s="4"/>
      <c r="F404" s="4"/>
      <c r="G404" s="17" t="s">
        <v>1017</v>
      </c>
      <c r="H404" s="2">
        <v>45501.21</v>
      </c>
      <c r="I404" s="2">
        <v>810</v>
      </c>
      <c r="J404" s="2">
        <v>0</v>
      </c>
      <c r="K404" s="2">
        <v>46311.21</v>
      </c>
      <c r="L404" s="69"/>
    </row>
    <row r="405" spans="1:12" ht="14.4" x14ac:dyDescent="0.25">
      <c r="A405" s="19" t="s">
        <v>385</v>
      </c>
      <c r="B405" s="3" t="s">
        <v>385</v>
      </c>
      <c r="C405" s="4"/>
      <c r="D405" s="4"/>
      <c r="E405" s="4"/>
      <c r="F405" s="4"/>
      <c r="G405" s="20" t="s">
        <v>385</v>
      </c>
      <c r="H405" s="26"/>
      <c r="I405" s="26"/>
      <c r="J405" s="26"/>
      <c r="K405" s="26"/>
      <c r="L405" s="21"/>
    </row>
    <row r="406" spans="1:12" ht="14.4" x14ac:dyDescent="0.25">
      <c r="A406" s="11" t="s">
        <v>1018</v>
      </c>
      <c r="B406" s="3" t="s">
        <v>385</v>
      </c>
      <c r="C406" s="4"/>
      <c r="D406" s="4"/>
      <c r="E406" s="4"/>
      <c r="F406" s="12" t="s">
        <v>1019</v>
      </c>
      <c r="G406" s="13"/>
      <c r="H406" s="22">
        <v>4492.91</v>
      </c>
      <c r="I406" s="22">
        <v>0</v>
      </c>
      <c r="J406" s="22">
        <v>0</v>
      </c>
      <c r="K406" s="22">
        <v>4492.91</v>
      </c>
      <c r="L406" s="71">
        <f>I406-J406</f>
        <v>0</v>
      </c>
    </row>
    <row r="407" spans="1:12" ht="14.4" x14ac:dyDescent="0.25">
      <c r="A407" s="16" t="s">
        <v>1020</v>
      </c>
      <c r="B407" s="3" t="s">
        <v>385</v>
      </c>
      <c r="C407" s="4"/>
      <c r="D407" s="4"/>
      <c r="E407" s="4"/>
      <c r="F407" s="4"/>
      <c r="G407" s="17" t="s">
        <v>1019</v>
      </c>
      <c r="H407" s="2">
        <v>4492.91</v>
      </c>
      <c r="I407" s="2">
        <v>0</v>
      </c>
      <c r="J407" s="2">
        <v>0</v>
      </c>
      <c r="K407" s="2">
        <v>4492.91</v>
      </c>
      <c r="L407" s="69"/>
    </row>
    <row r="408" spans="1:12" ht="14.4" x14ac:dyDescent="0.25">
      <c r="A408" s="19" t="s">
        <v>385</v>
      </c>
      <c r="B408" s="3" t="s">
        <v>385</v>
      </c>
      <c r="C408" s="4"/>
      <c r="D408" s="4"/>
      <c r="E408" s="4"/>
      <c r="F408" s="4"/>
      <c r="G408" s="20" t="s">
        <v>385</v>
      </c>
      <c r="H408" s="26"/>
      <c r="I408" s="26"/>
      <c r="J408" s="26"/>
      <c r="K408" s="26"/>
      <c r="L408" s="21"/>
    </row>
    <row r="409" spans="1:12" ht="14.4" x14ac:dyDescent="0.25">
      <c r="A409" s="11" t="s">
        <v>1021</v>
      </c>
      <c r="B409" s="3" t="s">
        <v>385</v>
      </c>
      <c r="C409" s="4"/>
      <c r="D409" s="4"/>
      <c r="E409" s="4"/>
      <c r="F409" s="12" t="s">
        <v>1022</v>
      </c>
      <c r="G409" s="13"/>
      <c r="H409" s="22">
        <v>588748.62</v>
      </c>
      <c r="I409" s="22">
        <v>64112.87</v>
      </c>
      <c r="J409" s="22">
        <v>0</v>
      </c>
      <c r="K409" s="22">
        <v>652861.49</v>
      </c>
      <c r="L409" s="71">
        <f>I409-J409</f>
        <v>64112.87</v>
      </c>
    </row>
    <row r="410" spans="1:12" ht="14.4" x14ac:dyDescent="0.25">
      <c r="A410" s="16" t="s">
        <v>1023</v>
      </c>
      <c r="B410" s="3" t="s">
        <v>385</v>
      </c>
      <c r="C410" s="4"/>
      <c r="D410" s="4"/>
      <c r="E410" s="4"/>
      <c r="F410" s="4"/>
      <c r="G410" s="17" t="s">
        <v>1024</v>
      </c>
      <c r="H410" s="2">
        <v>548508.81999999995</v>
      </c>
      <c r="I410" s="2">
        <v>63978.9</v>
      </c>
      <c r="J410" s="2">
        <v>0</v>
      </c>
      <c r="K410" s="2">
        <v>612487.72</v>
      </c>
      <c r="L410" s="69"/>
    </row>
    <row r="411" spans="1:12" ht="14.4" x14ac:dyDescent="0.25">
      <c r="A411" s="16" t="s">
        <v>1025</v>
      </c>
      <c r="B411" s="3" t="s">
        <v>385</v>
      </c>
      <c r="C411" s="4"/>
      <c r="D411" s="4"/>
      <c r="E411" s="4"/>
      <c r="F411" s="4"/>
      <c r="G411" s="17" t="s">
        <v>1026</v>
      </c>
      <c r="H411" s="2">
        <v>40239.800000000003</v>
      </c>
      <c r="I411" s="2">
        <v>133.97</v>
      </c>
      <c r="J411" s="2">
        <v>0</v>
      </c>
      <c r="K411" s="2">
        <v>40373.769999999997</v>
      </c>
      <c r="L411" s="69"/>
    </row>
    <row r="412" spans="1:12" ht="14.4" x14ac:dyDescent="0.25">
      <c r="A412" s="19" t="s">
        <v>385</v>
      </c>
      <c r="B412" s="3" t="s">
        <v>385</v>
      </c>
      <c r="C412" s="4"/>
      <c r="D412" s="4"/>
      <c r="E412" s="4"/>
      <c r="F412" s="4"/>
      <c r="G412" s="20" t="s">
        <v>385</v>
      </c>
      <c r="H412" s="26"/>
      <c r="I412" s="26"/>
      <c r="J412" s="26"/>
      <c r="K412" s="26"/>
      <c r="L412" s="21"/>
    </row>
    <row r="413" spans="1:12" ht="14.4" x14ac:dyDescent="0.25">
      <c r="A413" s="11" t="s">
        <v>1027</v>
      </c>
      <c r="B413" s="3" t="s">
        <v>385</v>
      </c>
      <c r="C413" s="4"/>
      <c r="D413" s="4"/>
      <c r="E413" s="4"/>
      <c r="F413" s="12" t="s">
        <v>1028</v>
      </c>
      <c r="G413" s="13"/>
      <c r="H413" s="22">
        <v>996</v>
      </c>
      <c r="I413" s="22">
        <v>0</v>
      </c>
      <c r="J413" s="22">
        <v>0</v>
      </c>
      <c r="K413" s="22">
        <v>996</v>
      </c>
      <c r="L413" s="71">
        <f>I413-J413</f>
        <v>0</v>
      </c>
    </row>
    <row r="414" spans="1:12" ht="14.4" x14ac:dyDescent="0.25">
      <c r="A414" s="16" t="s">
        <v>1029</v>
      </c>
      <c r="B414" s="3" t="s">
        <v>385</v>
      </c>
      <c r="C414" s="4"/>
      <c r="D414" s="4"/>
      <c r="E414" s="4"/>
      <c r="F414" s="4"/>
      <c r="G414" s="17" t="s">
        <v>959</v>
      </c>
      <c r="H414" s="2">
        <v>996</v>
      </c>
      <c r="I414" s="2">
        <v>0</v>
      </c>
      <c r="J414" s="2">
        <v>0</v>
      </c>
      <c r="K414" s="2">
        <v>996</v>
      </c>
      <c r="L414" s="69"/>
    </row>
    <row r="415" spans="1:12" ht="14.4" x14ac:dyDescent="0.25">
      <c r="A415" s="19" t="s">
        <v>385</v>
      </c>
      <c r="B415" s="3" t="s">
        <v>385</v>
      </c>
      <c r="C415" s="4"/>
      <c r="D415" s="4"/>
      <c r="E415" s="4"/>
      <c r="F415" s="4"/>
      <c r="G415" s="20" t="s">
        <v>385</v>
      </c>
      <c r="H415" s="26"/>
      <c r="I415" s="26"/>
      <c r="J415" s="26"/>
      <c r="K415" s="26"/>
      <c r="L415" s="21"/>
    </row>
    <row r="416" spans="1:12" ht="14.4" x14ac:dyDescent="0.25">
      <c r="A416" s="11" t="s">
        <v>1030</v>
      </c>
      <c r="B416" s="3" t="s">
        <v>385</v>
      </c>
      <c r="C416" s="4"/>
      <c r="D416" s="4"/>
      <c r="E416" s="4"/>
      <c r="F416" s="12" t="s">
        <v>1031</v>
      </c>
      <c r="G416" s="13"/>
      <c r="H416" s="22">
        <v>4412.93</v>
      </c>
      <c r="I416" s="22">
        <v>0</v>
      </c>
      <c r="J416" s="22">
        <v>0</v>
      </c>
      <c r="K416" s="22">
        <v>4412.93</v>
      </c>
      <c r="L416" s="71">
        <f>I416-J416</f>
        <v>0</v>
      </c>
    </row>
    <row r="417" spans="1:12" ht="14.4" x14ac:dyDescent="0.25">
      <c r="A417" s="16" t="s">
        <v>1032</v>
      </c>
      <c r="B417" s="3" t="s">
        <v>385</v>
      </c>
      <c r="C417" s="4"/>
      <c r="D417" s="4"/>
      <c r="E417" s="4"/>
      <c r="F417" s="4"/>
      <c r="G417" s="17" t="s">
        <v>1031</v>
      </c>
      <c r="H417" s="2">
        <v>4412.93</v>
      </c>
      <c r="I417" s="2">
        <v>0</v>
      </c>
      <c r="J417" s="2">
        <v>0</v>
      </c>
      <c r="K417" s="2">
        <v>4412.93</v>
      </c>
      <c r="L417" s="69"/>
    </row>
    <row r="418" spans="1:12" ht="14.4" x14ac:dyDescent="0.25">
      <c r="A418" s="19" t="s">
        <v>385</v>
      </c>
      <c r="B418" s="3" t="s">
        <v>385</v>
      </c>
      <c r="C418" s="4"/>
      <c r="D418" s="4"/>
      <c r="E418" s="4"/>
      <c r="F418" s="4"/>
      <c r="G418" s="20" t="s">
        <v>385</v>
      </c>
      <c r="H418" s="26"/>
      <c r="I418" s="26"/>
      <c r="J418" s="26"/>
      <c r="K418" s="26"/>
      <c r="L418" s="21"/>
    </row>
    <row r="419" spans="1:12" ht="14.4" x14ac:dyDescent="0.25">
      <c r="A419" s="11" t="s">
        <v>1033</v>
      </c>
      <c r="B419" s="3" t="s">
        <v>385</v>
      </c>
      <c r="C419" s="4"/>
      <c r="D419" s="4"/>
      <c r="E419" s="4"/>
      <c r="F419" s="12" t="s">
        <v>1034</v>
      </c>
      <c r="G419" s="13"/>
      <c r="H419" s="22">
        <v>8815.2000000000007</v>
      </c>
      <c r="I419" s="22">
        <v>14070</v>
      </c>
      <c r="J419" s="22">
        <v>0</v>
      </c>
      <c r="K419" s="22">
        <v>22885.200000000001</v>
      </c>
      <c r="L419" s="71">
        <f>I419-J419</f>
        <v>14070</v>
      </c>
    </row>
    <row r="420" spans="1:12" ht="14.4" x14ac:dyDescent="0.25">
      <c r="A420" s="16" t="s">
        <v>1035</v>
      </c>
      <c r="B420" s="3" t="s">
        <v>385</v>
      </c>
      <c r="C420" s="4"/>
      <c r="D420" s="4"/>
      <c r="E420" s="4"/>
      <c r="F420" s="4"/>
      <c r="G420" s="17" t="s">
        <v>1034</v>
      </c>
      <c r="H420" s="2">
        <v>8815.2000000000007</v>
      </c>
      <c r="I420" s="2">
        <v>14070</v>
      </c>
      <c r="J420" s="2">
        <v>0</v>
      </c>
      <c r="K420" s="2">
        <v>22885.200000000001</v>
      </c>
      <c r="L420" s="69"/>
    </row>
    <row r="421" spans="1:12" ht="14.4" x14ac:dyDescent="0.25">
      <c r="A421" s="19" t="s">
        <v>385</v>
      </c>
      <c r="B421" s="3" t="s">
        <v>385</v>
      </c>
      <c r="C421" s="4"/>
      <c r="D421" s="4"/>
      <c r="E421" s="4"/>
      <c r="F421" s="4"/>
      <c r="G421" s="20" t="s">
        <v>385</v>
      </c>
      <c r="H421" s="26"/>
      <c r="I421" s="26"/>
      <c r="J421" s="26"/>
      <c r="K421" s="26"/>
      <c r="L421" s="21"/>
    </row>
    <row r="422" spans="1:12" ht="14.4" x14ac:dyDescent="0.25">
      <c r="A422" s="11" t="s">
        <v>1036</v>
      </c>
      <c r="B422" s="3" t="s">
        <v>385</v>
      </c>
      <c r="C422" s="4"/>
      <c r="D422" s="4"/>
      <c r="E422" s="4"/>
      <c r="F422" s="12" t="s">
        <v>1037</v>
      </c>
      <c r="G422" s="13"/>
      <c r="H422" s="22">
        <v>1318.81</v>
      </c>
      <c r="I422" s="22">
        <v>110</v>
      </c>
      <c r="J422" s="22">
        <v>0</v>
      </c>
      <c r="K422" s="22">
        <v>1428.81</v>
      </c>
      <c r="L422" s="71">
        <f>I422-J422</f>
        <v>110</v>
      </c>
    </row>
    <row r="423" spans="1:12" ht="14.4" x14ac:dyDescent="0.25">
      <c r="A423" s="16" t="s">
        <v>1038</v>
      </c>
      <c r="B423" s="3" t="s">
        <v>385</v>
      </c>
      <c r="C423" s="4"/>
      <c r="D423" s="4"/>
      <c r="E423" s="4"/>
      <c r="F423" s="4"/>
      <c r="G423" s="17" t="s">
        <v>1037</v>
      </c>
      <c r="H423" s="2">
        <v>1318.81</v>
      </c>
      <c r="I423" s="2">
        <v>110</v>
      </c>
      <c r="J423" s="2">
        <v>0</v>
      </c>
      <c r="K423" s="2">
        <v>1428.81</v>
      </c>
      <c r="L423" s="69"/>
    </row>
    <row r="424" spans="1:12" ht="14.4" x14ac:dyDescent="0.25">
      <c r="A424" s="19" t="s">
        <v>385</v>
      </c>
      <c r="B424" s="3" t="s">
        <v>385</v>
      </c>
      <c r="C424" s="4"/>
      <c r="D424" s="4"/>
      <c r="E424" s="4"/>
      <c r="F424" s="4"/>
      <c r="G424" s="20" t="s">
        <v>385</v>
      </c>
      <c r="H424" s="26"/>
      <c r="I424" s="26"/>
      <c r="J424" s="26"/>
      <c r="K424" s="26"/>
      <c r="L424" s="21"/>
    </row>
    <row r="425" spans="1:12" ht="14.4" x14ac:dyDescent="0.25">
      <c r="A425" s="11" t="s">
        <v>1222</v>
      </c>
      <c r="B425" s="3" t="s">
        <v>385</v>
      </c>
      <c r="C425" s="4"/>
      <c r="D425" s="4"/>
      <c r="E425" s="4"/>
      <c r="F425" s="12" t="s">
        <v>1223</v>
      </c>
      <c r="G425" s="13"/>
      <c r="H425" s="22">
        <v>0</v>
      </c>
      <c r="I425" s="22">
        <v>120</v>
      </c>
      <c r="J425" s="22">
        <v>0</v>
      </c>
      <c r="K425" s="22">
        <v>120</v>
      </c>
      <c r="L425" s="71">
        <f>I425-J425</f>
        <v>120</v>
      </c>
    </row>
    <row r="426" spans="1:12" ht="14.4" x14ac:dyDescent="0.25">
      <c r="A426" s="16" t="s">
        <v>1224</v>
      </c>
      <c r="B426" s="3" t="s">
        <v>385</v>
      </c>
      <c r="C426" s="4"/>
      <c r="D426" s="4"/>
      <c r="E426" s="4"/>
      <c r="F426" s="4"/>
      <c r="G426" s="17" t="s">
        <v>1223</v>
      </c>
      <c r="H426" s="2">
        <v>0</v>
      </c>
      <c r="I426" s="2">
        <v>120</v>
      </c>
      <c r="J426" s="2">
        <v>0</v>
      </c>
      <c r="K426" s="2">
        <v>120</v>
      </c>
      <c r="L426" s="69"/>
    </row>
    <row r="427" spans="1:12" ht="14.4" x14ac:dyDescent="0.25">
      <c r="A427" s="11" t="s">
        <v>385</v>
      </c>
      <c r="B427" s="15" t="s">
        <v>385</v>
      </c>
      <c r="C427" s="12" t="s">
        <v>385</v>
      </c>
      <c r="D427" s="13"/>
      <c r="E427" s="13"/>
      <c r="F427" s="13"/>
      <c r="G427" s="13"/>
      <c r="H427" s="24"/>
      <c r="I427" s="24"/>
      <c r="J427" s="24"/>
      <c r="K427" s="24"/>
      <c r="L427" s="70"/>
    </row>
    <row r="428" spans="1:12" ht="14.4" x14ac:dyDescent="0.25">
      <c r="A428" s="11" t="s">
        <v>1039</v>
      </c>
      <c r="B428" s="15" t="s">
        <v>385</v>
      </c>
      <c r="C428" s="12" t="s">
        <v>1040</v>
      </c>
      <c r="D428" s="13"/>
      <c r="E428" s="13"/>
      <c r="F428" s="13"/>
      <c r="G428" s="13"/>
      <c r="H428" s="22">
        <v>42209.37</v>
      </c>
      <c r="I428" s="22">
        <v>12455.81</v>
      </c>
      <c r="J428" s="22">
        <v>0</v>
      </c>
      <c r="K428" s="22">
        <v>54665.18</v>
      </c>
      <c r="L428" s="71">
        <f>I428-J428</f>
        <v>12455.81</v>
      </c>
    </row>
    <row r="429" spans="1:12" ht="14.4" x14ac:dyDescent="0.25">
      <c r="A429" s="11" t="s">
        <v>1041</v>
      </c>
      <c r="B429" s="3" t="s">
        <v>385</v>
      </c>
      <c r="C429" s="4"/>
      <c r="D429" s="12" t="s">
        <v>1040</v>
      </c>
      <c r="E429" s="13"/>
      <c r="F429" s="13"/>
      <c r="G429" s="13"/>
      <c r="H429" s="22">
        <v>42209.37</v>
      </c>
      <c r="I429" s="22">
        <v>12455.81</v>
      </c>
      <c r="J429" s="22">
        <v>0</v>
      </c>
      <c r="K429" s="22">
        <v>54665.18</v>
      </c>
      <c r="L429" s="68"/>
    </row>
    <row r="430" spans="1:12" ht="14.4" x14ac:dyDescent="0.25">
      <c r="A430" s="11" t="s">
        <v>1042</v>
      </c>
      <c r="B430" s="3" t="s">
        <v>385</v>
      </c>
      <c r="C430" s="4"/>
      <c r="D430" s="4"/>
      <c r="E430" s="12" t="s">
        <v>1040</v>
      </c>
      <c r="F430" s="13"/>
      <c r="G430" s="13"/>
      <c r="H430" s="22">
        <v>42209.37</v>
      </c>
      <c r="I430" s="22">
        <v>12455.81</v>
      </c>
      <c r="J430" s="22">
        <v>0</v>
      </c>
      <c r="K430" s="22">
        <v>54665.18</v>
      </c>
      <c r="L430" s="68"/>
    </row>
    <row r="431" spans="1:12" ht="14.4" x14ac:dyDescent="0.25">
      <c r="A431" s="11" t="s">
        <v>1043</v>
      </c>
      <c r="B431" s="3" t="s">
        <v>385</v>
      </c>
      <c r="C431" s="4"/>
      <c r="D431" s="4"/>
      <c r="E431" s="4"/>
      <c r="F431" s="12" t="s">
        <v>1044</v>
      </c>
      <c r="G431" s="13"/>
      <c r="H431" s="22">
        <v>25035.86</v>
      </c>
      <c r="I431" s="22">
        <v>3487.81</v>
      </c>
      <c r="J431" s="22">
        <v>0</v>
      </c>
      <c r="K431" s="22">
        <v>28523.67</v>
      </c>
      <c r="L431" s="71">
        <f>I431-J431</f>
        <v>3487.81</v>
      </c>
    </row>
    <row r="432" spans="1:12" ht="14.4" x14ac:dyDescent="0.25">
      <c r="A432" s="16" t="s">
        <v>1045</v>
      </c>
      <c r="B432" s="3" t="s">
        <v>385</v>
      </c>
      <c r="C432" s="4"/>
      <c r="D432" s="4"/>
      <c r="E432" s="4"/>
      <c r="F432" s="4"/>
      <c r="G432" s="17" t="s">
        <v>1046</v>
      </c>
      <c r="H432" s="2">
        <v>12884</v>
      </c>
      <c r="I432" s="2">
        <v>1698</v>
      </c>
      <c r="J432" s="2">
        <v>0</v>
      </c>
      <c r="K432" s="2">
        <v>14582</v>
      </c>
      <c r="L432" s="69"/>
    </row>
    <row r="433" spans="1:12" ht="14.4" x14ac:dyDescent="0.25">
      <c r="A433" s="16" t="s">
        <v>1047</v>
      </c>
      <c r="B433" s="3" t="s">
        <v>385</v>
      </c>
      <c r="C433" s="4"/>
      <c r="D433" s="4"/>
      <c r="E433" s="4"/>
      <c r="F433" s="4"/>
      <c r="G433" s="17" t="s">
        <v>1048</v>
      </c>
      <c r="H433" s="2">
        <v>10204.86</v>
      </c>
      <c r="I433" s="2">
        <v>1140.81</v>
      </c>
      <c r="J433" s="2">
        <v>0</v>
      </c>
      <c r="K433" s="2">
        <v>11345.67</v>
      </c>
      <c r="L433" s="69"/>
    </row>
    <row r="434" spans="1:12" ht="14.4" x14ac:dyDescent="0.25">
      <c r="A434" s="16" t="s">
        <v>1049</v>
      </c>
      <c r="B434" s="3" t="s">
        <v>385</v>
      </c>
      <c r="C434" s="4"/>
      <c r="D434" s="4"/>
      <c r="E434" s="4"/>
      <c r="F434" s="4"/>
      <c r="G434" s="17" t="s">
        <v>1050</v>
      </c>
      <c r="H434" s="2">
        <v>1947</v>
      </c>
      <c r="I434" s="2">
        <v>649</v>
      </c>
      <c r="J434" s="2">
        <v>0</v>
      </c>
      <c r="K434" s="2">
        <v>2596</v>
      </c>
      <c r="L434" s="69"/>
    </row>
    <row r="435" spans="1:12" ht="14.4" x14ac:dyDescent="0.25">
      <c r="A435" s="19" t="s">
        <v>385</v>
      </c>
      <c r="B435" s="3" t="s">
        <v>385</v>
      </c>
      <c r="C435" s="4"/>
      <c r="D435" s="4"/>
      <c r="E435" s="4"/>
      <c r="F435" s="4"/>
      <c r="G435" s="20" t="s">
        <v>385</v>
      </c>
      <c r="H435" s="26"/>
      <c r="I435" s="26"/>
      <c r="J435" s="26"/>
      <c r="K435" s="26"/>
      <c r="L435" s="21"/>
    </row>
    <row r="436" spans="1:12" ht="14.4" x14ac:dyDescent="0.25">
      <c r="A436" s="11" t="s">
        <v>1051</v>
      </c>
      <c r="B436" s="3" t="s">
        <v>385</v>
      </c>
      <c r="C436" s="4"/>
      <c r="D436" s="4"/>
      <c r="E436" s="4"/>
      <c r="F436" s="12" t="s">
        <v>1052</v>
      </c>
      <c r="G436" s="13"/>
      <c r="H436" s="22">
        <v>4292.83</v>
      </c>
      <c r="I436" s="22">
        <v>3968</v>
      </c>
      <c r="J436" s="22">
        <v>0</v>
      </c>
      <c r="K436" s="22">
        <v>8260.83</v>
      </c>
      <c r="L436" s="71">
        <f>I436-J436</f>
        <v>3968</v>
      </c>
    </row>
    <row r="437" spans="1:12" ht="14.4" x14ac:dyDescent="0.25">
      <c r="A437" s="16" t="s">
        <v>1053</v>
      </c>
      <c r="B437" s="3" t="s">
        <v>385</v>
      </c>
      <c r="C437" s="4"/>
      <c r="D437" s="4"/>
      <c r="E437" s="4"/>
      <c r="F437" s="4"/>
      <c r="G437" s="17" t="s">
        <v>1054</v>
      </c>
      <c r="H437" s="2">
        <v>4150.21</v>
      </c>
      <c r="I437" s="2">
        <v>3968</v>
      </c>
      <c r="J437" s="2">
        <v>0</v>
      </c>
      <c r="K437" s="2">
        <v>8118.21</v>
      </c>
      <c r="L437" s="69"/>
    </row>
    <row r="438" spans="1:12" ht="14.4" x14ac:dyDescent="0.25">
      <c r="A438" s="16" t="s">
        <v>1055</v>
      </c>
      <c r="B438" s="3" t="s">
        <v>385</v>
      </c>
      <c r="C438" s="4"/>
      <c r="D438" s="4"/>
      <c r="E438" s="4"/>
      <c r="F438" s="4"/>
      <c r="G438" s="17" t="s">
        <v>1056</v>
      </c>
      <c r="H438" s="2">
        <v>142.62</v>
      </c>
      <c r="I438" s="2">
        <v>0</v>
      </c>
      <c r="J438" s="2">
        <v>0</v>
      </c>
      <c r="K438" s="2">
        <v>142.62</v>
      </c>
      <c r="L438" s="69"/>
    </row>
    <row r="439" spans="1:12" ht="14.4" x14ac:dyDescent="0.25">
      <c r="A439" s="19" t="s">
        <v>385</v>
      </c>
      <c r="B439" s="3" t="s">
        <v>385</v>
      </c>
      <c r="C439" s="4"/>
      <c r="D439" s="4"/>
      <c r="E439" s="4"/>
      <c r="F439" s="4"/>
      <c r="G439" s="20" t="s">
        <v>385</v>
      </c>
      <c r="H439" s="26"/>
      <c r="I439" s="26"/>
      <c r="J439" s="26"/>
      <c r="K439" s="26"/>
      <c r="L439" s="21"/>
    </row>
    <row r="440" spans="1:12" ht="14.4" x14ac:dyDescent="0.25">
      <c r="A440" s="11" t="s">
        <v>1057</v>
      </c>
      <c r="B440" s="3" t="s">
        <v>385</v>
      </c>
      <c r="C440" s="4"/>
      <c r="D440" s="4"/>
      <c r="E440" s="4"/>
      <c r="F440" s="12" t="s">
        <v>1058</v>
      </c>
      <c r="G440" s="13"/>
      <c r="H440" s="22">
        <v>9438.18</v>
      </c>
      <c r="I440" s="22">
        <v>5000</v>
      </c>
      <c r="J440" s="22">
        <v>0</v>
      </c>
      <c r="K440" s="22">
        <v>14438.18</v>
      </c>
      <c r="L440" s="71">
        <f>I440-J440</f>
        <v>5000</v>
      </c>
    </row>
    <row r="441" spans="1:12" ht="14.4" x14ac:dyDescent="0.25">
      <c r="A441" s="16" t="s">
        <v>1059</v>
      </c>
      <c r="B441" s="3" t="s">
        <v>385</v>
      </c>
      <c r="C441" s="4"/>
      <c r="D441" s="4"/>
      <c r="E441" s="4"/>
      <c r="F441" s="4"/>
      <c r="G441" s="17" t="s">
        <v>1060</v>
      </c>
      <c r="H441" s="2">
        <v>4438.18</v>
      </c>
      <c r="I441" s="2">
        <v>0</v>
      </c>
      <c r="J441" s="2">
        <v>0</v>
      </c>
      <c r="K441" s="2">
        <v>4438.18</v>
      </c>
      <c r="L441" s="69"/>
    </row>
    <row r="442" spans="1:12" ht="14.4" x14ac:dyDescent="0.25">
      <c r="A442" s="16" t="s">
        <v>1219</v>
      </c>
      <c r="B442" s="3" t="s">
        <v>385</v>
      </c>
      <c r="C442" s="4"/>
      <c r="D442" s="4"/>
      <c r="E442" s="4"/>
      <c r="F442" s="4"/>
      <c r="G442" s="17" t="s">
        <v>1220</v>
      </c>
      <c r="H442" s="2">
        <v>5000</v>
      </c>
      <c r="I442" s="2">
        <v>5000</v>
      </c>
      <c r="J442" s="2">
        <v>0</v>
      </c>
      <c r="K442" s="2">
        <v>10000</v>
      </c>
      <c r="L442" s="69"/>
    </row>
    <row r="443" spans="1:12" ht="14.4" x14ac:dyDescent="0.25">
      <c r="A443" s="19" t="s">
        <v>385</v>
      </c>
      <c r="B443" s="3" t="s">
        <v>385</v>
      </c>
      <c r="C443" s="4"/>
      <c r="D443" s="4"/>
      <c r="E443" s="4"/>
      <c r="F443" s="4"/>
      <c r="G443" s="20" t="s">
        <v>385</v>
      </c>
      <c r="H443" s="26"/>
      <c r="I443" s="26"/>
      <c r="J443" s="26"/>
      <c r="K443" s="26"/>
      <c r="L443" s="21"/>
    </row>
    <row r="444" spans="1:12" ht="14.4" x14ac:dyDescent="0.25">
      <c r="A444" s="11" t="s">
        <v>1061</v>
      </c>
      <c r="B444" s="3" t="s">
        <v>385</v>
      </c>
      <c r="C444" s="4"/>
      <c r="D444" s="4"/>
      <c r="E444" s="4"/>
      <c r="F444" s="12" t="s">
        <v>991</v>
      </c>
      <c r="G444" s="13"/>
      <c r="H444" s="22">
        <v>3442.5</v>
      </c>
      <c r="I444" s="22">
        <v>0</v>
      </c>
      <c r="J444" s="22">
        <v>0</v>
      </c>
      <c r="K444" s="22">
        <v>3442.5</v>
      </c>
      <c r="L444" s="71">
        <f>I444-J444</f>
        <v>0</v>
      </c>
    </row>
    <row r="445" spans="1:12" ht="14.4" x14ac:dyDescent="0.25">
      <c r="A445" s="16" t="s">
        <v>1062</v>
      </c>
      <c r="B445" s="3" t="s">
        <v>385</v>
      </c>
      <c r="C445" s="4"/>
      <c r="D445" s="4"/>
      <c r="E445" s="4"/>
      <c r="F445" s="4"/>
      <c r="G445" s="17" t="s">
        <v>991</v>
      </c>
      <c r="H445" s="2">
        <v>3442.5</v>
      </c>
      <c r="I445" s="2">
        <v>0</v>
      </c>
      <c r="J445" s="2">
        <v>0</v>
      </c>
      <c r="K445" s="2">
        <v>3442.5</v>
      </c>
      <c r="L445" s="69"/>
    </row>
    <row r="446" spans="1:12" ht="14.4" x14ac:dyDescent="0.25">
      <c r="A446" s="11" t="s">
        <v>385</v>
      </c>
      <c r="B446" s="15" t="s">
        <v>385</v>
      </c>
      <c r="C446" s="12" t="s">
        <v>385</v>
      </c>
      <c r="D446" s="13"/>
      <c r="E446" s="13"/>
      <c r="F446" s="13"/>
      <c r="G446" s="13"/>
      <c r="H446" s="24"/>
      <c r="I446" s="24"/>
      <c r="J446" s="24"/>
      <c r="K446" s="24"/>
      <c r="L446" s="70"/>
    </row>
    <row r="447" spans="1:12" ht="14.4" x14ac:dyDescent="0.25">
      <c r="A447" s="11" t="s">
        <v>1063</v>
      </c>
      <c r="B447" s="15" t="s">
        <v>385</v>
      </c>
      <c r="C447" s="12" t="s">
        <v>1064</v>
      </c>
      <c r="D447" s="13"/>
      <c r="E447" s="13"/>
      <c r="F447" s="13"/>
      <c r="G447" s="13"/>
      <c r="H447" s="22">
        <v>1273118.73</v>
      </c>
      <c r="I447" s="22">
        <v>545110.38</v>
      </c>
      <c r="J447" s="22">
        <v>0</v>
      </c>
      <c r="K447" s="22">
        <v>1818229.11</v>
      </c>
      <c r="L447" s="71">
        <f>I447-J447</f>
        <v>545110.38</v>
      </c>
    </row>
    <row r="448" spans="1:12" ht="14.4" x14ac:dyDescent="0.25">
      <c r="A448" s="11" t="s">
        <v>1065</v>
      </c>
      <c r="B448" s="3" t="s">
        <v>385</v>
      </c>
      <c r="C448" s="4"/>
      <c r="D448" s="12" t="s">
        <v>1064</v>
      </c>
      <c r="E448" s="13"/>
      <c r="F448" s="13"/>
      <c r="G448" s="13"/>
      <c r="H448" s="22">
        <v>1273118.73</v>
      </c>
      <c r="I448" s="22">
        <v>545110.38</v>
      </c>
      <c r="J448" s="22">
        <v>0</v>
      </c>
      <c r="K448" s="22">
        <v>1818229.11</v>
      </c>
      <c r="L448" s="68"/>
    </row>
    <row r="449" spans="1:12" ht="14.4" x14ac:dyDescent="0.25">
      <c r="A449" s="11" t="s">
        <v>1066</v>
      </c>
      <c r="B449" s="3" t="s">
        <v>385</v>
      </c>
      <c r="C449" s="4"/>
      <c r="D449" s="4"/>
      <c r="E449" s="12" t="s">
        <v>1064</v>
      </c>
      <c r="F449" s="13"/>
      <c r="G449" s="13"/>
      <c r="H449" s="22">
        <v>1273118.73</v>
      </c>
      <c r="I449" s="22">
        <v>545110.38</v>
      </c>
      <c r="J449" s="22">
        <v>0</v>
      </c>
      <c r="K449" s="22">
        <v>1818229.11</v>
      </c>
      <c r="L449" s="68"/>
    </row>
    <row r="450" spans="1:12" ht="14.4" x14ac:dyDescent="0.25">
      <c r="A450" s="11" t="s">
        <v>1067</v>
      </c>
      <c r="B450" s="3" t="s">
        <v>385</v>
      </c>
      <c r="C450" s="4"/>
      <c r="D450" s="4"/>
      <c r="E450" s="4"/>
      <c r="F450" s="12" t="s">
        <v>1068</v>
      </c>
      <c r="G450" s="13"/>
      <c r="H450" s="22">
        <v>1117104.08</v>
      </c>
      <c r="I450" s="22">
        <v>542270.38</v>
      </c>
      <c r="J450" s="22">
        <v>0</v>
      </c>
      <c r="K450" s="22">
        <v>1659374.46</v>
      </c>
      <c r="L450" s="71">
        <f>I450-J450</f>
        <v>542270.38</v>
      </c>
    </row>
    <row r="451" spans="1:12" ht="14.4" x14ac:dyDescent="0.25">
      <c r="A451" s="16" t="s">
        <v>1069</v>
      </c>
      <c r="B451" s="3" t="s">
        <v>385</v>
      </c>
      <c r="C451" s="4"/>
      <c r="D451" s="4"/>
      <c r="E451" s="4"/>
      <c r="F451" s="4"/>
      <c r="G451" s="17" t="s">
        <v>1068</v>
      </c>
      <c r="H451" s="2">
        <v>1117104.08</v>
      </c>
      <c r="I451" s="2">
        <v>542270.38</v>
      </c>
      <c r="J451" s="2">
        <v>0</v>
      </c>
      <c r="K451" s="2">
        <v>1659374.46</v>
      </c>
      <c r="L451" s="69"/>
    </row>
    <row r="452" spans="1:12" ht="14.4" x14ac:dyDescent="0.25">
      <c r="A452" s="19" t="s">
        <v>385</v>
      </c>
      <c r="B452" s="3" t="s">
        <v>385</v>
      </c>
      <c r="C452" s="4"/>
      <c r="D452" s="4"/>
      <c r="E452" s="4"/>
      <c r="F452" s="4"/>
      <c r="G452" s="20" t="s">
        <v>385</v>
      </c>
      <c r="H452" s="26"/>
      <c r="I452" s="26"/>
      <c r="J452" s="26"/>
      <c r="K452" s="26"/>
      <c r="L452" s="21"/>
    </row>
    <row r="453" spans="1:12" ht="14.4" x14ac:dyDescent="0.25">
      <c r="A453" s="11" t="s">
        <v>1070</v>
      </c>
      <c r="B453" s="3" t="s">
        <v>385</v>
      </c>
      <c r="C453" s="4"/>
      <c r="D453" s="4"/>
      <c r="E453" s="4"/>
      <c r="F453" s="12" t="s">
        <v>1071</v>
      </c>
      <c r="G453" s="13"/>
      <c r="H453" s="22">
        <v>155624.65</v>
      </c>
      <c r="I453" s="22">
        <v>1000</v>
      </c>
      <c r="J453" s="22">
        <v>0</v>
      </c>
      <c r="K453" s="22">
        <v>156624.65</v>
      </c>
      <c r="L453" s="71">
        <f>I453-J453</f>
        <v>1000</v>
      </c>
    </row>
    <row r="454" spans="1:12" ht="14.4" x14ac:dyDescent="0.25">
      <c r="A454" s="16" t="s">
        <v>1072</v>
      </c>
      <c r="B454" s="3" t="s">
        <v>385</v>
      </c>
      <c r="C454" s="4"/>
      <c r="D454" s="4"/>
      <c r="E454" s="4"/>
      <c r="F454" s="4"/>
      <c r="G454" s="17" t="s">
        <v>1071</v>
      </c>
      <c r="H454" s="2">
        <v>155624.65</v>
      </c>
      <c r="I454" s="2">
        <v>1000</v>
      </c>
      <c r="J454" s="2">
        <v>0</v>
      </c>
      <c r="K454" s="2">
        <v>156624.65</v>
      </c>
      <c r="L454" s="69"/>
    </row>
    <row r="455" spans="1:12" ht="14.4" x14ac:dyDescent="0.25">
      <c r="A455" s="19" t="s">
        <v>385</v>
      </c>
      <c r="B455" s="3" t="s">
        <v>385</v>
      </c>
      <c r="C455" s="4"/>
      <c r="D455" s="4"/>
      <c r="E455" s="4"/>
      <c r="F455" s="4"/>
      <c r="G455" s="20" t="s">
        <v>385</v>
      </c>
      <c r="H455" s="26"/>
      <c r="I455" s="26"/>
      <c r="J455" s="26"/>
      <c r="K455" s="26"/>
      <c r="L455" s="21"/>
    </row>
    <row r="456" spans="1:12" ht="14.4" x14ac:dyDescent="0.25">
      <c r="A456" s="11" t="s">
        <v>1073</v>
      </c>
      <c r="B456" s="3" t="s">
        <v>385</v>
      </c>
      <c r="C456" s="4"/>
      <c r="D456" s="4"/>
      <c r="E456" s="4"/>
      <c r="F456" s="12" t="s">
        <v>1074</v>
      </c>
      <c r="G456" s="13"/>
      <c r="H456" s="22">
        <v>390</v>
      </c>
      <c r="I456" s="22">
        <v>1840</v>
      </c>
      <c r="J456" s="22">
        <v>0</v>
      </c>
      <c r="K456" s="22">
        <v>2230</v>
      </c>
      <c r="L456" s="71">
        <f>I456-J456</f>
        <v>1840</v>
      </c>
    </row>
    <row r="457" spans="1:12" ht="14.4" x14ac:dyDescent="0.25">
      <c r="A457" s="16" t="s">
        <v>1075</v>
      </c>
      <c r="B457" s="3" t="s">
        <v>385</v>
      </c>
      <c r="C457" s="4"/>
      <c r="D457" s="4"/>
      <c r="E457" s="4"/>
      <c r="F457" s="4"/>
      <c r="G457" s="17" t="s">
        <v>1074</v>
      </c>
      <c r="H457" s="2">
        <v>390</v>
      </c>
      <c r="I457" s="2">
        <v>1840</v>
      </c>
      <c r="J457" s="2">
        <v>0</v>
      </c>
      <c r="K457" s="2">
        <v>2230</v>
      </c>
      <c r="L457" s="69"/>
    </row>
    <row r="458" spans="1:12" ht="14.4" x14ac:dyDescent="0.25">
      <c r="A458" s="11" t="s">
        <v>385</v>
      </c>
      <c r="B458" s="3" t="s">
        <v>385</v>
      </c>
      <c r="C458" s="4"/>
      <c r="D458" s="12" t="s">
        <v>385</v>
      </c>
      <c r="E458" s="13"/>
      <c r="F458" s="13"/>
      <c r="G458" s="13"/>
      <c r="H458" s="24"/>
      <c r="I458" s="24"/>
      <c r="J458" s="24"/>
      <c r="K458" s="24"/>
      <c r="L458" s="70"/>
    </row>
    <row r="459" spans="1:12" ht="14.4" x14ac:dyDescent="0.25">
      <c r="A459" s="11" t="s">
        <v>1083</v>
      </c>
      <c r="B459" s="15" t="s">
        <v>385</v>
      </c>
      <c r="C459" s="12" t="s">
        <v>1084</v>
      </c>
      <c r="D459" s="13"/>
      <c r="E459" s="13"/>
      <c r="F459" s="13"/>
      <c r="G459" s="13"/>
      <c r="H459" s="22">
        <v>2839301.66</v>
      </c>
      <c r="I459" s="22">
        <v>323196.55</v>
      </c>
      <c r="J459" s="22">
        <v>0</v>
      </c>
      <c r="K459" s="22">
        <v>3162498.21</v>
      </c>
      <c r="L459" s="71">
        <f>I459-J459</f>
        <v>323196.55</v>
      </c>
    </row>
    <row r="460" spans="1:12" ht="14.4" x14ac:dyDescent="0.25">
      <c r="A460" s="11" t="s">
        <v>1085</v>
      </c>
      <c r="B460" s="3" t="s">
        <v>385</v>
      </c>
      <c r="C460" s="4"/>
      <c r="D460" s="12" t="s">
        <v>1084</v>
      </c>
      <c r="E460" s="13"/>
      <c r="F460" s="13"/>
      <c r="G460" s="13"/>
      <c r="H460" s="22">
        <v>2839301.66</v>
      </c>
      <c r="I460" s="22">
        <v>323196.55</v>
      </c>
      <c r="J460" s="22">
        <v>0</v>
      </c>
      <c r="K460" s="22">
        <v>3162498.21</v>
      </c>
      <c r="L460" s="68"/>
    </row>
    <row r="461" spans="1:12" ht="14.4" x14ac:dyDescent="0.25">
      <c r="A461" s="11" t="s">
        <v>1086</v>
      </c>
      <c r="B461" s="3" t="s">
        <v>385</v>
      </c>
      <c r="C461" s="4"/>
      <c r="D461" s="4"/>
      <c r="E461" s="12" t="s">
        <v>1084</v>
      </c>
      <c r="F461" s="13"/>
      <c r="G461" s="13"/>
      <c r="H461" s="22">
        <v>2839301.66</v>
      </c>
      <c r="I461" s="22">
        <v>323196.55</v>
      </c>
      <c r="J461" s="22">
        <v>0</v>
      </c>
      <c r="K461" s="22">
        <v>3162498.21</v>
      </c>
      <c r="L461" s="68"/>
    </row>
    <row r="462" spans="1:12" ht="14.4" x14ac:dyDescent="0.25">
      <c r="A462" s="11" t="s">
        <v>1087</v>
      </c>
      <c r="B462" s="3" t="s">
        <v>385</v>
      </c>
      <c r="C462" s="4"/>
      <c r="D462" s="4"/>
      <c r="E462" s="4"/>
      <c r="F462" s="12" t="s">
        <v>1084</v>
      </c>
      <c r="G462" s="13"/>
      <c r="H462" s="22">
        <v>2839301.66</v>
      </c>
      <c r="I462" s="22">
        <v>323196.55</v>
      </c>
      <c r="J462" s="22">
        <v>0</v>
      </c>
      <c r="K462" s="22">
        <v>3162498.21</v>
      </c>
      <c r="L462" s="68"/>
    </row>
    <row r="463" spans="1:12" ht="14.4" x14ac:dyDescent="0.25">
      <c r="A463" s="16" t="s">
        <v>1088</v>
      </c>
      <c r="B463" s="3" t="s">
        <v>385</v>
      </c>
      <c r="C463" s="4"/>
      <c r="D463" s="4"/>
      <c r="E463" s="4"/>
      <c r="F463" s="4"/>
      <c r="G463" s="17" t="s">
        <v>1089</v>
      </c>
      <c r="H463" s="2">
        <v>2787546.79</v>
      </c>
      <c r="I463" s="2">
        <v>317272.58</v>
      </c>
      <c r="J463" s="2">
        <v>0</v>
      </c>
      <c r="K463" s="2">
        <v>3104819.37</v>
      </c>
      <c r="L463" s="71">
        <f t="shared" ref="L463:L464" si="3">I463-J463</f>
        <v>317272.58</v>
      </c>
    </row>
    <row r="464" spans="1:12" ht="14.4" x14ac:dyDescent="0.25">
      <c r="A464" s="16" t="s">
        <v>1090</v>
      </c>
      <c r="B464" s="3" t="s">
        <v>385</v>
      </c>
      <c r="C464" s="4"/>
      <c r="D464" s="4"/>
      <c r="E464" s="4"/>
      <c r="F464" s="4"/>
      <c r="G464" s="17" t="s">
        <v>1091</v>
      </c>
      <c r="H464" s="2">
        <v>51754.87</v>
      </c>
      <c r="I464" s="2">
        <v>5923.97</v>
      </c>
      <c r="J464" s="2">
        <v>0</v>
      </c>
      <c r="K464" s="2">
        <v>57678.84</v>
      </c>
      <c r="L464" s="71">
        <f t="shared" si="3"/>
        <v>5923.97</v>
      </c>
    </row>
    <row r="465" spans="1:12" ht="14.4" x14ac:dyDescent="0.25">
      <c r="A465" s="19" t="s">
        <v>385</v>
      </c>
      <c r="B465" s="3" t="s">
        <v>385</v>
      </c>
      <c r="C465" s="4"/>
      <c r="D465" s="4"/>
      <c r="E465" s="4"/>
      <c r="F465" s="4"/>
      <c r="G465" s="20" t="s">
        <v>385</v>
      </c>
      <c r="H465" s="26"/>
      <c r="I465" s="26"/>
      <c r="J465" s="26"/>
      <c r="K465" s="26"/>
      <c r="L465" s="21"/>
    </row>
    <row r="466" spans="1:12" ht="14.4" x14ac:dyDescent="0.25">
      <c r="A466" s="11" t="s">
        <v>1092</v>
      </c>
      <c r="B466" s="15" t="s">
        <v>385</v>
      </c>
      <c r="C466" s="12" t="s">
        <v>1093</v>
      </c>
      <c r="D466" s="13"/>
      <c r="E466" s="13"/>
      <c r="F466" s="13"/>
      <c r="G466" s="13"/>
      <c r="H466" s="22">
        <v>25629.599999999999</v>
      </c>
      <c r="I466" s="22">
        <v>8800</v>
      </c>
      <c r="J466" s="22">
        <v>0</v>
      </c>
      <c r="K466" s="22">
        <v>34429.599999999999</v>
      </c>
      <c r="L466" s="71">
        <f>I466-J466</f>
        <v>8800</v>
      </c>
    </row>
    <row r="467" spans="1:12" ht="14.4" x14ac:dyDescent="0.25">
      <c r="A467" s="11" t="s">
        <v>1094</v>
      </c>
      <c r="B467" s="3" t="s">
        <v>385</v>
      </c>
      <c r="C467" s="4"/>
      <c r="D467" s="12" t="s">
        <v>1093</v>
      </c>
      <c r="E467" s="13"/>
      <c r="F467" s="13"/>
      <c r="G467" s="13"/>
      <c r="H467" s="22">
        <v>25629.599999999999</v>
      </c>
      <c r="I467" s="22">
        <v>8800</v>
      </c>
      <c r="J467" s="22">
        <v>0</v>
      </c>
      <c r="K467" s="22">
        <v>34429.599999999999</v>
      </c>
      <c r="L467" s="68"/>
    </row>
    <row r="468" spans="1:12" ht="14.4" x14ac:dyDescent="0.25">
      <c r="A468" s="11" t="s">
        <v>1095</v>
      </c>
      <c r="B468" s="3" t="s">
        <v>385</v>
      </c>
      <c r="C468" s="4"/>
      <c r="D468" s="4"/>
      <c r="E468" s="12" t="s">
        <v>1093</v>
      </c>
      <c r="F468" s="13"/>
      <c r="G468" s="13"/>
      <c r="H468" s="22">
        <v>25629.599999999999</v>
      </c>
      <c r="I468" s="22">
        <v>8800</v>
      </c>
      <c r="J468" s="22">
        <v>0</v>
      </c>
      <c r="K468" s="22">
        <v>34429.599999999999</v>
      </c>
      <c r="L468" s="68"/>
    </row>
    <row r="469" spans="1:12" ht="14.4" x14ac:dyDescent="0.25">
      <c r="A469" s="11" t="s">
        <v>1096</v>
      </c>
      <c r="B469" s="3" t="s">
        <v>385</v>
      </c>
      <c r="C469" s="4"/>
      <c r="D469" s="4"/>
      <c r="E469" s="4"/>
      <c r="F469" s="12" t="s">
        <v>1093</v>
      </c>
      <c r="G469" s="13"/>
      <c r="H469" s="22">
        <v>25629.599999999999</v>
      </c>
      <c r="I469" s="22">
        <v>8800</v>
      </c>
      <c r="J469" s="22">
        <v>0</v>
      </c>
      <c r="K469" s="22">
        <v>34429.599999999999</v>
      </c>
      <c r="L469" s="68"/>
    </row>
    <row r="470" spans="1:12" ht="14.4" x14ac:dyDescent="0.25">
      <c r="A470" s="16" t="s">
        <v>1097</v>
      </c>
      <c r="B470" s="3" t="s">
        <v>385</v>
      </c>
      <c r="C470" s="4"/>
      <c r="D470" s="4"/>
      <c r="E470" s="4"/>
      <c r="F470" s="4"/>
      <c r="G470" s="17" t="s">
        <v>1098</v>
      </c>
      <c r="H470" s="2">
        <v>5629.6</v>
      </c>
      <c r="I470" s="2">
        <v>8800</v>
      </c>
      <c r="J470" s="2">
        <v>0</v>
      </c>
      <c r="K470" s="2">
        <v>14429.6</v>
      </c>
      <c r="L470" s="71">
        <f t="shared" ref="L470:L471" si="4">I470-J470</f>
        <v>8800</v>
      </c>
    </row>
    <row r="471" spans="1:12" ht="14.4" x14ac:dyDescent="0.25">
      <c r="A471" s="16" t="s">
        <v>1099</v>
      </c>
      <c r="B471" s="3" t="s">
        <v>385</v>
      </c>
      <c r="C471" s="4"/>
      <c r="D471" s="4"/>
      <c r="E471" s="4"/>
      <c r="F471" s="4"/>
      <c r="G471" s="17" t="s">
        <v>1100</v>
      </c>
      <c r="H471" s="2">
        <v>20000</v>
      </c>
      <c r="I471" s="2">
        <v>0</v>
      </c>
      <c r="J471" s="2">
        <v>0</v>
      </c>
      <c r="K471" s="2">
        <v>20000</v>
      </c>
      <c r="L471" s="71">
        <f t="shared" si="4"/>
        <v>0</v>
      </c>
    </row>
    <row r="472" spans="1:12" ht="14.4" x14ac:dyDescent="0.25">
      <c r="A472" s="19" t="s">
        <v>385</v>
      </c>
      <c r="B472" s="3" t="s">
        <v>385</v>
      </c>
      <c r="C472" s="4"/>
      <c r="D472" s="4"/>
      <c r="E472" s="4"/>
      <c r="F472" s="4"/>
      <c r="G472" s="20" t="s">
        <v>385</v>
      </c>
      <c r="H472" s="26"/>
      <c r="I472" s="26"/>
      <c r="J472" s="26"/>
      <c r="K472" s="26"/>
      <c r="L472" s="21"/>
    </row>
    <row r="473" spans="1:12" ht="14.4" x14ac:dyDescent="0.25">
      <c r="A473" s="11" t="s">
        <v>1103</v>
      </c>
      <c r="B473" s="3" t="s">
        <v>385</v>
      </c>
      <c r="C473" s="4"/>
      <c r="D473" s="12" t="s">
        <v>1102</v>
      </c>
      <c r="E473" s="13"/>
      <c r="F473" s="13"/>
      <c r="G473" s="13"/>
      <c r="H473" s="22">
        <v>8629.99</v>
      </c>
      <c r="I473" s="22">
        <v>4000</v>
      </c>
      <c r="J473" s="22">
        <v>0</v>
      </c>
      <c r="K473" s="22">
        <v>12629.99</v>
      </c>
      <c r="L473" s="71">
        <f>I473-J473</f>
        <v>4000</v>
      </c>
    </row>
    <row r="474" spans="1:12" ht="14.4" x14ac:dyDescent="0.25">
      <c r="A474" s="11" t="s">
        <v>1104</v>
      </c>
      <c r="B474" s="3" t="s">
        <v>385</v>
      </c>
      <c r="C474" s="4"/>
      <c r="D474" s="4"/>
      <c r="E474" s="12" t="s">
        <v>1102</v>
      </c>
      <c r="F474" s="13"/>
      <c r="G474" s="13"/>
      <c r="H474" s="22">
        <v>8629.99</v>
      </c>
      <c r="I474" s="22">
        <v>4000</v>
      </c>
      <c r="J474" s="22">
        <v>0</v>
      </c>
      <c r="K474" s="22">
        <v>12629.99</v>
      </c>
      <c r="L474" s="68"/>
    </row>
    <row r="475" spans="1:12" ht="14.4" x14ac:dyDescent="0.25">
      <c r="A475" s="11" t="s">
        <v>1105</v>
      </c>
      <c r="B475" s="3" t="s">
        <v>385</v>
      </c>
      <c r="C475" s="4"/>
      <c r="D475" s="4"/>
      <c r="E475" s="4"/>
      <c r="F475" s="12" t="s">
        <v>1102</v>
      </c>
      <c r="G475" s="13"/>
      <c r="H475" s="22">
        <v>8629.99</v>
      </c>
      <c r="I475" s="22">
        <v>4000</v>
      </c>
      <c r="J475" s="22">
        <v>0</v>
      </c>
      <c r="K475" s="22">
        <v>12629.99</v>
      </c>
      <c r="L475" s="68"/>
    </row>
    <row r="476" spans="1:12" ht="14.4" x14ac:dyDescent="0.25">
      <c r="A476" s="16" t="s">
        <v>1106</v>
      </c>
      <c r="B476" s="3" t="s">
        <v>385</v>
      </c>
      <c r="C476" s="4"/>
      <c r="D476" s="4"/>
      <c r="E476" s="4"/>
      <c r="F476" s="4"/>
      <c r="G476" s="17" t="s">
        <v>1107</v>
      </c>
      <c r="H476" s="2">
        <v>8609.99</v>
      </c>
      <c r="I476" s="2">
        <v>0</v>
      </c>
      <c r="J476" s="2">
        <v>0</v>
      </c>
      <c r="K476" s="2">
        <v>8609.99</v>
      </c>
      <c r="L476" s="71">
        <f t="shared" ref="L476:L478" si="5">I476-J476</f>
        <v>0</v>
      </c>
    </row>
    <row r="477" spans="1:12" ht="14.4" x14ac:dyDescent="0.25">
      <c r="A477" s="16" t="s">
        <v>1225</v>
      </c>
      <c r="B477" s="3" t="s">
        <v>385</v>
      </c>
      <c r="C477" s="4"/>
      <c r="D477" s="4"/>
      <c r="E477" s="4"/>
      <c r="F477" s="4"/>
      <c r="G477" s="17" t="s">
        <v>1226</v>
      </c>
      <c r="H477" s="2">
        <v>0</v>
      </c>
      <c r="I477" s="2">
        <v>4000</v>
      </c>
      <c r="J477" s="2">
        <v>0</v>
      </c>
      <c r="K477" s="2">
        <v>4000</v>
      </c>
      <c r="L477" s="71">
        <f t="shared" si="5"/>
        <v>4000</v>
      </c>
    </row>
    <row r="478" spans="1:12" ht="14.4" x14ac:dyDescent="0.25">
      <c r="A478" s="16" t="s">
        <v>1108</v>
      </c>
      <c r="B478" s="3" t="s">
        <v>385</v>
      </c>
      <c r="C478" s="4"/>
      <c r="D478" s="4"/>
      <c r="E478" s="4"/>
      <c r="F478" s="4"/>
      <c r="G478" s="17" t="s">
        <v>1109</v>
      </c>
      <c r="H478" s="2">
        <v>20</v>
      </c>
      <c r="I478" s="2">
        <v>0</v>
      </c>
      <c r="J478" s="2">
        <v>0</v>
      </c>
      <c r="K478" s="2">
        <v>20</v>
      </c>
      <c r="L478" s="71">
        <f t="shared" si="5"/>
        <v>0</v>
      </c>
    </row>
    <row r="479" spans="1:12" ht="14.4" x14ac:dyDescent="0.25">
      <c r="A479" s="19" t="s">
        <v>385</v>
      </c>
      <c r="B479" s="3" t="s">
        <v>385</v>
      </c>
      <c r="C479" s="4"/>
      <c r="D479" s="4"/>
      <c r="E479" s="4"/>
      <c r="F479" s="4"/>
      <c r="G479" s="20" t="s">
        <v>385</v>
      </c>
      <c r="H479" s="26"/>
      <c r="I479" s="26"/>
      <c r="J479" s="26"/>
      <c r="K479" s="26"/>
      <c r="L479" s="21"/>
    </row>
    <row r="480" spans="1:12" ht="14.4" x14ac:dyDescent="0.25">
      <c r="A480" s="11" t="s">
        <v>1110</v>
      </c>
      <c r="B480" s="15" t="s">
        <v>385</v>
      </c>
      <c r="C480" s="12" t="s">
        <v>1111</v>
      </c>
      <c r="D480" s="13"/>
      <c r="E480" s="13"/>
      <c r="F480" s="13"/>
      <c r="G480" s="13"/>
      <c r="H480" s="22">
        <v>3066.36</v>
      </c>
      <c r="I480" s="22">
        <v>349.29</v>
      </c>
      <c r="J480" s="22">
        <v>0</v>
      </c>
      <c r="K480" s="22">
        <v>3415.65</v>
      </c>
      <c r="L480" s="71">
        <f>I480-J480</f>
        <v>349.29</v>
      </c>
    </row>
    <row r="481" spans="1:12" ht="14.4" x14ac:dyDescent="0.25">
      <c r="A481" s="11" t="s">
        <v>1112</v>
      </c>
      <c r="B481" s="3" t="s">
        <v>385</v>
      </c>
      <c r="C481" s="4"/>
      <c r="D481" s="12" t="s">
        <v>1111</v>
      </c>
      <c r="E481" s="13"/>
      <c r="F481" s="13"/>
      <c r="G481" s="13"/>
      <c r="H481" s="22">
        <v>3066.36</v>
      </c>
      <c r="I481" s="22">
        <v>349.29</v>
      </c>
      <c r="J481" s="22">
        <v>0</v>
      </c>
      <c r="K481" s="22">
        <v>3415.65</v>
      </c>
      <c r="L481" s="68"/>
    </row>
    <row r="482" spans="1:12" ht="14.4" x14ac:dyDescent="0.25">
      <c r="A482" s="11" t="s">
        <v>1113</v>
      </c>
      <c r="B482" s="3" t="s">
        <v>385</v>
      </c>
      <c r="C482" s="4"/>
      <c r="D482" s="4"/>
      <c r="E482" s="12" t="s">
        <v>1111</v>
      </c>
      <c r="F482" s="13"/>
      <c r="G482" s="13"/>
      <c r="H482" s="22">
        <v>3066.36</v>
      </c>
      <c r="I482" s="22">
        <v>349.29</v>
      </c>
      <c r="J482" s="22">
        <v>0</v>
      </c>
      <c r="K482" s="22">
        <v>3415.65</v>
      </c>
      <c r="L482" s="68"/>
    </row>
    <row r="483" spans="1:12" ht="14.4" x14ac:dyDescent="0.25">
      <c r="A483" s="11" t="s">
        <v>1114</v>
      </c>
      <c r="B483" s="3" t="s">
        <v>385</v>
      </c>
      <c r="C483" s="4"/>
      <c r="D483" s="4"/>
      <c r="E483" s="4"/>
      <c r="F483" s="12" t="s">
        <v>1111</v>
      </c>
      <c r="G483" s="13"/>
      <c r="H483" s="22">
        <v>3066.36</v>
      </c>
      <c r="I483" s="22">
        <v>349.29</v>
      </c>
      <c r="J483" s="22">
        <v>0</v>
      </c>
      <c r="K483" s="22">
        <v>3415.65</v>
      </c>
      <c r="L483" s="71">
        <f>I483-J483</f>
        <v>349.29</v>
      </c>
    </row>
    <row r="484" spans="1:12" ht="14.4" x14ac:dyDescent="0.25">
      <c r="A484" s="16" t="s">
        <v>1115</v>
      </c>
      <c r="B484" s="3" t="s">
        <v>385</v>
      </c>
      <c r="C484" s="4"/>
      <c r="D484" s="4"/>
      <c r="E484" s="4"/>
      <c r="F484" s="4"/>
      <c r="G484" s="17" t="s">
        <v>739</v>
      </c>
      <c r="H484" s="2">
        <v>3066.36</v>
      </c>
      <c r="I484" s="2">
        <v>349.29</v>
      </c>
      <c r="J484" s="2">
        <v>0</v>
      </c>
      <c r="K484" s="2">
        <v>3415.65</v>
      </c>
      <c r="L484" s="69"/>
    </row>
    <row r="485" spans="1:12" ht="14.4" x14ac:dyDescent="0.25">
      <c r="A485" s="19" t="s">
        <v>385</v>
      </c>
      <c r="B485" s="3" t="s">
        <v>385</v>
      </c>
      <c r="C485" s="4"/>
      <c r="D485" s="4"/>
      <c r="E485" s="4"/>
      <c r="F485" s="4"/>
      <c r="G485" s="20" t="s">
        <v>385</v>
      </c>
      <c r="H485" s="26"/>
      <c r="I485" s="26"/>
      <c r="J485" s="26"/>
      <c r="K485" s="26"/>
      <c r="L485" s="21"/>
    </row>
    <row r="486" spans="1:12" ht="14.4" x14ac:dyDescent="0.25">
      <c r="A486" s="11" t="s">
        <v>1194</v>
      </c>
      <c r="B486" s="15" t="s">
        <v>385</v>
      </c>
      <c r="C486" s="12" t="s">
        <v>1195</v>
      </c>
      <c r="D486" s="13"/>
      <c r="E486" s="13"/>
      <c r="F486" s="13"/>
      <c r="G486" s="13"/>
      <c r="H486" s="22">
        <v>0</v>
      </c>
      <c r="I486" s="22">
        <v>1456.87</v>
      </c>
      <c r="J486" s="22">
        <v>1356.75</v>
      </c>
      <c r="K486" s="22">
        <v>100.12</v>
      </c>
      <c r="L486" s="71">
        <f>I486-J486</f>
        <v>100.11999999999989</v>
      </c>
    </row>
    <row r="487" spans="1:12" ht="14.4" x14ac:dyDescent="0.25">
      <c r="A487" s="11" t="s">
        <v>1196</v>
      </c>
      <c r="B487" s="3" t="s">
        <v>385</v>
      </c>
      <c r="C487" s="4"/>
      <c r="D487" s="12" t="s">
        <v>1195</v>
      </c>
      <c r="E487" s="13"/>
      <c r="F487" s="13"/>
      <c r="G487" s="13"/>
      <c r="H487" s="22">
        <v>0</v>
      </c>
      <c r="I487" s="22">
        <v>1456.87</v>
      </c>
      <c r="J487" s="22">
        <v>1356.75</v>
      </c>
      <c r="K487" s="22">
        <v>100.12</v>
      </c>
      <c r="L487" s="68"/>
    </row>
    <row r="488" spans="1:12" ht="14.4" x14ac:dyDescent="0.25">
      <c r="A488" s="11" t="s">
        <v>1197</v>
      </c>
      <c r="B488" s="3" t="s">
        <v>385</v>
      </c>
      <c r="C488" s="4"/>
      <c r="D488" s="4"/>
      <c r="E488" s="12" t="s">
        <v>1195</v>
      </c>
      <c r="F488" s="13"/>
      <c r="G488" s="13"/>
      <c r="H488" s="22">
        <v>0</v>
      </c>
      <c r="I488" s="22">
        <v>1456.87</v>
      </c>
      <c r="J488" s="22">
        <v>1356.75</v>
      </c>
      <c r="K488" s="22">
        <v>100.12</v>
      </c>
      <c r="L488" s="68"/>
    </row>
    <row r="489" spans="1:12" ht="14.4" x14ac:dyDescent="0.25">
      <c r="A489" s="11" t="s">
        <v>1198</v>
      </c>
      <c r="B489" s="3" t="s">
        <v>385</v>
      </c>
      <c r="C489" s="4"/>
      <c r="D489" s="4"/>
      <c r="E489" s="4"/>
      <c r="F489" s="12" t="s">
        <v>1195</v>
      </c>
      <c r="G489" s="13"/>
      <c r="H489" s="22">
        <v>0</v>
      </c>
      <c r="I489" s="22">
        <v>1456.87</v>
      </c>
      <c r="J489" s="22">
        <v>1356.75</v>
      </c>
      <c r="K489" s="22">
        <v>100.12</v>
      </c>
      <c r="L489" s="68"/>
    </row>
    <row r="490" spans="1:12" ht="14.4" x14ac:dyDescent="0.25">
      <c r="A490" s="16" t="s">
        <v>1199</v>
      </c>
      <c r="B490" s="3" t="s">
        <v>385</v>
      </c>
      <c r="C490" s="4"/>
      <c r="D490" s="4"/>
      <c r="E490" s="4"/>
      <c r="F490" s="4"/>
      <c r="G490" s="17" t="s">
        <v>1195</v>
      </c>
      <c r="H490" s="2">
        <v>0</v>
      </c>
      <c r="I490" s="2">
        <v>1456.87</v>
      </c>
      <c r="J490" s="2">
        <v>1356.75</v>
      </c>
      <c r="K490" s="2">
        <v>100.12</v>
      </c>
      <c r="L490" s="69"/>
    </row>
    <row r="491" spans="1:12" ht="14.4" x14ac:dyDescent="0.25">
      <c r="A491" s="19" t="s">
        <v>385</v>
      </c>
      <c r="B491" s="3" t="s">
        <v>385</v>
      </c>
      <c r="C491" s="4"/>
      <c r="D491" s="4"/>
      <c r="E491" s="4"/>
      <c r="F491" s="4"/>
      <c r="G491" s="20" t="s">
        <v>385</v>
      </c>
      <c r="H491" s="26"/>
      <c r="I491" s="26"/>
      <c r="J491" s="26"/>
      <c r="K491" s="26"/>
      <c r="L491" s="21"/>
    </row>
    <row r="492" spans="1:12" ht="14.4" x14ac:dyDescent="0.25">
      <c r="A492" s="11" t="s">
        <v>1116</v>
      </c>
      <c r="B492" s="15" t="s">
        <v>385</v>
      </c>
      <c r="C492" s="12" t="s">
        <v>1117</v>
      </c>
      <c r="D492" s="13"/>
      <c r="E492" s="13"/>
      <c r="F492" s="13"/>
      <c r="G492" s="13"/>
      <c r="H492" s="22">
        <v>2662773.12</v>
      </c>
      <c r="I492" s="22">
        <v>227340.4</v>
      </c>
      <c r="J492" s="22">
        <v>0</v>
      </c>
      <c r="K492" s="22">
        <v>2890113.52</v>
      </c>
      <c r="L492" s="71">
        <f>I492-J492</f>
        <v>227340.4</v>
      </c>
    </row>
    <row r="493" spans="1:12" ht="14.4" x14ac:dyDescent="0.25">
      <c r="A493" s="11" t="s">
        <v>1118</v>
      </c>
      <c r="B493" s="3" t="s">
        <v>385</v>
      </c>
      <c r="C493" s="4"/>
      <c r="D493" s="12" t="s">
        <v>1117</v>
      </c>
      <c r="E493" s="13"/>
      <c r="F493" s="13"/>
      <c r="G493" s="13"/>
      <c r="H493" s="22">
        <v>2662773.12</v>
      </c>
      <c r="I493" s="22">
        <v>227340.4</v>
      </c>
      <c r="J493" s="22">
        <v>0</v>
      </c>
      <c r="K493" s="22">
        <v>2890113.52</v>
      </c>
      <c r="L493" s="68"/>
    </row>
    <row r="494" spans="1:12" ht="14.4" x14ac:dyDescent="0.25">
      <c r="A494" s="11" t="s">
        <v>1119</v>
      </c>
      <c r="B494" s="3" t="s">
        <v>385</v>
      </c>
      <c r="C494" s="4"/>
      <c r="D494" s="4"/>
      <c r="E494" s="12" t="s">
        <v>1117</v>
      </c>
      <c r="F494" s="13"/>
      <c r="G494" s="13"/>
      <c r="H494" s="22">
        <v>2662773.12</v>
      </c>
      <c r="I494" s="22">
        <v>227340.4</v>
      </c>
      <c r="J494" s="22">
        <v>0</v>
      </c>
      <c r="K494" s="22">
        <v>2890113.52</v>
      </c>
      <c r="L494" s="68"/>
    </row>
    <row r="495" spans="1:12" ht="14.4" x14ac:dyDescent="0.25">
      <c r="A495" s="11" t="s">
        <v>1120</v>
      </c>
      <c r="B495" s="3" t="s">
        <v>385</v>
      </c>
      <c r="C495" s="4"/>
      <c r="D495" s="4"/>
      <c r="E495" s="4"/>
      <c r="F495" s="12" t="s">
        <v>1117</v>
      </c>
      <c r="G495" s="13"/>
      <c r="H495" s="22">
        <v>2662773.12</v>
      </c>
      <c r="I495" s="22">
        <v>227340.4</v>
      </c>
      <c r="J495" s="22">
        <v>0</v>
      </c>
      <c r="K495" s="22">
        <v>2890113.52</v>
      </c>
      <c r="L495" s="68"/>
    </row>
    <row r="496" spans="1:12" ht="14.4" x14ac:dyDescent="0.25">
      <c r="A496" s="16" t="s">
        <v>1121</v>
      </c>
      <c r="B496" s="3" t="s">
        <v>385</v>
      </c>
      <c r="C496" s="4"/>
      <c r="D496" s="4"/>
      <c r="E496" s="4"/>
      <c r="F496" s="4"/>
      <c r="G496" s="17" t="s">
        <v>1122</v>
      </c>
      <c r="H496" s="2">
        <v>306132.13</v>
      </c>
      <c r="I496" s="2">
        <v>33750.400000000001</v>
      </c>
      <c r="J496" s="2">
        <v>0</v>
      </c>
      <c r="K496" s="2">
        <v>339882.53</v>
      </c>
      <c r="L496" s="69"/>
    </row>
    <row r="497" spans="1:12" ht="14.4" x14ac:dyDescent="0.25">
      <c r="A497" s="16" t="s">
        <v>1123</v>
      </c>
      <c r="B497" s="3" t="s">
        <v>385</v>
      </c>
      <c r="C497" s="4"/>
      <c r="D497" s="4"/>
      <c r="E497" s="4"/>
      <c r="F497" s="4"/>
      <c r="G497" s="17" t="s">
        <v>1124</v>
      </c>
      <c r="H497" s="2">
        <v>412360.39</v>
      </c>
      <c r="I497" s="2">
        <v>0</v>
      </c>
      <c r="J497" s="2">
        <v>0</v>
      </c>
      <c r="K497" s="2">
        <v>412360.39</v>
      </c>
      <c r="L497" s="69"/>
    </row>
    <row r="498" spans="1:12" ht="14.4" x14ac:dyDescent="0.25">
      <c r="A498" s="16" t="s">
        <v>1125</v>
      </c>
      <c r="B498" s="3" t="s">
        <v>385</v>
      </c>
      <c r="C498" s="4"/>
      <c r="D498" s="4"/>
      <c r="E498" s="4"/>
      <c r="F498" s="4"/>
      <c r="G498" s="17" t="s">
        <v>1126</v>
      </c>
      <c r="H498" s="2">
        <v>5455.6</v>
      </c>
      <c r="I498" s="2">
        <v>0</v>
      </c>
      <c r="J498" s="2">
        <v>0</v>
      </c>
      <c r="K498" s="2">
        <v>5455.6</v>
      </c>
      <c r="L498" s="69"/>
    </row>
    <row r="499" spans="1:12" ht="14.4" x14ac:dyDescent="0.25">
      <c r="A499" s="16" t="s">
        <v>1127</v>
      </c>
      <c r="B499" s="3" t="s">
        <v>385</v>
      </c>
      <c r="C499" s="4"/>
      <c r="D499" s="4"/>
      <c r="E499" s="4"/>
      <c r="F499" s="4"/>
      <c r="G499" s="17" t="s">
        <v>1128</v>
      </c>
      <c r="H499" s="2">
        <v>1938825</v>
      </c>
      <c r="I499" s="2">
        <v>193590</v>
      </c>
      <c r="J499" s="2">
        <v>0</v>
      </c>
      <c r="K499" s="2">
        <v>2132415</v>
      </c>
      <c r="L499" s="69"/>
    </row>
    <row r="500" spans="1:12" ht="14.4" x14ac:dyDescent="0.25">
      <c r="A500" s="11" t="s">
        <v>385</v>
      </c>
      <c r="B500" s="3" t="s">
        <v>385</v>
      </c>
      <c r="C500" s="4"/>
      <c r="D500" s="4"/>
      <c r="E500" s="12" t="s">
        <v>385</v>
      </c>
      <c r="F500" s="13"/>
      <c r="G500" s="13"/>
      <c r="H500" s="24"/>
      <c r="I500" s="24"/>
      <c r="J500" s="24"/>
      <c r="K500" s="24"/>
      <c r="L500" s="70"/>
    </row>
    <row r="501" spans="1:12" ht="14.4" x14ac:dyDescent="0.25">
      <c r="A501" s="11" t="s">
        <v>1129</v>
      </c>
      <c r="B501" s="12" t="s">
        <v>1130</v>
      </c>
      <c r="C501" s="13"/>
      <c r="D501" s="13"/>
      <c r="E501" s="13"/>
      <c r="F501" s="13"/>
      <c r="G501" s="13"/>
      <c r="H501" s="22">
        <v>18733948.449999999</v>
      </c>
      <c r="I501" s="22">
        <v>0</v>
      </c>
      <c r="J501" s="22">
        <v>2665039.46</v>
      </c>
      <c r="K501" s="22">
        <v>21398987.91</v>
      </c>
      <c r="L501" s="71"/>
    </row>
    <row r="502" spans="1:12" ht="14.4" x14ac:dyDescent="0.25">
      <c r="A502" s="11" t="s">
        <v>1131</v>
      </c>
      <c r="B502" s="15" t="s">
        <v>385</v>
      </c>
      <c r="C502" s="12" t="s">
        <v>1130</v>
      </c>
      <c r="D502" s="13"/>
      <c r="E502" s="13"/>
      <c r="F502" s="13"/>
      <c r="G502" s="13"/>
      <c r="H502" s="22">
        <v>18733948.449999999</v>
      </c>
      <c r="I502" s="22">
        <v>0</v>
      </c>
      <c r="J502" s="22">
        <v>2665039.46</v>
      </c>
      <c r="K502" s="22">
        <v>21398987.91</v>
      </c>
      <c r="L502" s="68"/>
    </row>
    <row r="503" spans="1:12" ht="14.4" x14ac:dyDescent="0.25">
      <c r="A503" s="11" t="s">
        <v>1132</v>
      </c>
      <c r="B503" s="3" t="s">
        <v>385</v>
      </c>
      <c r="C503" s="4"/>
      <c r="D503" s="12" t="s">
        <v>1130</v>
      </c>
      <c r="E503" s="13"/>
      <c r="F503" s="13"/>
      <c r="G503" s="13"/>
      <c r="H503" s="22">
        <v>18733948.449999999</v>
      </c>
      <c r="I503" s="22">
        <v>0</v>
      </c>
      <c r="J503" s="22">
        <v>2665039.46</v>
      </c>
      <c r="K503" s="22">
        <v>21398987.91</v>
      </c>
      <c r="L503" s="68"/>
    </row>
    <row r="504" spans="1:12" ht="14.4" x14ac:dyDescent="0.25">
      <c r="A504" s="11" t="s">
        <v>1133</v>
      </c>
      <c r="B504" s="3" t="s">
        <v>385</v>
      </c>
      <c r="C504" s="4"/>
      <c r="D504" s="4"/>
      <c r="E504" s="12" t="s">
        <v>1134</v>
      </c>
      <c r="F504" s="13"/>
      <c r="G504" s="13"/>
      <c r="H504" s="22">
        <v>12551576.300000001</v>
      </c>
      <c r="I504" s="22">
        <v>0</v>
      </c>
      <c r="J504" s="22">
        <v>1738175.18</v>
      </c>
      <c r="K504" s="22">
        <v>14289751.48</v>
      </c>
      <c r="L504" s="68"/>
    </row>
    <row r="505" spans="1:12" ht="14.4" x14ac:dyDescent="0.25">
      <c r="A505" s="11" t="s">
        <v>1135</v>
      </c>
      <c r="B505" s="3" t="s">
        <v>385</v>
      </c>
      <c r="C505" s="4"/>
      <c r="D505" s="4"/>
      <c r="E505" s="4"/>
      <c r="F505" s="12" t="s">
        <v>1134</v>
      </c>
      <c r="G505" s="13"/>
      <c r="H505" s="22">
        <v>12551576.300000001</v>
      </c>
      <c r="I505" s="22">
        <v>0</v>
      </c>
      <c r="J505" s="22">
        <v>1738175.18</v>
      </c>
      <c r="K505" s="22">
        <v>14289751.48</v>
      </c>
      <c r="L505" s="68"/>
    </row>
    <row r="506" spans="1:12" ht="14.4" x14ac:dyDescent="0.25">
      <c r="A506" s="16" t="s">
        <v>1136</v>
      </c>
      <c r="B506" s="3" t="s">
        <v>385</v>
      </c>
      <c r="C506" s="4"/>
      <c r="D506" s="4"/>
      <c r="E506" s="4"/>
      <c r="F506" s="4"/>
      <c r="G506" s="17" t="s">
        <v>710</v>
      </c>
      <c r="H506" s="2">
        <v>12551576.300000001</v>
      </c>
      <c r="I506" s="2">
        <v>0</v>
      </c>
      <c r="J506" s="2">
        <v>1738175.18</v>
      </c>
      <c r="K506" s="2">
        <v>14289751.48</v>
      </c>
      <c r="L506" s="69"/>
    </row>
    <row r="507" spans="1:12" ht="14.4" x14ac:dyDescent="0.25">
      <c r="A507" s="19" t="s">
        <v>385</v>
      </c>
      <c r="B507" s="3" t="s">
        <v>385</v>
      </c>
      <c r="C507" s="4"/>
      <c r="D507" s="4"/>
      <c r="E507" s="4"/>
      <c r="F507" s="4"/>
      <c r="G507" s="20" t="s">
        <v>385</v>
      </c>
      <c r="H507" s="26"/>
      <c r="I507" s="26"/>
      <c r="J507" s="26"/>
      <c r="K507" s="26"/>
      <c r="L507" s="21"/>
    </row>
    <row r="508" spans="1:12" ht="14.4" x14ac:dyDescent="0.25">
      <c r="A508" s="11" t="s">
        <v>1137</v>
      </c>
      <c r="B508" s="3" t="s">
        <v>385</v>
      </c>
      <c r="C508" s="4"/>
      <c r="D508" s="4"/>
      <c r="E508" s="12" t="s">
        <v>1138</v>
      </c>
      <c r="F508" s="13"/>
      <c r="G508" s="13"/>
      <c r="H508" s="22">
        <v>3354869.47</v>
      </c>
      <c r="I508" s="22">
        <v>0</v>
      </c>
      <c r="J508" s="22">
        <v>273249.58</v>
      </c>
      <c r="K508" s="22">
        <v>3628119.05</v>
      </c>
      <c r="L508" s="68"/>
    </row>
    <row r="509" spans="1:12" ht="14.4" x14ac:dyDescent="0.25">
      <c r="A509" s="11" t="s">
        <v>1139</v>
      </c>
      <c r="B509" s="3" t="s">
        <v>385</v>
      </c>
      <c r="C509" s="4"/>
      <c r="D509" s="4"/>
      <c r="E509" s="4"/>
      <c r="F509" s="12" t="s">
        <v>1140</v>
      </c>
      <c r="G509" s="13"/>
      <c r="H509" s="22">
        <v>435291.93</v>
      </c>
      <c r="I509" s="22">
        <v>0</v>
      </c>
      <c r="J509" s="22">
        <v>28028.15</v>
      </c>
      <c r="K509" s="22">
        <v>463320.08</v>
      </c>
      <c r="L509" s="68"/>
    </row>
    <row r="510" spans="1:12" ht="14.4" x14ac:dyDescent="0.25">
      <c r="A510" s="16" t="s">
        <v>1141</v>
      </c>
      <c r="B510" s="3" t="s">
        <v>385</v>
      </c>
      <c r="C510" s="4"/>
      <c r="D510" s="4"/>
      <c r="E510" s="4"/>
      <c r="F510" s="4"/>
      <c r="G510" s="17" t="s">
        <v>935</v>
      </c>
      <c r="H510" s="2">
        <v>141556.20000000001</v>
      </c>
      <c r="I510" s="2">
        <v>0</v>
      </c>
      <c r="J510" s="2">
        <v>14478.6</v>
      </c>
      <c r="K510" s="2">
        <v>156034.79999999999</v>
      </c>
      <c r="L510" s="69"/>
    </row>
    <row r="511" spans="1:12" ht="14.4" x14ac:dyDescent="0.25">
      <c r="A511" s="16" t="s">
        <v>1142</v>
      </c>
      <c r="B511" s="3" t="s">
        <v>385</v>
      </c>
      <c r="C511" s="4"/>
      <c r="D511" s="4"/>
      <c r="E511" s="4"/>
      <c r="F511" s="4"/>
      <c r="G511" s="17" t="s">
        <v>1143</v>
      </c>
      <c r="H511" s="2">
        <v>132572.51</v>
      </c>
      <c r="I511" s="2">
        <v>0</v>
      </c>
      <c r="J511" s="2">
        <v>13549.55</v>
      </c>
      <c r="K511" s="2">
        <v>146122.06</v>
      </c>
      <c r="L511" s="69"/>
    </row>
    <row r="512" spans="1:12" ht="14.4" x14ac:dyDescent="0.25">
      <c r="A512" s="16" t="s">
        <v>1144</v>
      </c>
      <c r="B512" s="3" t="s">
        <v>385</v>
      </c>
      <c r="C512" s="4"/>
      <c r="D512" s="4"/>
      <c r="E512" s="4"/>
      <c r="F512" s="4"/>
      <c r="G512" s="17" t="s">
        <v>1145</v>
      </c>
      <c r="H512" s="2">
        <v>92600</v>
      </c>
      <c r="I512" s="2">
        <v>0</v>
      </c>
      <c r="J512" s="2">
        <v>0</v>
      </c>
      <c r="K512" s="2">
        <v>92600</v>
      </c>
      <c r="L512" s="69"/>
    </row>
    <row r="513" spans="1:12" ht="14.4" x14ac:dyDescent="0.25">
      <c r="A513" s="16" t="s">
        <v>1146</v>
      </c>
      <c r="B513" s="3" t="s">
        <v>385</v>
      </c>
      <c r="C513" s="4"/>
      <c r="D513" s="4"/>
      <c r="E513" s="4"/>
      <c r="F513" s="4"/>
      <c r="G513" s="17" t="s">
        <v>1147</v>
      </c>
      <c r="H513" s="2">
        <v>45700</v>
      </c>
      <c r="I513" s="2">
        <v>0</v>
      </c>
      <c r="J513" s="2">
        <v>0</v>
      </c>
      <c r="K513" s="2">
        <v>45700</v>
      </c>
      <c r="L513" s="69"/>
    </row>
    <row r="514" spans="1:12" ht="14.4" x14ac:dyDescent="0.25">
      <c r="A514" s="16" t="s">
        <v>1148</v>
      </c>
      <c r="B514" s="3" t="s">
        <v>385</v>
      </c>
      <c r="C514" s="4"/>
      <c r="D514" s="4"/>
      <c r="E514" s="4"/>
      <c r="F514" s="4"/>
      <c r="G514" s="17" t="s">
        <v>1149</v>
      </c>
      <c r="H514" s="2">
        <v>22863.22</v>
      </c>
      <c r="I514" s="2">
        <v>0</v>
      </c>
      <c r="J514" s="2">
        <v>0</v>
      </c>
      <c r="K514" s="2">
        <v>22863.22</v>
      </c>
      <c r="L514" s="69"/>
    </row>
    <row r="515" spans="1:12" ht="14.4" x14ac:dyDescent="0.25">
      <c r="A515" s="19" t="s">
        <v>385</v>
      </c>
      <c r="B515" s="3" t="s">
        <v>385</v>
      </c>
      <c r="C515" s="4"/>
      <c r="D515" s="4"/>
      <c r="E515" s="4"/>
      <c r="F515" s="4"/>
      <c r="G515" s="20" t="s">
        <v>385</v>
      </c>
      <c r="H515" s="26"/>
      <c r="I515" s="26"/>
      <c r="J515" s="26"/>
      <c r="K515" s="26"/>
      <c r="L515" s="21"/>
    </row>
    <row r="516" spans="1:12" ht="14.4" x14ac:dyDescent="0.25">
      <c r="A516" s="11" t="s">
        <v>1150</v>
      </c>
      <c r="B516" s="3" t="s">
        <v>385</v>
      </c>
      <c r="C516" s="4"/>
      <c r="D516" s="4"/>
      <c r="E516" s="4"/>
      <c r="F516" s="12" t="s">
        <v>1151</v>
      </c>
      <c r="G516" s="13"/>
      <c r="H516" s="22">
        <v>2482275</v>
      </c>
      <c r="I516" s="22">
        <v>0</v>
      </c>
      <c r="J516" s="22">
        <v>239467.5</v>
      </c>
      <c r="K516" s="22">
        <v>2721742.5</v>
      </c>
      <c r="L516" s="68"/>
    </row>
    <row r="517" spans="1:12" ht="14.4" x14ac:dyDescent="0.25">
      <c r="A517" s="16" t="s">
        <v>1152</v>
      </c>
      <c r="B517" s="3" t="s">
        <v>385</v>
      </c>
      <c r="C517" s="4"/>
      <c r="D517" s="4"/>
      <c r="E517" s="4"/>
      <c r="F517" s="4"/>
      <c r="G517" s="17" t="s">
        <v>1153</v>
      </c>
      <c r="H517" s="2">
        <v>2482275</v>
      </c>
      <c r="I517" s="2">
        <v>0</v>
      </c>
      <c r="J517" s="2">
        <v>239467.5</v>
      </c>
      <c r="K517" s="2">
        <v>2721742.5</v>
      </c>
      <c r="L517" s="69"/>
    </row>
    <row r="518" spans="1:12" ht="14.4" x14ac:dyDescent="0.25">
      <c r="A518" s="19" t="s">
        <v>385</v>
      </c>
      <c r="B518" s="3" t="s">
        <v>385</v>
      </c>
      <c r="C518" s="4"/>
      <c r="D518" s="4"/>
      <c r="E518" s="4"/>
      <c r="F518" s="4"/>
      <c r="G518" s="20" t="s">
        <v>385</v>
      </c>
      <c r="H518" s="26"/>
      <c r="I518" s="26"/>
      <c r="J518" s="26"/>
      <c r="K518" s="26"/>
      <c r="L518" s="21"/>
    </row>
    <row r="519" spans="1:12" ht="14.4" x14ac:dyDescent="0.25">
      <c r="A519" s="11" t="s">
        <v>1154</v>
      </c>
      <c r="B519" s="3" t="s">
        <v>385</v>
      </c>
      <c r="C519" s="4"/>
      <c r="D519" s="4"/>
      <c r="E519" s="4"/>
      <c r="F519" s="12" t="s">
        <v>1155</v>
      </c>
      <c r="G519" s="13"/>
      <c r="H519" s="22">
        <v>437302.54</v>
      </c>
      <c r="I519" s="22">
        <v>0</v>
      </c>
      <c r="J519" s="22">
        <v>5753.93</v>
      </c>
      <c r="K519" s="22">
        <v>443056.47</v>
      </c>
      <c r="L519" s="68"/>
    </row>
    <row r="520" spans="1:12" ht="14.4" x14ac:dyDescent="0.25">
      <c r="A520" s="16" t="s">
        <v>1156</v>
      </c>
      <c r="B520" s="3" t="s">
        <v>385</v>
      </c>
      <c r="C520" s="4"/>
      <c r="D520" s="4"/>
      <c r="E520" s="4"/>
      <c r="F520" s="4"/>
      <c r="G520" s="17" t="s">
        <v>1157</v>
      </c>
      <c r="H520" s="2">
        <v>437302.54</v>
      </c>
      <c r="I520" s="2">
        <v>0</v>
      </c>
      <c r="J520" s="2">
        <v>5753.93</v>
      </c>
      <c r="K520" s="2">
        <v>443056.47</v>
      </c>
      <c r="L520" s="69"/>
    </row>
    <row r="521" spans="1:12" ht="14.4" x14ac:dyDescent="0.25">
      <c r="A521" s="19" t="s">
        <v>385</v>
      </c>
      <c r="B521" s="3" t="s">
        <v>385</v>
      </c>
      <c r="C521" s="4"/>
      <c r="D521" s="4"/>
      <c r="E521" s="4"/>
      <c r="F521" s="4"/>
      <c r="G521" s="20" t="s">
        <v>385</v>
      </c>
      <c r="H521" s="26"/>
      <c r="I521" s="26"/>
      <c r="J521" s="26"/>
      <c r="K521" s="26"/>
      <c r="L521" s="21"/>
    </row>
    <row r="522" spans="1:12" ht="14.4" x14ac:dyDescent="0.25">
      <c r="A522" s="11" t="s">
        <v>1168</v>
      </c>
      <c r="B522" s="3" t="s">
        <v>385</v>
      </c>
      <c r="C522" s="4"/>
      <c r="D522" s="4"/>
      <c r="E522" s="12" t="s">
        <v>1169</v>
      </c>
      <c r="F522" s="13"/>
      <c r="G522" s="13"/>
      <c r="H522" s="22">
        <v>580032.35</v>
      </c>
      <c r="I522" s="22">
        <v>0</v>
      </c>
      <c r="J522" s="22">
        <v>76274.3</v>
      </c>
      <c r="K522" s="22">
        <v>656306.65</v>
      </c>
      <c r="L522" s="68"/>
    </row>
    <row r="523" spans="1:12" ht="14.4" x14ac:dyDescent="0.25">
      <c r="A523" s="11" t="s">
        <v>1170</v>
      </c>
      <c r="B523" s="3" t="s">
        <v>385</v>
      </c>
      <c r="C523" s="4"/>
      <c r="D523" s="4"/>
      <c r="E523" s="4"/>
      <c r="F523" s="12" t="s">
        <v>1169</v>
      </c>
      <c r="G523" s="13"/>
      <c r="H523" s="22">
        <v>580032.35</v>
      </c>
      <c r="I523" s="22">
        <v>0</v>
      </c>
      <c r="J523" s="22">
        <v>76274.3</v>
      </c>
      <c r="K523" s="22">
        <v>656306.65</v>
      </c>
      <c r="L523" s="68"/>
    </row>
    <row r="524" spans="1:12" ht="14.4" x14ac:dyDescent="0.25">
      <c r="A524" s="16" t="s">
        <v>1171</v>
      </c>
      <c r="B524" s="3" t="s">
        <v>385</v>
      </c>
      <c r="C524" s="4"/>
      <c r="D524" s="4"/>
      <c r="E524" s="4"/>
      <c r="F524" s="4"/>
      <c r="G524" s="17" t="s">
        <v>1172</v>
      </c>
      <c r="H524" s="2">
        <v>578631.46</v>
      </c>
      <c r="I524" s="2">
        <v>0</v>
      </c>
      <c r="J524" s="2">
        <v>76274.27</v>
      </c>
      <c r="K524" s="2">
        <v>654905.73</v>
      </c>
      <c r="L524" s="69"/>
    </row>
    <row r="525" spans="1:12" ht="14.4" x14ac:dyDescent="0.25">
      <c r="A525" s="16" t="s">
        <v>1173</v>
      </c>
      <c r="B525" s="3" t="s">
        <v>385</v>
      </c>
      <c r="C525" s="4"/>
      <c r="D525" s="4"/>
      <c r="E525" s="4"/>
      <c r="F525" s="4"/>
      <c r="G525" s="17" t="s">
        <v>1174</v>
      </c>
      <c r="H525" s="2">
        <v>1400.89</v>
      </c>
      <c r="I525" s="2">
        <v>0</v>
      </c>
      <c r="J525" s="2">
        <v>0.03</v>
      </c>
      <c r="K525" s="2">
        <v>1400.92</v>
      </c>
      <c r="L525" s="69"/>
    </row>
    <row r="526" spans="1:12" ht="14.4" x14ac:dyDescent="0.25">
      <c r="A526" s="19" t="s">
        <v>385</v>
      </c>
      <c r="B526" s="3" t="s">
        <v>385</v>
      </c>
      <c r="C526" s="4"/>
      <c r="D526" s="4"/>
      <c r="E526" s="4"/>
      <c r="F526" s="4"/>
      <c r="G526" s="20" t="s">
        <v>385</v>
      </c>
      <c r="H526" s="26"/>
      <c r="I526" s="26"/>
      <c r="J526" s="26"/>
      <c r="K526" s="26"/>
      <c r="L526" s="21"/>
    </row>
    <row r="527" spans="1:12" ht="14.4" x14ac:dyDescent="0.25">
      <c r="A527" s="11" t="s">
        <v>1175</v>
      </c>
      <c r="B527" s="3" t="s">
        <v>385</v>
      </c>
      <c r="C527" s="4"/>
      <c r="D527" s="4"/>
      <c r="E527" s="12" t="s">
        <v>1176</v>
      </c>
      <c r="F527" s="13"/>
      <c r="G527" s="13"/>
      <c r="H527" s="22">
        <v>2513.1999999999998</v>
      </c>
      <c r="I527" s="22">
        <v>0</v>
      </c>
      <c r="J527" s="22">
        <v>350000</v>
      </c>
      <c r="K527" s="22">
        <v>352513.2</v>
      </c>
      <c r="L527" s="68"/>
    </row>
    <row r="528" spans="1:12" ht="14.4" x14ac:dyDescent="0.25">
      <c r="A528" s="11" t="s">
        <v>1177</v>
      </c>
      <c r="B528" s="3" t="s">
        <v>385</v>
      </c>
      <c r="C528" s="4"/>
      <c r="D528" s="4"/>
      <c r="E528" s="4"/>
      <c r="F528" s="12" t="s">
        <v>1176</v>
      </c>
      <c r="G528" s="13"/>
      <c r="H528" s="22">
        <v>2513.1999999999998</v>
      </c>
      <c r="I528" s="22">
        <v>0</v>
      </c>
      <c r="J528" s="22">
        <v>350000</v>
      </c>
      <c r="K528" s="22">
        <v>352513.2</v>
      </c>
      <c r="L528" s="68"/>
    </row>
    <row r="529" spans="1:12" ht="14.4" x14ac:dyDescent="0.25">
      <c r="A529" s="16" t="s">
        <v>1178</v>
      </c>
      <c r="B529" s="3" t="s">
        <v>385</v>
      </c>
      <c r="C529" s="4"/>
      <c r="D529" s="4"/>
      <c r="E529" s="4"/>
      <c r="F529" s="4"/>
      <c r="G529" s="17" t="s">
        <v>1179</v>
      </c>
      <c r="H529" s="2">
        <v>2513.1999999999998</v>
      </c>
      <c r="I529" s="2">
        <v>0</v>
      </c>
      <c r="J529" s="2">
        <v>350000</v>
      </c>
      <c r="K529" s="2">
        <v>352513.2</v>
      </c>
      <c r="L529" s="69"/>
    </row>
    <row r="530" spans="1:12" ht="14.4" x14ac:dyDescent="0.25">
      <c r="A530" s="19" t="s">
        <v>385</v>
      </c>
      <c r="B530" s="3" t="s">
        <v>385</v>
      </c>
      <c r="C530" s="4"/>
      <c r="D530" s="4"/>
      <c r="E530" s="4"/>
      <c r="F530" s="4"/>
      <c r="G530" s="20" t="s">
        <v>385</v>
      </c>
      <c r="H530" s="26"/>
      <c r="I530" s="26"/>
      <c r="J530" s="26"/>
      <c r="K530" s="26"/>
      <c r="L530" s="21"/>
    </row>
    <row r="531" spans="1:12" ht="14.4" x14ac:dyDescent="0.25">
      <c r="A531" s="11" t="s">
        <v>1180</v>
      </c>
      <c r="B531" s="3" t="s">
        <v>385</v>
      </c>
      <c r="C531" s="4"/>
      <c r="D531" s="4"/>
      <c r="E531" s="12" t="s">
        <v>1117</v>
      </c>
      <c r="F531" s="13"/>
      <c r="G531" s="13"/>
      <c r="H531" s="22">
        <v>2244957.13</v>
      </c>
      <c r="I531" s="22">
        <v>0</v>
      </c>
      <c r="J531" s="22">
        <v>227340.4</v>
      </c>
      <c r="K531" s="22">
        <v>2472297.5299999998</v>
      </c>
      <c r="L531" s="68"/>
    </row>
    <row r="532" spans="1:12" ht="14.4" x14ac:dyDescent="0.25">
      <c r="A532" s="11" t="s">
        <v>1181</v>
      </c>
      <c r="B532" s="3" t="s">
        <v>385</v>
      </c>
      <c r="C532" s="4"/>
      <c r="D532" s="4"/>
      <c r="E532" s="4"/>
      <c r="F532" s="12" t="s">
        <v>1117</v>
      </c>
      <c r="G532" s="13"/>
      <c r="H532" s="22">
        <v>2244957.13</v>
      </c>
      <c r="I532" s="22">
        <v>0</v>
      </c>
      <c r="J532" s="22">
        <v>227340.4</v>
      </c>
      <c r="K532" s="22">
        <v>2472297.5299999998</v>
      </c>
      <c r="L532" s="68"/>
    </row>
    <row r="533" spans="1:12" ht="14.4" x14ac:dyDescent="0.25">
      <c r="A533" s="16" t="s">
        <v>1182</v>
      </c>
      <c r="B533" s="3" t="s">
        <v>385</v>
      </c>
      <c r="C533" s="4"/>
      <c r="D533" s="4"/>
      <c r="E533" s="4"/>
      <c r="F533" s="4"/>
      <c r="G533" s="17" t="s">
        <v>1122</v>
      </c>
      <c r="H533" s="2">
        <v>306132.13</v>
      </c>
      <c r="I533" s="2">
        <v>0</v>
      </c>
      <c r="J533" s="2">
        <v>33750.400000000001</v>
      </c>
      <c r="K533" s="2">
        <v>339882.53</v>
      </c>
      <c r="L533" s="69"/>
    </row>
    <row r="534" spans="1:12" ht="14.4" x14ac:dyDescent="0.25">
      <c r="A534" s="16" t="s">
        <v>1183</v>
      </c>
      <c r="B534" s="3" t="s">
        <v>385</v>
      </c>
      <c r="C534" s="4"/>
      <c r="D534" s="4"/>
      <c r="E534" s="4"/>
      <c r="F534" s="4"/>
      <c r="G534" s="17" t="s">
        <v>1128</v>
      </c>
      <c r="H534" s="2">
        <v>1938825</v>
      </c>
      <c r="I534" s="2">
        <v>0</v>
      </c>
      <c r="J534" s="2">
        <v>193590</v>
      </c>
      <c r="K534" s="2">
        <v>2132415</v>
      </c>
      <c r="L534" s="69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145B-3B4E-4D8C-A792-97EB7EA214FD}">
  <dimension ref="A1:L551"/>
  <sheetViews>
    <sheetView topLeftCell="A10" workbookViewId="0">
      <selection activeCell="L203" sqref="L203"/>
    </sheetView>
  </sheetViews>
  <sheetFormatPr defaultColWidth="9.109375" defaultRowHeight="13.8" x14ac:dyDescent="0.3"/>
  <cols>
    <col min="1" max="1" width="15.88671875" style="205" bestFit="1" customWidth="1"/>
    <col min="2" max="6" width="1.77734375" style="205" customWidth="1"/>
    <col min="7" max="7" width="57.33203125" style="205" bestFit="1" customWidth="1"/>
    <col min="8" max="8" width="14.77734375" style="210" bestFit="1" customWidth="1"/>
    <col min="9" max="10" width="13.109375" style="210" bestFit="1" customWidth="1"/>
    <col min="11" max="11" width="14.77734375" style="210" bestFit="1" customWidth="1"/>
    <col min="12" max="12" width="13.109375" style="205" bestFit="1" customWidth="1"/>
    <col min="13" max="256" width="9.109375" style="205"/>
    <col min="257" max="257" width="15.88671875" style="205" bestFit="1" customWidth="1"/>
    <col min="258" max="262" width="1.77734375" style="205" customWidth="1"/>
    <col min="263" max="263" width="57.33203125" style="205" bestFit="1" customWidth="1"/>
    <col min="264" max="264" width="14.77734375" style="205" bestFit="1" customWidth="1"/>
    <col min="265" max="266" width="13.109375" style="205" bestFit="1" customWidth="1"/>
    <col min="267" max="267" width="14.109375" style="205" bestFit="1" customWidth="1"/>
    <col min="268" max="268" width="8.109375" style="205" bestFit="1" customWidth="1"/>
    <col min="269" max="512" width="9.109375" style="205"/>
    <col min="513" max="513" width="15.88671875" style="205" bestFit="1" customWidth="1"/>
    <col min="514" max="518" width="1.77734375" style="205" customWidth="1"/>
    <col min="519" max="519" width="57.33203125" style="205" bestFit="1" customWidth="1"/>
    <col min="520" max="520" width="14.77734375" style="205" bestFit="1" customWidth="1"/>
    <col min="521" max="522" width="13.109375" style="205" bestFit="1" customWidth="1"/>
    <col min="523" max="523" width="14.109375" style="205" bestFit="1" customWidth="1"/>
    <col min="524" max="524" width="8.109375" style="205" bestFit="1" customWidth="1"/>
    <col min="525" max="768" width="9.109375" style="205"/>
    <col min="769" max="769" width="15.88671875" style="205" bestFit="1" customWidth="1"/>
    <col min="770" max="774" width="1.77734375" style="205" customWidth="1"/>
    <col min="775" max="775" width="57.33203125" style="205" bestFit="1" customWidth="1"/>
    <col min="776" max="776" width="14.77734375" style="205" bestFit="1" customWidth="1"/>
    <col min="777" max="778" width="13.109375" style="205" bestFit="1" customWidth="1"/>
    <col min="779" max="779" width="14.109375" style="205" bestFit="1" customWidth="1"/>
    <col min="780" max="780" width="8.109375" style="205" bestFit="1" customWidth="1"/>
    <col min="781" max="1024" width="9.109375" style="205"/>
    <col min="1025" max="1025" width="15.88671875" style="205" bestFit="1" customWidth="1"/>
    <col min="1026" max="1030" width="1.77734375" style="205" customWidth="1"/>
    <col min="1031" max="1031" width="57.33203125" style="205" bestFit="1" customWidth="1"/>
    <col min="1032" max="1032" width="14.77734375" style="205" bestFit="1" customWidth="1"/>
    <col min="1033" max="1034" width="13.109375" style="205" bestFit="1" customWidth="1"/>
    <col min="1035" max="1035" width="14.109375" style="205" bestFit="1" customWidth="1"/>
    <col min="1036" max="1036" width="8.109375" style="205" bestFit="1" customWidth="1"/>
    <col min="1037" max="1280" width="9.109375" style="205"/>
    <col min="1281" max="1281" width="15.88671875" style="205" bestFit="1" customWidth="1"/>
    <col min="1282" max="1286" width="1.77734375" style="205" customWidth="1"/>
    <col min="1287" max="1287" width="57.33203125" style="205" bestFit="1" customWidth="1"/>
    <col min="1288" max="1288" width="14.77734375" style="205" bestFit="1" customWidth="1"/>
    <col min="1289" max="1290" width="13.109375" style="205" bestFit="1" customWidth="1"/>
    <col min="1291" max="1291" width="14.109375" style="205" bestFit="1" customWidth="1"/>
    <col min="1292" max="1292" width="8.109375" style="205" bestFit="1" customWidth="1"/>
    <col min="1293" max="1536" width="9.109375" style="205"/>
    <col min="1537" max="1537" width="15.88671875" style="205" bestFit="1" customWidth="1"/>
    <col min="1538" max="1542" width="1.77734375" style="205" customWidth="1"/>
    <col min="1543" max="1543" width="57.33203125" style="205" bestFit="1" customWidth="1"/>
    <col min="1544" max="1544" width="14.77734375" style="205" bestFit="1" customWidth="1"/>
    <col min="1545" max="1546" width="13.109375" style="205" bestFit="1" customWidth="1"/>
    <col min="1547" max="1547" width="14.109375" style="205" bestFit="1" customWidth="1"/>
    <col min="1548" max="1548" width="8.109375" style="205" bestFit="1" customWidth="1"/>
    <col min="1549" max="1792" width="9.109375" style="205"/>
    <col min="1793" max="1793" width="15.88671875" style="205" bestFit="1" customWidth="1"/>
    <col min="1794" max="1798" width="1.77734375" style="205" customWidth="1"/>
    <col min="1799" max="1799" width="57.33203125" style="205" bestFit="1" customWidth="1"/>
    <col min="1800" max="1800" width="14.77734375" style="205" bestFit="1" customWidth="1"/>
    <col min="1801" max="1802" width="13.109375" style="205" bestFit="1" customWidth="1"/>
    <col min="1803" max="1803" width="14.109375" style="205" bestFit="1" customWidth="1"/>
    <col min="1804" max="1804" width="8.109375" style="205" bestFit="1" customWidth="1"/>
    <col min="1805" max="2048" width="9.109375" style="205"/>
    <col min="2049" max="2049" width="15.88671875" style="205" bestFit="1" customWidth="1"/>
    <col min="2050" max="2054" width="1.77734375" style="205" customWidth="1"/>
    <col min="2055" max="2055" width="57.33203125" style="205" bestFit="1" customWidth="1"/>
    <col min="2056" max="2056" width="14.77734375" style="205" bestFit="1" customWidth="1"/>
    <col min="2057" max="2058" width="13.109375" style="205" bestFit="1" customWidth="1"/>
    <col min="2059" max="2059" width="14.109375" style="205" bestFit="1" customWidth="1"/>
    <col min="2060" max="2060" width="8.109375" style="205" bestFit="1" customWidth="1"/>
    <col min="2061" max="2304" width="9.109375" style="205"/>
    <col min="2305" max="2305" width="15.88671875" style="205" bestFit="1" customWidth="1"/>
    <col min="2306" max="2310" width="1.77734375" style="205" customWidth="1"/>
    <col min="2311" max="2311" width="57.33203125" style="205" bestFit="1" customWidth="1"/>
    <col min="2312" max="2312" width="14.77734375" style="205" bestFit="1" customWidth="1"/>
    <col min="2313" max="2314" width="13.109375" style="205" bestFit="1" customWidth="1"/>
    <col min="2315" max="2315" width="14.109375" style="205" bestFit="1" customWidth="1"/>
    <col min="2316" max="2316" width="8.109375" style="205" bestFit="1" customWidth="1"/>
    <col min="2317" max="2560" width="9.109375" style="205"/>
    <col min="2561" max="2561" width="15.88671875" style="205" bestFit="1" customWidth="1"/>
    <col min="2562" max="2566" width="1.77734375" style="205" customWidth="1"/>
    <col min="2567" max="2567" width="57.33203125" style="205" bestFit="1" customWidth="1"/>
    <col min="2568" max="2568" width="14.77734375" style="205" bestFit="1" customWidth="1"/>
    <col min="2569" max="2570" width="13.109375" style="205" bestFit="1" customWidth="1"/>
    <col min="2571" max="2571" width="14.109375" style="205" bestFit="1" customWidth="1"/>
    <col min="2572" max="2572" width="8.109375" style="205" bestFit="1" customWidth="1"/>
    <col min="2573" max="2816" width="9.109375" style="205"/>
    <col min="2817" max="2817" width="15.88671875" style="205" bestFit="1" customWidth="1"/>
    <col min="2818" max="2822" width="1.77734375" style="205" customWidth="1"/>
    <col min="2823" max="2823" width="57.33203125" style="205" bestFit="1" customWidth="1"/>
    <col min="2824" max="2824" width="14.77734375" style="205" bestFit="1" customWidth="1"/>
    <col min="2825" max="2826" width="13.109375" style="205" bestFit="1" customWidth="1"/>
    <col min="2827" max="2827" width="14.109375" style="205" bestFit="1" customWidth="1"/>
    <col min="2828" max="2828" width="8.109375" style="205" bestFit="1" customWidth="1"/>
    <col min="2829" max="3072" width="9.109375" style="205"/>
    <col min="3073" max="3073" width="15.88671875" style="205" bestFit="1" customWidth="1"/>
    <col min="3074" max="3078" width="1.77734375" style="205" customWidth="1"/>
    <col min="3079" max="3079" width="57.33203125" style="205" bestFit="1" customWidth="1"/>
    <col min="3080" max="3080" width="14.77734375" style="205" bestFit="1" customWidth="1"/>
    <col min="3081" max="3082" width="13.109375" style="205" bestFit="1" customWidth="1"/>
    <col min="3083" max="3083" width="14.109375" style="205" bestFit="1" customWidth="1"/>
    <col min="3084" max="3084" width="8.109375" style="205" bestFit="1" customWidth="1"/>
    <col min="3085" max="3328" width="9.109375" style="205"/>
    <col min="3329" max="3329" width="15.88671875" style="205" bestFit="1" customWidth="1"/>
    <col min="3330" max="3334" width="1.77734375" style="205" customWidth="1"/>
    <col min="3335" max="3335" width="57.33203125" style="205" bestFit="1" customWidth="1"/>
    <col min="3336" max="3336" width="14.77734375" style="205" bestFit="1" customWidth="1"/>
    <col min="3337" max="3338" width="13.109375" style="205" bestFit="1" customWidth="1"/>
    <col min="3339" max="3339" width="14.109375" style="205" bestFit="1" customWidth="1"/>
    <col min="3340" max="3340" width="8.109375" style="205" bestFit="1" customWidth="1"/>
    <col min="3341" max="3584" width="9.109375" style="205"/>
    <col min="3585" max="3585" width="15.88671875" style="205" bestFit="1" customWidth="1"/>
    <col min="3586" max="3590" width="1.77734375" style="205" customWidth="1"/>
    <col min="3591" max="3591" width="57.33203125" style="205" bestFit="1" customWidth="1"/>
    <col min="3592" max="3592" width="14.77734375" style="205" bestFit="1" customWidth="1"/>
    <col min="3593" max="3594" width="13.109375" style="205" bestFit="1" customWidth="1"/>
    <col min="3595" max="3595" width="14.109375" style="205" bestFit="1" customWidth="1"/>
    <col min="3596" max="3596" width="8.109375" style="205" bestFit="1" customWidth="1"/>
    <col min="3597" max="3840" width="9.109375" style="205"/>
    <col min="3841" max="3841" width="15.88671875" style="205" bestFit="1" customWidth="1"/>
    <col min="3842" max="3846" width="1.77734375" style="205" customWidth="1"/>
    <col min="3847" max="3847" width="57.33203125" style="205" bestFit="1" customWidth="1"/>
    <col min="3848" max="3848" width="14.77734375" style="205" bestFit="1" customWidth="1"/>
    <col min="3849" max="3850" width="13.109375" style="205" bestFit="1" customWidth="1"/>
    <col min="3851" max="3851" width="14.109375" style="205" bestFit="1" customWidth="1"/>
    <col min="3852" max="3852" width="8.109375" style="205" bestFit="1" customWidth="1"/>
    <col min="3853" max="4096" width="9.109375" style="205"/>
    <col min="4097" max="4097" width="15.88671875" style="205" bestFit="1" customWidth="1"/>
    <col min="4098" max="4102" width="1.77734375" style="205" customWidth="1"/>
    <col min="4103" max="4103" width="57.33203125" style="205" bestFit="1" customWidth="1"/>
    <col min="4104" max="4104" width="14.77734375" style="205" bestFit="1" customWidth="1"/>
    <col min="4105" max="4106" width="13.109375" style="205" bestFit="1" customWidth="1"/>
    <col min="4107" max="4107" width="14.109375" style="205" bestFit="1" customWidth="1"/>
    <col min="4108" max="4108" width="8.109375" style="205" bestFit="1" customWidth="1"/>
    <col min="4109" max="4352" width="9.109375" style="205"/>
    <col min="4353" max="4353" width="15.88671875" style="205" bestFit="1" customWidth="1"/>
    <col min="4354" max="4358" width="1.77734375" style="205" customWidth="1"/>
    <col min="4359" max="4359" width="57.33203125" style="205" bestFit="1" customWidth="1"/>
    <col min="4360" max="4360" width="14.77734375" style="205" bestFit="1" customWidth="1"/>
    <col min="4361" max="4362" width="13.109375" style="205" bestFit="1" customWidth="1"/>
    <col min="4363" max="4363" width="14.109375" style="205" bestFit="1" customWidth="1"/>
    <col min="4364" max="4364" width="8.109375" style="205" bestFit="1" customWidth="1"/>
    <col min="4365" max="4608" width="9.109375" style="205"/>
    <col min="4609" max="4609" width="15.88671875" style="205" bestFit="1" customWidth="1"/>
    <col min="4610" max="4614" width="1.77734375" style="205" customWidth="1"/>
    <col min="4615" max="4615" width="57.33203125" style="205" bestFit="1" customWidth="1"/>
    <col min="4616" max="4616" width="14.77734375" style="205" bestFit="1" customWidth="1"/>
    <col min="4617" max="4618" width="13.109375" style="205" bestFit="1" customWidth="1"/>
    <col min="4619" max="4619" width="14.109375" style="205" bestFit="1" customWidth="1"/>
    <col min="4620" max="4620" width="8.109375" style="205" bestFit="1" customWidth="1"/>
    <col min="4621" max="4864" width="9.109375" style="205"/>
    <col min="4865" max="4865" width="15.88671875" style="205" bestFit="1" customWidth="1"/>
    <col min="4866" max="4870" width="1.77734375" style="205" customWidth="1"/>
    <col min="4871" max="4871" width="57.33203125" style="205" bestFit="1" customWidth="1"/>
    <col min="4872" max="4872" width="14.77734375" style="205" bestFit="1" customWidth="1"/>
    <col min="4873" max="4874" width="13.109375" style="205" bestFit="1" customWidth="1"/>
    <col min="4875" max="4875" width="14.109375" style="205" bestFit="1" customWidth="1"/>
    <col min="4876" max="4876" width="8.109375" style="205" bestFit="1" customWidth="1"/>
    <col min="4877" max="5120" width="9.109375" style="205"/>
    <col min="5121" max="5121" width="15.88671875" style="205" bestFit="1" customWidth="1"/>
    <col min="5122" max="5126" width="1.77734375" style="205" customWidth="1"/>
    <col min="5127" max="5127" width="57.33203125" style="205" bestFit="1" customWidth="1"/>
    <col min="5128" max="5128" width="14.77734375" style="205" bestFit="1" customWidth="1"/>
    <col min="5129" max="5130" width="13.109375" style="205" bestFit="1" customWidth="1"/>
    <col min="5131" max="5131" width="14.109375" style="205" bestFit="1" customWidth="1"/>
    <col min="5132" max="5132" width="8.109375" style="205" bestFit="1" customWidth="1"/>
    <col min="5133" max="5376" width="9.109375" style="205"/>
    <col min="5377" max="5377" width="15.88671875" style="205" bestFit="1" customWidth="1"/>
    <col min="5378" max="5382" width="1.77734375" style="205" customWidth="1"/>
    <col min="5383" max="5383" width="57.33203125" style="205" bestFit="1" customWidth="1"/>
    <col min="5384" max="5384" width="14.77734375" style="205" bestFit="1" customWidth="1"/>
    <col min="5385" max="5386" width="13.109375" style="205" bestFit="1" customWidth="1"/>
    <col min="5387" max="5387" width="14.109375" style="205" bestFit="1" customWidth="1"/>
    <col min="5388" max="5388" width="8.109375" style="205" bestFit="1" customWidth="1"/>
    <col min="5389" max="5632" width="9.109375" style="205"/>
    <col min="5633" max="5633" width="15.88671875" style="205" bestFit="1" customWidth="1"/>
    <col min="5634" max="5638" width="1.77734375" style="205" customWidth="1"/>
    <col min="5639" max="5639" width="57.33203125" style="205" bestFit="1" customWidth="1"/>
    <col min="5640" max="5640" width="14.77734375" style="205" bestFit="1" customWidth="1"/>
    <col min="5641" max="5642" width="13.109375" style="205" bestFit="1" customWidth="1"/>
    <col min="5643" max="5643" width="14.109375" style="205" bestFit="1" customWidth="1"/>
    <col min="5644" max="5644" width="8.109375" style="205" bestFit="1" customWidth="1"/>
    <col min="5645" max="5888" width="9.109375" style="205"/>
    <col min="5889" max="5889" width="15.88671875" style="205" bestFit="1" customWidth="1"/>
    <col min="5890" max="5894" width="1.77734375" style="205" customWidth="1"/>
    <col min="5895" max="5895" width="57.33203125" style="205" bestFit="1" customWidth="1"/>
    <col min="5896" max="5896" width="14.77734375" style="205" bestFit="1" customWidth="1"/>
    <col min="5897" max="5898" width="13.109375" style="205" bestFit="1" customWidth="1"/>
    <col min="5899" max="5899" width="14.109375" style="205" bestFit="1" customWidth="1"/>
    <col min="5900" max="5900" width="8.109375" style="205" bestFit="1" customWidth="1"/>
    <col min="5901" max="6144" width="9.109375" style="205"/>
    <col min="6145" max="6145" width="15.88671875" style="205" bestFit="1" customWidth="1"/>
    <col min="6146" max="6150" width="1.77734375" style="205" customWidth="1"/>
    <col min="6151" max="6151" width="57.33203125" style="205" bestFit="1" customWidth="1"/>
    <col min="6152" max="6152" width="14.77734375" style="205" bestFit="1" customWidth="1"/>
    <col min="6153" max="6154" width="13.109375" style="205" bestFit="1" customWidth="1"/>
    <col min="6155" max="6155" width="14.109375" style="205" bestFit="1" customWidth="1"/>
    <col min="6156" max="6156" width="8.109375" style="205" bestFit="1" customWidth="1"/>
    <col min="6157" max="6400" width="9.109375" style="205"/>
    <col min="6401" max="6401" width="15.88671875" style="205" bestFit="1" customWidth="1"/>
    <col min="6402" max="6406" width="1.77734375" style="205" customWidth="1"/>
    <col min="6407" max="6407" width="57.33203125" style="205" bestFit="1" customWidth="1"/>
    <col min="6408" max="6408" width="14.77734375" style="205" bestFit="1" customWidth="1"/>
    <col min="6409" max="6410" width="13.109375" style="205" bestFit="1" customWidth="1"/>
    <col min="6411" max="6411" width="14.109375" style="205" bestFit="1" customWidth="1"/>
    <col min="6412" max="6412" width="8.109375" style="205" bestFit="1" customWidth="1"/>
    <col min="6413" max="6656" width="9.109375" style="205"/>
    <col min="6657" max="6657" width="15.88671875" style="205" bestFit="1" customWidth="1"/>
    <col min="6658" max="6662" width="1.77734375" style="205" customWidth="1"/>
    <col min="6663" max="6663" width="57.33203125" style="205" bestFit="1" customWidth="1"/>
    <col min="6664" max="6664" width="14.77734375" style="205" bestFit="1" customWidth="1"/>
    <col min="6665" max="6666" width="13.109375" style="205" bestFit="1" customWidth="1"/>
    <col min="6667" max="6667" width="14.109375" style="205" bestFit="1" customWidth="1"/>
    <col min="6668" max="6668" width="8.109375" style="205" bestFit="1" customWidth="1"/>
    <col min="6669" max="6912" width="9.109375" style="205"/>
    <col min="6913" max="6913" width="15.88671875" style="205" bestFit="1" customWidth="1"/>
    <col min="6914" max="6918" width="1.77734375" style="205" customWidth="1"/>
    <col min="6919" max="6919" width="57.33203125" style="205" bestFit="1" customWidth="1"/>
    <col min="6920" max="6920" width="14.77734375" style="205" bestFit="1" customWidth="1"/>
    <col min="6921" max="6922" width="13.109375" style="205" bestFit="1" customWidth="1"/>
    <col min="6923" max="6923" width="14.109375" style="205" bestFit="1" customWidth="1"/>
    <col min="6924" max="6924" width="8.109375" style="205" bestFit="1" customWidth="1"/>
    <col min="6925" max="7168" width="9.109375" style="205"/>
    <col min="7169" max="7169" width="15.88671875" style="205" bestFit="1" customWidth="1"/>
    <col min="7170" max="7174" width="1.77734375" style="205" customWidth="1"/>
    <col min="7175" max="7175" width="57.33203125" style="205" bestFit="1" customWidth="1"/>
    <col min="7176" max="7176" width="14.77734375" style="205" bestFit="1" customWidth="1"/>
    <col min="7177" max="7178" width="13.109375" style="205" bestFit="1" customWidth="1"/>
    <col min="7179" max="7179" width="14.109375" style="205" bestFit="1" customWidth="1"/>
    <col min="7180" max="7180" width="8.109375" style="205" bestFit="1" customWidth="1"/>
    <col min="7181" max="7424" width="9.109375" style="205"/>
    <col min="7425" max="7425" width="15.88671875" style="205" bestFit="1" customWidth="1"/>
    <col min="7426" max="7430" width="1.77734375" style="205" customWidth="1"/>
    <col min="7431" max="7431" width="57.33203125" style="205" bestFit="1" customWidth="1"/>
    <col min="7432" max="7432" width="14.77734375" style="205" bestFit="1" customWidth="1"/>
    <col min="7433" max="7434" width="13.109375" style="205" bestFit="1" customWidth="1"/>
    <col min="7435" max="7435" width="14.109375" style="205" bestFit="1" customWidth="1"/>
    <col min="7436" max="7436" width="8.109375" style="205" bestFit="1" customWidth="1"/>
    <col min="7437" max="7680" width="9.109375" style="205"/>
    <col min="7681" max="7681" width="15.88671875" style="205" bestFit="1" customWidth="1"/>
    <col min="7682" max="7686" width="1.77734375" style="205" customWidth="1"/>
    <col min="7687" max="7687" width="57.33203125" style="205" bestFit="1" customWidth="1"/>
    <col min="7688" max="7688" width="14.77734375" style="205" bestFit="1" customWidth="1"/>
    <col min="7689" max="7690" width="13.109375" style="205" bestFit="1" customWidth="1"/>
    <col min="7691" max="7691" width="14.109375" style="205" bestFit="1" customWidth="1"/>
    <col min="7692" max="7692" width="8.109375" style="205" bestFit="1" customWidth="1"/>
    <col min="7693" max="7936" width="9.109375" style="205"/>
    <col min="7937" max="7937" width="15.88671875" style="205" bestFit="1" customWidth="1"/>
    <col min="7938" max="7942" width="1.77734375" style="205" customWidth="1"/>
    <col min="7943" max="7943" width="57.33203125" style="205" bestFit="1" customWidth="1"/>
    <col min="7944" max="7944" width="14.77734375" style="205" bestFit="1" customWidth="1"/>
    <col min="7945" max="7946" width="13.109375" style="205" bestFit="1" customWidth="1"/>
    <col min="7947" max="7947" width="14.109375" style="205" bestFit="1" customWidth="1"/>
    <col min="7948" max="7948" width="8.109375" style="205" bestFit="1" customWidth="1"/>
    <col min="7949" max="8192" width="9.109375" style="205"/>
    <col min="8193" max="8193" width="15.88671875" style="205" bestFit="1" customWidth="1"/>
    <col min="8194" max="8198" width="1.77734375" style="205" customWidth="1"/>
    <col min="8199" max="8199" width="57.33203125" style="205" bestFit="1" customWidth="1"/>
    <col min="8200" max="8200" width="14.77734375" style="205" bestFit="1" customWidth="1"/>
    <col min="8201" max="8202" width="13.109375" style="205" bestFit="1" customWidth="1"/>
    <col min="8203" max="8203" width="14.109375" style="205" bestFit="1" customWidth="1"/>
    <col min="8204" max="8204" width="8.109375" style="205" bestFit="1" customWidth="1"/>
    <col min="8205" max="8448" width="9.109375" style="205"/>
    <col min="8449" max="8449" width="15.88671875" style="205" bestFit="1" customWidth="1"/>
    <col min="8450" max="8454" width="1.77734375" style="205" customWidth="1"/>
    <col min="8455" max="8455" width="57.33203125" style="205" bestFit="1" customWidth="1"/>
    <col min="8456" max="8456" width="14.77734375" style="205" bestFit="1" customWidth="1"/>
    <col min="8457" max="8458" width="13.109375" style="205" bestFit="1" customWidth="1"/>
    <col min="8459" max="8459" width="14.109375" style="205" bestFit="1" customWidth="1"/>
    <col min="8460" max="8460" width="8.109375" style="205" bestFit="1" customWidth="1"/>
    <col min="8461" max="8704" width="9.109375" style="205"/>
    <col min="8705" max="8705" width="15.88671875" style="205" bestFit="1" customWidth="1"/>
    <col min="8706" max="8710" width="1.77734375" style="205" customWidth="1"/>
    <col min="8711" max="8711" width="57.33203125" style="205" bestFit="1" customWidth="1"/>
    <col min="8712" max="8712" width="14.77734375" style="205" bestFit="1" customWidth="1"/>
    <col min="8713" max="8714" width="13.109375" style="205" bestFit="1" customWidth="1"/>
    <col min="8715" max="8715" width="14.109375" style="205" bestFit="1" customWidth="1"/>
    <col min="8716" max="8716" width="8.109375" style="205" bestFit="1" customWidth="1"/>
    <col min="8717" max="8960" width="9.109375" style="205"/>
    <col min="8961" max="8961" width="15.88671875" style="205" bestFit="1" customWidth="1"/>
    <col min="8962" max="8966" width="1.77734375" style="205" customWidth="1"/>
    <col min="8967" max="8967" width="57.33203125" style="205" bestFit="1" customWidth="1"/>
    <col min="8968" max="8968" width="14.77734375" style="205" bestFit="1" customWidth="1"/>
    <col min="8969" max="8970" width="13.109375" style="205" bestFit="1" customWidth="1"/>
    <col min="8971" max="8971" width="14.109375" style="205" bestFit="1" customWidth="1"/>
    <col min="8972" max="8972" width="8.109375" style="205" bestFit="1" customWidth="1"/>
    <col min="8973" max="9216" width="9.109375" style="205"/>
    <col min="9217" max="9217" width="15.88671875" style="205" bestFit="1" customWidth="1"/>
    <col min="9218" max="9222" width="1.77734375" style="205" customWidth="1"/>
    <col min="9223" max="9223" width="57.33203125" style="205" bestFit="1" customWidth="1"/>
    <col min="9224" max="9224" width="14.77734375" style="205" bestFit="1" customWidth="1"/>
    <col min="9225" max="9226" width="13.109375" style="205" bestFit="1" customWidth="1"/>
    <col min="9227" max="9227" width="14.109375" style="205" bestFit="1" customWidth="1"/>
    <col min="9228" max="9228" width="8.109375" style="205" bestFit="1" customWidth="1"/>
    <col min="9229" max="9472" width="9.109375" style="205"/>
    <col min="9473" max="9473" width="15.88671875" style="205" bestFit="1" customWidth="1"/>
    <col min="9474" max="9478" width="1.77734375" style="205" customWidth="1"/>
    <col min="9479" max="9479" width="57.33203125" style="205" bestFit="1" customWidth="1"/>
    <col min="9480" max="9480" width="14.77734375" style="205" bestFit="1" customWidth="1"/>
    <col min="9481" max="9482" width="13.109375" style="205" bestFit="1" customWidth="1"/>
    <col min="9483" max="9483" width="14.109375" style="205" bestFit="1" customWidth="1"/>
    <col min="9484" max="9484" width="8.109375" style="205" bestFit="1" customWidth="1"/>
    <col min="9485" max="9728" width="9.109375" style="205"/>
    <col min="9729" max="9729" width="15.88671875" style="205" bestFit="1" customWidth="1"/>
    <col min="9730" max="9734" width="1.77734375" style="205" customWidth="1"/>
    <col min="9735" max="9735" width="57.33203125" style="205" bestFit="1" customWidth="1"/>
    <col min="9736" max="9736" width="14.77734375" style="205" bestFit="1" customWidth="1"/>
    <col min="9737" max="9738" width="13.109375" style="205" bestFit="1" customWidth="1"/>
    <col min="9739" max="9739" width="14.109375" style="205" bestFit="1" customWidth="1"/>
    <col min="9740" max="9740" width="8.109375" style="205" bestFit="1" customWidth="1"/>
    <col min="9741" max="9984" width="9.109375" style="205"/>
    <col min="9985" max="9985" width="15.88671875" style="205" bestFit="1" customWidth="1"/>
    <col min="9986" max="9990" width="1.77734375" style="205" customWidth="1"/>
    <col min="9991" max="9991" width="57.33203125" style="205" bestFit="1" customWidth="1"/>
    <col min="9992" max="9992" width="14.77734375" style="205" bestFit="1" customWidth="1"/>
    <col min="9993" max="9994" width="13.109375" style="205" bestFit="1" customWidth="1"/>
    <col min="9995" max="9995" width="14.109375" style="205" bestFit="1" customWidth="1"/>
    <col min="9996" max="9996" width="8.109375" style="205" bestFit="1" customWidth="1"/>
    <col min="9997" max="10240" width="9.109375" style="205"/>
    <col min="10241" max="10241" width="15.88671875" style="205" bestFit="1" customWidth="1"/>
    <col min="10242" max="10246" width="1.77734375" style="205" customWidth="1"/>
    <col min="10247" max="10247" width="57.33203125" style="205" bestFit="1" customWidth="1"/>
    <col min="10248" max="10248" width="14.77734375" style="205" bestFit="1" customWidth="1"/>
    <col min="10249" max="10250" width="13.109375" style="205" bestFit="1" customWidth="1"/>
    <col min="10251" max="10251" width="14.109375" style="205" bestFit="1" customWidth="1"/>
    <col min="10252" max="10252" width="8.109375" style="205" bestFit="1" customWidth="1"/>
    <col min="10253" max="10496" width="9.109375" style="205"/>
    <col min="10497" max="10497" width="15.88671875" style="205" bestFit="1" customWidth="1"/>
    <col min="10498" max="10502" width="1.77734375" style="205" customWidth="1"/>
    <col min="10503" max="10503" width="57.33203125" style="205" bestFit="1" customWidth="1"/>
    <col min="10504" max="10504" width="14.77734375" style="205" bestFit="1" customWidth="1"/>
    <col min="10505" max="10506" width="13.109375" style="205" bestFit="1" customWidth="1"/>
    <col min="10507" max="10507" width="14.109375" style="205" bestFit="1" customWidth="1"/>
    <col min="10508" max="10508" width="8.109375" style="205" bestFit="1" customWidth="1"/>
    <col min="10509" max="10752" width="9.109375" style="205"/>
    <col min="10753" max="10753" width="15.88671875" style="205" bestFit="1" customWidth="1"/>
    <col min="10754" max="10758" width="1.77734375" style="205" customWidth="1"/>
    <col min="10759" max="10759" width="57.33203125" style="205" bestFit="1" customWidth="1"/>
    <col min="10760" max="10760" width="14.77734375" style="205" bestFit="1" customWidth="1"/>
    <col min="10761" max="10762" width="13.109375" style="205" bestFit="1" customWidth="1"/>
    <col min="10763" max="10763" width="14.109375" style="205" bestFit="1" customWidth="1"/>
    <col min="10764" max="10764" width="8.109375" style="205" bestFit="1" customWidth="1"/>
    <col min="10765" max="11008" width="9.109375" style="205"/>
    <col min="11009" max="11009" width="15.88671875" style="205" bestFit="1" customWidth="1"/>
    <col min="11010" max="11014" width="1.77734375" style="205" customWidth="1"/>
    <col min="11015" max="11015" width="57.33203125" style="205" bestFit="1" customWidth="1"/>
    <col min="11016" max="11016" width="14.77734375" style="205" bestFit="1" customWidth="1"/>
    <col min="11017" max="11018" width="13.109375" style="205" bestFit="1" customWidth="1"/>
    <col min="11019" max="11019" width="14.109375" style="205" bestFit="1" customWidth="1"/>
    <col min="11020" max="11020" width="8.109375" style="205" bestFit="1" customWidth="1"/>
    <col min="11021" max="11264" width="9.109375" style="205"/>
    <col min="11265" max="11265" width="15.88671875" style="205" bestFit="1" customWidth="1"/>
    <col min="11266" max="11270" width="1.77734375" style="205" customWidth="1"/>
    <col min="11271" max="11271" width="57.33203125" style="205" bestFit="1" customWidth="1"/>
    <col min="11272" max="11272" width="14.77734375" style="205" bestFit="1" customWidth="1"/>
    <col min="11273" max="11274" width="13.109375" style="205" bestFit="1" customWidth="1"/>
    <col min="11275" max="11275" width="14.109375" style="205" bestFit="1" customWidth="1"/>
    <col min="11276" max="11276" width="8.109375" style="205" bestFit="1" customWidth="1"/>
    <col min="11277" max="11520" width="9.109375" style="205"/>
    <col min="11521" max="11521" width="15.88671875" style="205" bestFit="1" customWidth="1"/>
    <col min="11522" max="11526" width="1.77734375" style="205" customWidth="1"/>
    <col min="11527" max="11527" width="57.33203125" style="205" bestFit="1" customWidth="1"/>
    <col min="11528" max="11528" width="14.77734375" style="205" bestFit="1" customWidth="1"/>
    <col min="11529" max="11530" width="13.109375" style="205" bestFit="1" customWidth="1"/>
    <col min="11531" max="11531" width="14.109375" style="205" bestFit="1" customWidth="1"/>
    <col min="11532" max="11532" width="8.109375" style="205" bestFit="1" customWidth="1"/>
    <col min="11533" max="11776" width="9.109375" style="205"/>
    <col min="11777" max="11777" width="15.88671875" style="205" bestFit="1" customWidth="1"/>
    <col min="11778" max="11782" width="1.77734375" style="205" customWidth="1"/>
    <col min="11783" max="11783" width="57.33203125" style="205" bestFit="1" customWidth="1"/>
    <col min="11784" max="11784" width="14.77734375" style="205" bestFit="1" customWidth="1"/>
    <col min="11785" max="11786" width="13.109375" style="205" bestFit="1" customWidth="1"/>
    <col min="11787" max="11787" width="14.109375" style="205" bestFit="1" customWidth="1"/>
    <col min="11788" max="11788" width="8.109375" style="205" bestFit="1" customWidth="1"/>
    <col min="11789" max="12032" width="9.109375" style="205"/>
    <col min="12033" max="12033" width="15.88671875" style="205" bestFit="1" customWidth="1"/>
    <col min="12034" max="12038" width="1.77734375" style="205" customWidth="1"/>
    <col min="12039" max="12039" width="57.33203125" style="205" bestFit="1" customWidth="1"/>
    <col min="12040" max="12040" width="14.77734375" style="205" bestFit="1" customWidth="1"/>
    <col min="12041" max="12042" width="13.109375" style="205" bestFit="1" customWidth="1"/>
    <col min="12043" max="12043" width="14.109375" style="205" bestFit="1" customWidth="1"/>
    <col min="12044" max="12044" width="8.109375" style="205" bestFit="1" customWidth="1"/>
    <col min="12045" max="12288" width="9.109375" style="205"/>
    <col min="12289" max="12289" width="15.88671875" style="205" bestFit="1" customWidth="1"/>
    <col min="12290" max="12294" width="1.77734375" style="205" customWidth="1"/>
    <col min="12295" max="12295" width="57.33203125" style="205" bestFit="1" customWidth="1"/>
    <col min="12296" max="12296" width="14.77734375" style="205" bestFit="1" customWidth="1"/>
    <col min="12297" max="12298" width="13.109375" style="205" bestFit="1" customWidth="1"/>
    <col min="12299" max="12299" width="14.109375" style="205" bestFit="1" customWidth="1"/>
    <col min="12300" max="12300" width="8.109375" style="205" bestFit="1" customWidth="1"/>
    <col min="12301" max="12544" width="9.109375" style="205"/>
    <col min="12545" max="12545" width="15.88671875" style="205" bestFit="1" customWidth="1"/>
    <col min="12546" max="12550" width="1.77734375" style="205" customWidth="1"/>
    <col min="12551" max="12551" width="57.33203125" style="205" bestFit="1" customWidth="1"/>
    <col min="12552" max="12552" width="14.77734375" style="205" bestFit="1" customWidth="1"/>
    <col min="12553" max="12554" width="13.109375" style="205" bestFit="1" customWidth="1"/>
    <col min="12555" max="12555" width="14.109375" style="205" bestFit="1" customWidth="1"/>
    <col min="12556" max="12556" width="8.109375" style="205" bestFit="1" customWidth="1"/>
    <col min="12557" max="12800" width="9.109375" style="205"/>
    <col min="12801" max="12801" width="15.88671875" style="205" bestFit="1" customWidth="1"/>
    <col min="12802" max="12806" width="1.77734375" style="205" customWidth="1"/>
    <col min="12807" max="12807" width="57.33203125" style="205" bestFit="1" customWidth="1"/>
    <col min="12808" max="12808" width="14.77734375" style="205" bestFit="1" customWidth="1"/>
    <col min="12809" max="12810" width="13.109375" style="205" bestFit="1" customWidth="1"/>
    <col min="12811" max="12811" width="14.109375" style="205" bestFit="1" customWidth="1"/>
    <col min="12812" max="12812" width="8.109375" style="205" bestFit="1" customWidth="1"/>
    <col min="12813" max="13056" width="9.109375" style="205"/>
    <col min="13057" max="13057" width="15.88671875" style="205" bestFit="1" customWidth="1"/>
    <col min="13058" max="13062" width="1.77734375" style="205" customWidth="1"/>
    <col min="13063" max="13063" width="57.33203125" style="205" bestFit="1" customWidth="1"/>
    <col min="13064" max="13064" width="14.77734375" style="205" bestFit="1" customWidth="1"/>
    <col min="13065" max="13066" width="13.109375" style="205" bestFit="1" customWidth="1"/>
    <col min="13067" max="13067" width="14.109375" style="205" bestFit="1" customWidth="1"/>
    <col min="13068" max="13068" width="8.109375" style="205" bestFit="1" customWidth="1"/>
    <col min="13069" max="13312" width="9.109375" style="205"/>
    <col min="13313" max="13313" width="15.88671875" style="205" bestFit="1" customWidth="1"/>
    <col min="13314" max="13318" width="1.77734375" style="205" customWidth="1"/>
    <col min="13319" max="13319" width="57.33203125" style="205" bestFit="1" customWidth="1"/>
    <col min="13320" max="13320" width="14.77734375" style="205" bestFit="1" customWidth="1"/>
    <col min="13321" max="13322" width="13.109375" style="205" bestFit="1" customWidth="1"/>
    <col min="13323" max="13323" width="14.109375" style="205" bestFit="1" customWidth="1"/>
    <col min="13324" max="13324" width="8.109375" style="205" bestFit="1" customWidth="1"/>
    <col min="13325" max="13568" width="9.109375" style="205"/>
    <col min="13569" max="13569" width="15.88671875" style="205" bestFit="1" customWidth="1"/>
    <col min="13570" max="13574" width="1.77734375" style="205" customWidth="1"/>
    <col min="13575" max="13575" width="57.33203125" style="205" bestFit="1" customWidth="1"/>
    <col min="13576" max="13576" width="14.77734375" style="205" bestFit="1" customWidth="1"/>
    <col min="13577" max="13578" width="13.109375" style="205" bestFit="1" customWidth="1"/>
    <col min="13579" max="13579" width="14.109375" style="205" bestFit="1" customWidth="1"/>
    <col min="13580" max="13580" width="8.109375" style="205" bestFit="1" customWidth="1"/>
    <col min="13581" max="13824" width="9.109375" style="205"/>
    <col min="13825" max="13825" width="15.88671875" style="205" bestFit="1" customWidth="1"/>
    <col min="13826" max="13830" width="1.77734375" style="205" customWidth="1"/>
    <col min="13831" max="13831" width="57.33203125" style="205" bestFit="1" customWidth="1"/>
    <col min="13832" max="13832" width="14.77734375" style="205" bestFit="1" customWidth="1"/>
    <col min="13833" max="13834" width="13.109375" style="205" bestFit="1" customWidth="1"/>
    <col min="13835" max="13835" width="14.109375" style="205" bestFit="1" customWidth="1"/>
    <col min="13836" max="13836" width="8.109375" style="205" bestFit="1" customWidth="1"/>
    <col min="13837" max="14080" width="9.109375" style="205"/>
    <col min="14081" max="14081" width="15.88671875" style="205" bestFit="1" customWidth="1"/>
    <col min="14082" max="14086" width="1.77734375" style="205" customWidth="1"/>
    <col min="14087" max="14087" width="57.33203125" style="205" bestFit="1" customWidth="1"/>
    <col min="14088" max="14088" width="14.77734375" style="205" bestFit="1" customWidth="1"/>
    <col min="14089" max="14090" width="13.109375" style="205" bestFit="1" customWidth="1"/>
    <col min="14091" max="14091" width="14.109375" style="205" bestFit="1" customWidth="1"/>
    <col min="14092" max="14092" width="8.109375" style="205" bestFit="1" customWidth="1"/>
    <col min="14093" max="14336" width="9.109375" style="205"/>
    <col min="14337" max="14337" width="15.88671875" style="205" bestFit="1" customWidth="1"/>
    <col min="14338" max="14342" width="1.77734375" style="205" customWidth="1"/>
    <col min="14343" max="14343" width="57.33203125" style="205" bestFit="1" customWidth="1"/>
    <col min="14344" max="14344" width="14.77734375" style="205" bestFit="1" customWidth="1"/>
    <col min="14345" max="14346" width="13.109375" style="205" bestFit="1" customWidth="1"/>
    <col min="14347" max="14347" width="14.109375" style="205" bestFit="1" customWidth="1"/>
    <col min="14348" max="14348" width="8.109375" style="205" bestFit="1" customWidth="1"/>
    <col min="14349" max="14592" width="9.109375" style="205"/>
    <col min="14593" max="14593" width="15.88671875" style="205" bestFit="1" customWidth="1"/>
    <col min="14594" max="14598" width="1.77734375" style="205" customWidth="1"/>
    <col min="14599" max="14599" width="57.33203125" style="205" bestFit="1" customWidth="1"/>
    <col min="14600" max="14600" width="14.77734375" style="205" bestFit="1" customWidth="1"/>
    <col min="14601" max="14602" width="13.109375" style="205" bestFit="1" customWidth="1"/>
    <col min="14603" max="14603" width="14.109375" style="205" bestFit="1" customWidth="1"/>
    <col min="14604" max="14604" width="8.109375" style="205" bestFit="1" customWidth="1"/>
    <col min="14605" max="14848" width="9.109375" style="205"/>
    <col min="14849" max="14849" width="15.88671875" style="205" bestFit="1" customWidth="1"/>
    <col min="14850" max="14854" width="1.77734375" style="205" customWidth="1"/>
    <col min="14855" max="14855" width="57.33203125" style="205" bestFit="1" customWidth="1"/>
    <col min="14856" max="14856" width="14.77734375" style="205" bestFit="1" customWidth="1"/>
    <col min="14857" max="14858" width="13.109375" style="205" bestFit="1" customWidth="1"/>
    <col min="14859" max="14859" width="14.109375" style="205" bestFit="1" customWidth="1"/>
    <col min="14860" max="14860" width="8.109375" style="205" bestFit="1" customWidth="1"/>
    <col min="14861" max="15104" width="9.109375" style="205"/>
    <col min="15105" max="15105" width="15.88671875" style="205" bestFit="1" customWidth="1"/>
    <col min="15106" max="15110" width="1.77734375" style="205" customWidth="1"/>
    <col min="15111" max="15111" width="57.33203125" style="205" bestFit="1" customWidth="1"/>
    <col min="15112" max="15112" width="14.77734375" style="205" bestFit="1" customWidth="1"/>
    <col min="15113" max="15114" width="13.109375" style="205" bestFit="1" customWidth="1"/>
    <col min="15115" max="15115" width="14.109375" style="205" bestFit="1" customWidth="1"/>
    <col min="15116" max="15116" width="8.109375" style="205" bestFit="1" customWidth="1"/>
    <col min="15117" max="15360" width="9.109375" style="205"/>
    <col min="15361" max="15361" width="15.88671875" style="205" bestFit="1" customWidth="1"/>
    <col min="15362" max="15366" width="1.77734375" style="205" customWidth="1"/>
    <col min="15367" max="15367" width="57.33203125" style="205" bestFit="1" customWidth="1"/>
    <col min="15368" max="15368" width="14.77734375" style="205" bestFit="1" customWidth="1"/>
    <col min="15369" max="15370" width="13.109375" style="205" bestFit="1" customWidth="1"/>
    <col min="15371" max="15371" width="14.109375" style="205" bestFit="1" customWidth="1"/>
    <col min="15372" max="15372" width="8.109375" style="205" bestFit="1" customWidth="1"/>
    <col min="15373" max="15616" width="9.109375" style="205"/>
    <col min="15617" max="15617" width="15.88671875" style="205" bestFit="1" customWidth="1"/>
    <col min="15618" max="15622" width="1.77734375" style="205" customWidth="1"/>
    <col min="15623" max="15623" width="57.33203125" style="205" bestFit="1" customWidth="1"/>
    <col min="15624" max="15624" width="14.77734375" style="205" bestFit="1" customWidth="1"/>
    <col min="15625" max="15626" width="13.109375" style="205" bestFit="1" customWidth="1"/>
    <col min="15627" max="15627" width="14.109375" style="205" bestFit="1" customWidth="1"/>
    <col min="15628" max="15628" width="8.109375" style="205" bestFit="1" customWidth="1"/>
    <col min="15629" max="15872" width="9.109375" style="205"/>
    <col min="15873" max="15873" width="15.88671875" style="205" bestFit="1" customWidth="1"/>
    <col min="15874" max="15878" width="1.77734375" style="205" customWidth="1"/>
    <col min="15879" max="15879" width="57.33203125" style="205" bestFit="1" customWidth="1"/>
    <col min="15880" max="15880" width="14.77734375" style="205" bestFit="1" customWidth="1"/>
    <col min="15881" max="15882" width="13.109375" style="205" bestFit="1" customWidth="1"/>
    <col min="15883" max="15883" width="14.109375" style="205" bestFit="1" customWidth="1"/>
    <col min="15884" max="15884" width="8.109375" style="205" bestFit="1" customWidth="1"/>
    <col min="15885" max="16128" width="9.109375" style="205"/>
    <col min="16129" max="16129" width="15.88671875" style="205" bestFit="1" customWidth="1"/>
    <col min="16130" max="16134" width="1.77734375" style="205" customWidth="1"/>
    <col min="16135" max="16135" width="57.33203125" style="205" bestFit="1" customWidth="1"/>
    <col min="16136" max="16136" width="14.77734375" style="205" bestFit="1" customWidth="1"/>
    <col min="16137" max="16138" width="13.109375" style="205" bestFit="1" customWidth="1"/>
    <col min="16139" max="16139" width="14.109375" style="205" bestFit="1" customWidth="1"/>
    <col min="16140" max="16140" width="8.109375" style="205" bestFit="1" customWidth="1"/>
    <col min="16141" max="16384" width="9.109375" style="205"/>
  </cols>
  <sheetData>
    <row r="1" spans="1:12" x14ac:dyDescent="0.3">
      <c r="A1" s="40" t="s">
        <v>375</v>
      </c>
      <c r="B1" s="40" t="s">
        <v>376</v>
      </c>
      <c r="C1" s="41"/>
      <c r="D1" s="41"/>
      <c r="E1" s="41"/>
      <c r="F1" s="41"/>
      <c r="G1" s="41"/>
      <c r="H1" s="35" t="s">
        <v>377</v>
      </c>
      <c r="I1" s="35" t="s">
        <v>378</v>
      </c>
      <c r="J1" s="35" t="s">
        <v>379</v>
      </c>
      <c r="K1" s="35" t="s">
        <v>380</v>
      </c>
      <c r="L1" s="60"/>
    </row>
    <row r="2" spans="1:12" x14ac:dyDescent="0.3">
      <c r="A2" s="44"/>
      <c r="B2" s="44"/>
      <c r="C2" s="44"/>
      <c r="D2" s="44"/>
      <c r="E2" s="44"/>
      <c r="F2" s="44"/>
      <c r="G2" s="44"/>
      <c r="H2" s="36"/>
      <c r="I2" s="36"/>
      <c r="J2" s="36"/>
      <c r="K2" s="36"/>
      <c r="L2" s="61"/>
    </row>
    <row r="3" spans="1:12" x14ac:dyDescent="0.3">
      <c r="A3" s="46" t="s">
        <v>382</v>
      </c>
      <c r="B3" s="46" t="s">
        <v>383</v>
      </c>
      <c r="C3" s="47"/>
      <c r="D3" s="47"/>
      <c r="E3" s="47"/>
      <c r="F3" s="47"/>
      <c r="G3" s="47"/>
      <c r="H3" s="35">
        <v>28284305</v>
      </c>
      <c r="I3" s="35">
        <v>9530620.9900000002</v>
      </c>
      <c r="J3" s="35">
        <v>8244685.9800000004</v>
      </c>
      <c r="K3" s="35">
        <v>29570240.010000002</v>
      </c>
      <c r="L3" s="62"/>
    </row>
    <row r="4" spans="1:12" x14ac:dyDescent="0.3">
      <c r="A4" s="46" t="s">
        <v>384</v>
      </c>
      <c r="B4" s="48" t="s">
        <v>385</v>
      </c>
      <c r="C4" s="46" t="s">
        <v>386</v>
      </c>
      <c r="D4" s="47"/>
      <c r="E4" s="47"/>
      <c r="F4" s="47"/>
      <c r="G4" s="47"/>
      <c r="H4" s="35">
        <v>8104950.6900000004</v>
      </c>
      <c r="I4" s="35">
        <v>8769405.4199999999</v>
      </c>
      <c r="J4" s="35">
        <v>7934267.5999999996</v>
      </c>
      <c r="K4" s="35">
        <v>8940088.5099999998</v>
      </c>
      <c r="L4" s="62"/>
    </row>
    <row r="5" spans="1:12" x14ac:dyDescent="0.3">
      <c r="A5" s="46" t="s">
        <v>387</v>
      </c>
      <c r="B5" s="49" t="s">
        <v>385</v>
      </c>
      <c r="C5" s="50"/>
      <c r="D5" s="46" t="s">
        <v>388</v>
      </c>
      <c r="E5" s="47"/>
      <c r="F5" s="47"/>
      <c r="G5" s="47"/>
      <c r="H5" s="35">
        <v>7597858.6699999999</v>
      </c>
      <c r="I5" s="35">
        <v>8132420.0700000003</v>
      </c>
      <c r="J5" s="35">
        <v>7316360.9699999997</v>
      </c>
      <c r="K5" s="35">
        <v>8413917.7699999996</v>
      </c>
      <c r="L5" s="62"/>
    </row>
    <row r="6" spans="1:12" x14ac:dyDescent="0.3">
      <c r="A6" s="46" t="s">
        <v>389</v>
      </c>
      <c r="B6" s="49" t="s">
        <v>385</v>
      </c>
      <c r="C6" s="50"/>
      <c r="D6" s="50"/>
      <c r="E6" s="46" t="s">
        <v>388</v>
      </c>
      <c r="F6" s="47"/>
      <c r="G6" s="47"/>
      <c r="H6" s="35">
        <v>7597858.6699999999</v>
      </c>
      <c r="I6" s="35">
        <v>8132420.0700000003</v>
      </c>
      <c r="J6" s="35">
        <v>7316360.9699999997</v>
      </c>
      <c r="K6" s="35">
        <v>8413917.7699999996</v>
      </c>
      <c r="L6" s="62"/>
    </row>
    <row r="7" spans="1:12" x14ac:dyDescent="0.3">
      <c r="A7" s="46" t="s">
        <v>390</v>
      </c>
      <c r="B7" s="49" t="s">
        <v>385</v>
      </c>
      <c r="C7" s="50"/>
      <c r="D7" s="50"/>
      <c r="E7" s="50"/>
      <c r="F7" s="46" t="s">
        <v>391</v>
      </c>
      <c r="G7" s="47"/>
      <c r="H7" s="35">
        <v>6700</v>
      </c>
      <c r="I7" s="35">
        <v>8408.4699999999993</v>
      </c>
      <c r="J7" s="35">
        <v>8408.4699999999993</v>
      </c>
      <c r="K7" s="35">
        <v>6700</v>
      </c>
      <c r="L7" s="62"/>
    </row>
    <row r="8" spans="1:12" x14ac:dyDescent="0.3">
      <c r="A8" s="206" t="s">
        <v>392</v>
      </c>
      <c r="B8" s="49" t="s">
        <v>385</v>
      </c>
      <c r="C8" s="50"/>
      <c r="D8" s="50"/>
      <c r="E8" s="50"/>
      <c r="F8" s="50"/>
      <c r="G8" s="206" t="s">
        <v>393</v>
      </c>
      <c r="H8" s="37">
        <v>200</v>
      </c>
      <c r="I8" s="37">
        <v>0</v>
      </c>
      <c r="J8" s="37">
        <v>0</v>
      </c>
      <c r="K8" s="37">
        <v>200</v>
      </c>
      <c r="L8" s="207"/>
    </row>
    <row r="9" spans="1:12" x14ac:dyDescent="0.3">
      <c r="A9" s="206" t="s">
        <v>394</v>
      </c>
      <c r="B9" s="49" t="s">
        <v>385</v>
      </c>
      <c r="C9" s="50"/>
      <c r="D9" s="50"/>
      <c r="E9" s="50"/>
      <c r="F9" s="50"/>
      <c r="G9" s="206" t="s">
        <v>395</v>
      </c>
      <c r="H9" s="37">
        <v>500</v>
      </c>
      <c r="I9" s="37">
        <v>20.5</v>
      </c>
      <c r="J9" s="37">
        <v>20.5</v>
      </c>
      <c r="K9" s="37">
        <v>500</v>
      </c>
      <c r="L9" s="207"/>
    </row>
    <row r="10" spans="1:12" x14ac:dyDescent="0.3">
      <c r="A10" s="206" t="s">
        <v>396</v>
      </c>
      <c r="B10" s="49" t="s">
        <v>385</v>
      </c>
      <c r="C10" s="50"/>
      <c r="D10" s="50"/>
      <c r="E10" s="50"/>
      <c r="F10" s="50"/>
      <c r="G10" s="206" t="s">
        <v>397</v>
      </c>
      <c r="H10" s="37">
        <v>5000</v>
      </c>
      <c r="I10" s="37">
        <v>8387.9699999999993</v>
      </c>
      <c r="J10" s="37">
        <v>8387.9699999999993</v>
      </c>
      <c r="K10" s="37">
        <v>5000</v>
      </c>
      <c r="L10" s="207"/>
    </row>
    <row r="11" spans="1:12" x14ac:dyDescent="0.3">
      <c r="A11" s="206" t="s">
        <v>398</v>
      </c>
      <c r="B11" s="49" t="s">
        <v>385</v>
      </c>
      <c r="C11" s="50"/>
      <c r="D11" s="50"/>
      <c r="E11" s="50"/>
      <c r="F11" s="50"/>
      <c r="G11" s="206" t="s">
        <v>399</v>
      </c>
      <c r="H11" s="37">
        <v>1000</v>
      </c>
      <c r="I11" s="37">
        <v>0</v>
      </c>
      <c r="J11" s="37">
        <v>0</v>
      </c>
      <c r="K11" s="37">
        <v>1000</v>
      </c>
      <c r="L11" s="207"/>
    </row>
    <row r="12" spans="1:12" x14ac:dyDescent="0.3">
      <c r="A12" s="208" t="s">
        <v>385</v>
      </c>
      <c r="B12" s="49" t="s">
        <v>385</v>
      </c>
      <c r="C12" s="50"/>
      <c r="D12" s="50"/>
      <c r="E12" s="50"/>
      <c r="F12" s="50"/>
      <c r="G12" s="208" t="s">
        <v>385</v>
      </c>
      <c r="H12" s="38"/>
      <c r="I12" s="38"/>
      <c r="J12" s="38"/>
      <c r="K12" s="38"/>
      <c r="L12" s="209"/>
    </row>
    <row r="13" spans="1:12" x14ac:dyDescent="0.3">
      <c r="A13" s="46" t="s">
        <v>400</v>
      </c>
      <c r="B13" s="49" t="s">
        <v>385</v>
      </c>
      <c r="C13" s="50"/>
      <c r="D13" s="50"/>
      <c r="E13" s="50"/>
      <c r="F13" s="46" t="s">
        <v>401</v>
      </c>
      <c r="G13" s="47"/>
      <c r="H13" s="35">
        <v>33113.4</v>
      </c>
      <c r="I13" s="35">
        <v>3700512.32</v>
      </c>
      <c r="J13" s="35">
        <v>3733625.72</v>
      </c>
      <c r="K13" s="35">
        <v>0</v>
      </c>
      <c r="L13" s="62"/>
    </row>
    <row r="14" spans="1:12" x14ac:dyDescent="0.3">
      <c r="A14" s="206" t="s">
        <v>402</v>
      </c>
      <c r="B14" s="49" t="s">
        <v>385</v>
      </c>
      <c r="C14" s="50"/>
      <c r="D14" s="50"/>
      <c r="E14" s="50"/>
      <c r="F14" s="50"/>
      <c r="G14" s="206" t="s">
        <v>403</v>
      </c>
      <c r="H14" s="37">
        <v>0</v>
      </c>
      <c r="I14" s="37">
        <v>101616.4</v>
      </c>
      <c r="J14" s="37">
        <v>101616.4</v>
      </c>
      <c r="K14" s="37">
        <v>0</v>
      </c>
      <c r="L14" s="207"/>
    </row>
    <row r="15" spans="1:12" x14ac:dyDescent="0.3">
      <c r="A15" s="206" t="s">
        <v>404</v>
      </c>
      <c r="B15" s="49" t="s">
        <v>385</v>
      </c>
      <c r="C15" s="50"/>
      <c r="D15" s="50"/>
      <c r="E15" s="50"/>
      <c r="F15" s="50"/>
      <c r="G15" s="206" t="s">
        <v>405</v>
      </c>
      <c r="H15" s="37">
        <v>0</v>
      </c>
      <c r="I15" s="37">
        <v>3233763.83</v>
      </c>
      <c r="J15" s="37">
        <v>3233763.83</v>
      </c>
      <c r="K15" s="37">
        <v>0</v>
      </c>
      <c r="L15" s="207"/>
    </row>
    <row r="16" spans="1:12" x14ac:dyDescent="0.3">
      <c r="A16" s="206" t="s">
        <v>406</v>
      </c>
      <c r="B16" s="49" t="s">
        <v>385</v>
      </c>
      <c r="C16" s="50"/>
      <c r="D16" s="50"/>
      <c r="E16" s="50"/>
      <c r="F16" s="50"/>
      <c r="G16" s="206" t="s">
        <v>407</v>
      </c>
      <c r="H16" s="37">
        <v>0</v>
      </c>
      <c r="I16" s="37">
        <v>75588.28</v>
      </c>
      <c r="J16" s="37">
        <v>75588.28</v>
      </c>
      <c r="K16" s="37">
        <v>0</v>
      </c>
      <c r="L16" s="207"/>
    </row>
    <row r="17" spans="1:12" x14ac:dyDescent="0.3">
      <c r="A17" s="206" t="s">
        <v>408</v>
      </c>
      <c r="B17" s="49" t="s">
        <v>385</v>
      </c>
      <c r="C17" s="50"/>
      <c r="D17" s="50"/>
      <c r="E17" s="50"/>
      <c r="F17" s="50"/>
      <c r="G17" s="206" t="s">
        <v>409</v>
      </c>
      <c r="H17" s="37">
        <v>0</v>
      </c>
      <c r="I17" s="37">
        <v>12655.55</v>
      </c>
      <c r="J17" s="37">
        <v>12655.55</v>
      </c>
      <c r="K17" s="37">
        <v>0</v>
      </c>
      <c r="L17" s="207"/>
    </row>
    <row r="18" spans="1:12" x14ac:dyDescent="0.3">
      <c r="A18" s="206" t="s">
        <v>410</v>
      </c>
      <c r="B18" s="49" t="s">
        <v>385</v>
      </c>
      <c r="C18" s="50"/>
      <c r="D18" s="50"/>
      <c r="E18" s="50"/>
      <c r="F18" s="50"/>
      <c r="G18" s="206" t="s">
        <v>411</v>
      </c>
      <c r="H18" s="37">
        <v>33113.4</v>
      </c>
      <c r="I18" s="37">
        <v>276888.26</v>
      </c>
      <c r="J18" s="37">
        <v>310001.65999999997</v>
      </c>
      <c r="K18" s="37">
        <v>0</v>
      </c>
      <c r="L18" s="207"/>
    </row>
    <row r="19" spans="1:12" x14ac:dyDescent="0.3">
      <c r="A19" s="208" t="s">
        <v>385</v>
      </c>
      <c r="B19" s="49" t="s">
        <v>385</v>
      </c>
      <c r="C19" s="50"/>
      <c r="D19" s="50"/>
      <c r="E19" s="50"/>
      <c r="F19" s="50"/>
      <c r="G19" s="208" t="s">
        <v>385</v>
      </c>
      <c r="H19" s="38"/>
      <c r="I19" s="38"/>
      <c r="J19" s="38"/>
      <c r="K19" s="38"/>
      <c r="L19" s="209"/>
    </row>
    <row r="20" spans="1:12" x14ac:dyDescent="0.3">
      <c r="A20" s="46" t="s">
        <v>412</v>
      </c>
      <c r="B20" s="49" t="s">
        <v>385</v>
      </c>
      <c r="C20" s="50"/>
      <c r="D20" s="50"/>
      <c r="E20" s="50"/>
      <c r="F20" s="46" t="s">
        <v>413</v>
      </c>
      <c r="G20" s="47"/>
      <c r="H20" s="35">
        <v>0</v>
      </c>
      <c r="I20" s="35">
        <v>1537248.19</v>
      </c>
      <c r="J20" s="35">
        <v>1537248.19</v>
      </c>
      <c r="K20" s="35">
        <v>0</v>
      </c>
      <c r="L20" s="62"/>
    </row>
    <row r="21" spans="1:12" x14ac:dyDescent="0.3">
      <c r="A21" s="206" t="s">
        <v>414</v>
      </c>
      <c r="B21" s="49" t="s">
        <v>385</v>
      </c>
      <c r="C21" s="50"/>
      <c r="D21" s="50"/>
      <c r="E21" s="50"/>
      <c r="F21" s="50"/>
      <c r="G21" s="206" t="s">
        <v>415</v>
      </c>
      <c r="H21" s="37">
        <v>0</v>
      </c>
      <c r="I21" s="37">
        <v>679000</v>
      </c>
      <c r="J21" s="37">
        <v>679000</v>
      </c>
      <c r="K21" s="37">
        <v>0</v>
      </c>
      <c r="L21" s="207"/>
    </row>
    <row r="22" spans="1:12" x14ac:dyDescent="0.3">
      <c r="A22" s="206" t="s">
        <v>416</v>
      </c>
      <c r="B22" s="49" t="s">
        <v>385</v>
      </c>
      <c r="C22" s="50"/>
      <c r="D22" s="50"/>
      <c r="E22" s="50"/>
      <c r="F22" s="50"/>
      <c r="G22" s="206" t="s">
        <v>417</v>
      </c>
      <c r="H22" s="37">
        <v>0</v>
      </c>
      <c r="I22" s="37">
        <v>858248.19</v>
      </c>
      <c r="J22" s="37">
        <v>858248.19</v>
      </c>
      <c r="K22" s="37">
        <v>0</v>
      </c>
      <c r="L22" s="207"/>
    </row>
    <row r="23" spans="1:12" x14ac:dyDescent="0.3">
      <c r="A23" s="208" t="s">
        <v>385</v>
      </c>
      <c r="B23" s="49" t="s">
        <v>385</v>
      </c>
      <c r="C23" s="50"/>
      <c r="D23" s="50"/>
      <c r="E23" s="50"/>
      <c r="F23" s="50"/>
      <c r="G23" s="208" t="s">
        <v>385</v>
      </c>
      <c r="H23" s="38"/>
      <c r="I23" s="38"/>
      <c r="J23" s="38"/>
      <c r="K23" s="38"/>
      <c r="L23" s="209"/>
    </row>
    <row r="24" spans="1:12" x14ac:dyDescent="0.3">
      <c r="A24" s="46" t="s">
        <v>418</v>
      </c>
      <c r="B24" s="49" t="s">
        <v>385</v>
      </c>
      <c r="C24" s="50"/>
      <c r="D24" s="50"/>
      <c r="E24" s="50"/>
      <c r="F24" s="46" t="s">
        <v>419</v>
      </c>
      <c r="G24" s="47"/>
      <c r="H24" s="35">
        <v>5221139.5999999996</v>
      </c>
      <c r="I24" s="35">
        <v>2180069.29</v>
      </c>
      <c r="J24" s="35">
        <v>1173799.8600000001</v>
      </c>
      <c r="K24" s="35">
        <v>6227409.0300000003</v>
      </c>
      <c r="L24" s="62"/>
    </row>
    <row r="25" spans="1:12" x14ac:dyDescent="0.3">
      <c r="A25" s="206" t="s">
        <v>420</v>
      </c>
      <c r="B25" s="49" t="s">
        <v>385</v>
      </c>
      <c r="C25" s="50"/>
      <c r="D25" s="50"/>
      <c r="E25" s="50"/>
      <c r="F25" s="50"/>
      <c r="G25" s="206" t="s">
        <v>421</v>
      </c>
      <c r="H25" s="37">
        <v>308642.3</v>
      </c>
      <c r="I25" s="37">
        <v>1705409.94</v>
      </c>
      <c r="J25" s="37">
        <v>1126340.3799999999</v>
      </c>
      <c r="K25" s="37">
        <v>887711.86</v>
      </c>
      <c r="L25" s="207"/>
    </row>
    <row r="26" spans="1:12" x14ac:dyDescent="0.3">
      <c r="A26" s="206" t="s">
        <v>422</v>
      </c>
      <c r="B26" s="49" t="s">
        <v>385</v>
      </c>
      <c r="C26" s="50"/>
      <c r="D26" s="50"/>
      <c r="E26" s="50"/>
      <c r="F26" s="50"/>
      <c r="G26" s="206" t="s">
        <v>423</v>
      </c>
      <c r="H26" s="37">
        <v>1472509.27</v>
      </c>
      <c r="I26" s="37">
        <v>26524.44</v>
      </c>
      <c r="J26" s="37">
        <v>69.47</v>
      </c>
      <c r="K26" s="37">
        <v>1498964.24</v>
      </c>
      <c r="L26" s="207"/>
    </row>
    <row r="27" spans="1:12" x14ac:dyDescent="0.3">
      <c r="A27" s="206" t="s">
        <v>424</v>
      </c>
      <c r="B27" s="49" t="s">
        <v>385</v>
      </c>
      <c r="C27" s="50"/>
      <c r="D27" s="50"/>
      <c r="E27" s="50"/>
      <c r="F27" s="50"/>
      <c r="G27" s="206" t="s">
        <v>425</v>
      </c>
      <c r="H27" s="37">
        <v>2743531.61</v>
      </c>
      <c r="I27" s="37">
        <v>321476.21999999997</v>
      </c>
      <c r="J27" s="37">
        <v>0</v>
      </c>
      <c r="K27" s="37">
        <v>3065007.83</v>
      </c>
      <c r="L27" s="207"/>
    </row>
    <row r="28" spans="1:12" x14ac:dyDescent="0.3">
      <c r="A28" s="206" t="s">
        <v>426</v>
      </c>
      <c r="B28" s="49" t="s">
        <v>385</v>
      </c>
      <c r="C28" s="50"/>
      <c r="D28" s="50"/>
      <c r="E28" s="50"/>
      <c r="F28" s="50"/>
      <c r="G28" s="206" t="s">
        <v>427</v>
      </c>
      <c r="H28" s="37">
        <v>212699.62</v>
      </c>
      <c r="I28" s="37">
        <v>46330.5</v>
      </c>
      <c r="J28" s="37">
        <v>47320.54</v>
      </c>
      <c r="K28" s="37">
        <v>211709.58</v>
      </c>
      <c r="L28" s="207"/>
    </row>
    <row r="29" spans="1:12" x14ac:dyDescent="0.3">
      <c r="A29" s="206" t="s">
        <v>428</v>
      </c>
      <c r="B29" s="49" t="s">
        <v>385</v>
      </c>
      <c r="C29" s="50"/>
      <c r="D29" s="50"/>
      <c r="E29" s="50"/>
      <c r="F29" s="50"/>
      <c r="G29" s="206" t="s">
        <v>429</v>
      </c>
      <c r="H29" s="37">
        <v>483756.79999999999</v>
      </c>
      <c r="I29" s="37">
        <v>80328.19</v>
      </c>
      <c r="J29" s="37">
        <v>69.47</v>
      </c>
      <c r="K29" s="37">
        <v>564015.52</v>
      </c>
      <c r="L29" s="207"/>
    </row>
    <row r="30" spans="1:12" x14ac:dyDescent="0.3">
      <c r="A30" s="208" t="s">
        <v>385</v>
      </c>
      <c r="B30" s="49" t="s">
        <v>385</v>
      </c>
      <c r="C30" s="50"/>
      <c r="D30" s="50"/>
      <c r="E30" s="50"/>
      <c r="F30" s="50"/>
      <c r="G30" s="208" t="s">
        <v>385</v>
      </c>
      <c r="H30" s="38"/>
      <c r="I30" s="38"/>
      <c r="J30" s="38"/>
      <c r="K30" s="38"/>
      <c r="L30" s="209"/>
    </row>
    <row r="31" spans="1:12" x14ac:dyDescent="0.3">
      <c r="A31" s="46" t="s">
        <v>430</v>
      </c>
      <c r="B31" s="49" t="s">
        <v>385</v>
      </c>
      <c r="C31" s="50"/>
      <c r="D31" s="50"/>
      <c r="E31" s="50"/>
      <c r="F31" s="46" t="s">
        <v>431</v>
      </c>
      <c r="G31" s="47"/>
      <c r="H31" s="35">
        <v>2336905.67</v>
      </c>
      <c r="I31" s="35">
        <v>694579.49</v>
      </c>
      <c r="J31" s="35">
        <v>851676.42</v>
      </c>
      <c r="K31" s="35">
        <v>2179808.7400000002</v>
      </c>
      <c r="L31" s="62"/>
    </row>
    <row r="32" spans="1:12" x14ac:dyDescent="0.3">
      <c r="A32" s="206" t="s">
        <v>432</v>
      </c>
      <c r="B32" s="49" t="s">
        <v>385</v>
      </c>
      <c r="C32" s="50"/>
      <c r="D32" s="50"/>
      <c r="E32" s="50"/>
      <c r="F32" s="50"/>
      <c r="G32" s="206" t="s">
        <v>433</v>
      </c>
      <c r="H32" s="37">
        <v>0</v>
      </c>
      <c r="I32" s="37">
        <v>679391.42</v>
      </c>
      <c r="J32" s="37">
        <v>0</v>
      </c>
      <c r="K32" s="37">
        <v>679391.42</v>
      </c>
      <c r="L32" s="207"/>
    </row>
    <row r="33" spans="1:12" x14ac:dyDescent="0.3">
      <c r="A33" s="206" t="s">
        <v>434</v>
      </c>
      <c r="B33" s="49" t="s">
        <v>385</v>
      </c>
      <c r="C33" s="50"/>
      <c r="D33" s="50"/>
      <c r="E33" s="50"/>
      <c r="F33" s="50"/>
      <c r="G33" s="206" t="s">
        <v>435</v>
      </c>
      <c r="H33" s="37">
        <v>2336905.67</v>
      </c>
      <c r="I33" s="37">
        <v>15188.07</v>
      </c>
      <c r="J33" s="37">
        <v>851676.42</v>
      </c>
      <c r="K33" s="37">
        <v>1500417.32</v>
      </c>
      <c r="L33" s="207"/>
    </row>
    <row r="34" spans="1:12" x14ac:dyDescent="0.3">
      <c r="A34" s="208" t="s">
        <v>385</v>
      </c>
      <c r="B34" s="49" t="s">
        <v>385</v>
      </c>
      <c r="C34" s="50"/>
      <c r="D34" s="50"/>
      <c r="E34" s="50"/>
      <c r="F34" s="50"/>
      <c r="G34" s="208" t="s">
        <v>385</v>
      </c>
      <c r="H34" s="38"/>
      <c r="I34" s="38"/>
      <c r="J34" s="38"/>
      <c r="K34" s="38"/>
      <c r="L34" s="209"/>
    </row>
    <row r="35" spans="1:12" x14ac:dyDescent="0.3">
      <c r="A35" s="46" t="s">
        <v>436</v>
      </c>
      <c r="B35" s="49" t="s">
        <v>385</v>
      </c>
      <c r="C35" s="50"/>
      <c r="D35" s="50"/>
      <c r="E35" s="50"/>
      <c r="F35" s="46" t="s">
        <v>437</v>
      </c>
      <c r="G35" s="47"/>
      <c r="H35" s="35">
        <v>0</v>
      </c>
      <c r="I35" s="35">
        <v>11602.31</v>
      </c>
      <c r="J35" s="35">
        <v>11602.31</v>
      </c>
      <c r="K35" s="35">
        <v>0</v>
      </c>
      <c r="L35" s="62"/>
    </row>
    <row r="36" spans="1:12" x14ac:dyDescent="0.3">
      <c r="A36" s="206" t="s">
        <v>438</v>
      </c>
      <c r="B36" s="49" t="s">
        <v>385</v>
      </c>
      <c r="C36" s="50"/>
      <c r="D36" s="50"/>
      <c r="E36" s="50"/>
      <c r="F36" s="50"/>
      <c r="G36" s="206" t="s">
        <v>439</v>
      </c>
      <c r="H36" s="37">
        <v>0</v>
      </c>
      <c r="I36" s="37">
        <v>11602.31</v>
      </c>
      <c r="J36" s="37">
        <v>11602.31</v>
      </c>
      <c r="K36" s="37">
        <v>0</v>
      </c>
      <c r="L36" s="207"/>
    </row>
    <row r="37" spans="1:12" x14ac:dyDescent="0.3">
      <c r="A37" s="208" t="s">
        <v>385</v>
      </c>
      <c r="B37" s="49" t="s">
        <v>385</v>
      </c>
      <c r="C37" s="50"/>
      <c r="D37" s="50"/>
      <c r="E37" s="50"/>
      <c r="F37" s="50"/>
      <c r="G37" s="208" t="s">
        <v>385</v>
      </c>
      <c r="H37" s="38"/>
      <c r="I37" s="38"/>
      <c r="J37" s="38"/>
      <c r="K37" s="38"/>
      <c r="L37" s="209"/>
    </row>
    <row r="38" spans="1:12" x14ac:dyDescent="0.3">
      <c r="A38" s="46" t="s">
        <v>440</v>
      </c>
      <c r="B38" s="49" t="s">
        <v>385</v>
      </c>
      <c r="C38" s="50"/>
      <c r="D38" s="46" t="s">
        <v>441</v>
      </c>
      <c r="E38" s="47"/>
      <c r="F38" s="47"/>
      <c r="G38" s="47"/>
      <c r="H38" s="35">
        <v>507092.02</v>
      </c>
      <c r="I38" s="35">
        <v>636985.35</v>
      </c>
      <c r="J38" s="35">
        <v>617906.63</v>
      </c>
      <c r="K38" s="35">
        <v>526170.74</v>
      </c>
      <c r="L38" s="62"/>
    </row>
    <row r="39" spans="1:12" x14ac:dyDescent="0.3">
      <c r="A39" s="46" t="s">
        <v>442</v>
      </c>
      <c r="B39" s="49" t="s">
        <v>385</v>
      </c>
      <c r="C39" s="50"/>
      <c r="D39" s="50"/>
      <c r="E39" s="46" t="s">
        <v>443</v>
      </c>
      <c r="F39" s="47"/>
      <c r="G39" s="47"/>
      <c r="H39" s="35">
        <v>70090.45</v>
      </c>
      <c r="I39" s="35">
        <v>357665.49</v>
      </c>
      <c r="J39" s="35">
        <v>331395.92</v>
      </c>
      <c r="K39" s="35">
        <v>96360.02</v>
      </c>
      <c r="L39" s="62"/>
    </row>
    <row r="40" spans="1:12" x14ac:dyDescent="0.3">
      <c r="A40" s="46" t="s">
        <v>444</v>
      </c>
      <c r="B40" s="49" t="s">
        <v>385</v>
      </c>
      <c r="C40" s="50"/>
      <c r="D40" s="50"/>
      <c r="E40" s="50"/>
      <c r="F40" s="46" t="s">
        <v>445</v>
      </c>
      <c r="G40" s="47"/>
      <c r="H40" s="35">
        <v>70090.45</v>
      </c>
      <c r="I40" s="35">
        <v>357665.49</v>
      </c>
      <c r="J40" s="35">
        <v>331395.92</v>
      </c>
      <c r="K40" s="35">
        <v>96360.02</v>
      </c>
      <c r="L40" s="62"/>
    </row>
    <row r="41" spans="1:12" x14ac:dyDescent="0.3">
      <c r="A41" s="206" t="s">
        <v>446</v>
      </c>
      <c r="B41" s="49" t="s">
        <v>385</v>
      </c>
      <c r="C41" s="50"/>
      <c r="D41" s="50"/>
      <c r="E41" s="50"/>
      <c r="F41" s="50"/>
      <c r="G41" s="206" t="s">
        <v>445</v>
      </c>
      <c r="H41" s="37">
        <v>37321.870000000003</v>
      </c>
      <c r="I41" s="37">
        <v>61883</v>
      </c>
      <c r="J41" s="37">
        <v>54512.34</v>
      </c>
      <c r="K41" s="37">
        <v>44692.53</v>
      </c>
      <c r="L41" s="207"/>
    </row>
    <row r="42" spans="1:12" x14ac:dyDescent="0.3">
      <c r="A42" s="206" t="s">
        <v>447</v>
      </c>
      <c r="B42" s="49" t="s">
        <v>385</v>
      </c>
      <c r="C42" s="50"/>
      <c r="D42" s="50"/>
      <c r="E42" s="50"/>
      <c r="F42" s="50"/>
      <c r="G42" s="206" t="s">
        <v>448</v>
      </c>
      <c r="H42" s="37">
        <v>10925.42</v>
      </c>
      <c r="I42" s="37">
        <v>249667.5</v>
      </c>
      <c r="J42" s="37">
        <v>235040.42</v>
      </c>
      <c r="K42" s="37">
        <v>25552.5</v>
      </c>
      <c r="L42" s="207"/>
    </row>
    <row r="43" spans="1:12" x14ac:dyDescent="0.3">
      <c r="A43" s="206" t="s">
        <v>449</v>
      </c>
      <c r="B43" s="49" t="s">
        <v>385</v>
      </c>
      <c r="C43" s="50"/>
      <c r="D43" s="50"/>
      <c r="E43" s="50"/>
      <c r="F43" s="50"/>
      <c r="G43" s="206" t="s">
        <v>450</v>
      </c>
      <c r="H43" s="37">
        <v>10734.4</v>
      </c>
      <c r="I43" s="37">
        <v>13326</v>
      </c>
      <c r="J43" s="37">
        <v>10734.4</v>
      </c>
      <c r="K43" s="37">
        <v>13326</v>
      </c>
      <c r="L43" s="207"/>
    </row>
    <row r="44" spans="1:12" x14ac:dyDescent="0.3">
      <c r="A44" s="206" t="s">
        <v>451</v>
      </c>
      <c r="B44" s="49" t="s">
        <v>385</v>
      </c>
      <c r="C44" s="50"/>
      <c r="D44" s="50"/>
      <c r="E44" s="50"/>
      <c r="F44" s="50"/>
      <c r="G44" s="206" t="s">
        <v>452</v>
      </c>
      <c r="H44" s="37">
        <v>11108.76</v>
      </c>
      <c r="I44" s="37">
        <v>32788.99</v>
      </c>
      <c r="J44" s="37">
        <v>31108.76</v>
      </c>
      <c r="K44" s="37">
        <v>12788.99</v>
      </c>
      <c r="L44" s="207"/>
    </row>
    <row r="45" spans="1:12" x14ac:dyDescent="0.3">
      <c r="A45" s="208" t="s">
        <v>385</v>
      </c>
      <c r="B45" s="49" t="s">
        <v>385</v>
      </c>
      <c r="C45" s="50"/>
      <c r="D45" s="50"/>
      <c r="E45" s="50"/>
      <c r="F45" s="50"/>
      <c r="G45" s="208" t="s">
        <v>385</v>
      </c>
      <c r="H45" s="38"/>
      <c r="I45" s="38"/>
      <c r="J45" s="38"/>
      <c r="K45" s="38"/>
      <c r="L45" s="209"/>
    </row>
    <row r="46" spans="1:12" x14ac:dyDescent="0.3">
      <c r="A46" s="46" t="s">
        <v>455</v>
      </c>
      <c r="B46" s="49" t="s">
        <v>385</v>
      </c>
      <c r="C46" s="50"/>
      <c r="D46" s="50"/>
      <c r="E46" s="46" t="s">
        <v>456</v>
      </c>
      <c r="F46" s="47"/>
      <c r="G46" s="47"/>
      <c r="H46" s="35">
        <v>21895.05</v>
      </c>
      <c r="I46" s="35">
        <v>57725.47</v>
      </c>
      <c r="J46" s="35">
        <v>44156.29</v>
      </c>
      <c r="K46" s="35">
        <v>35464.230000000003</v>
      </c>
      <c r="L46" s="62"/>
    </row>
    <row r="47" spans="1:12" x14ac:dyDescent="0.3">
      <c r="A47" s="46" t="s">
        <v>457</v>
      </c>
      <c r="B47" s="49" t="s">
        <v>385</v>
      </c>
      <c r="C47" s="50"/>
      <c r="D47" s="50"/>
      <c r="E47" s="50"/>
      <c r="F47" s="46" t="s">
        <v>456</v>
      </c>
      <c r="G47" s="47"/>
      <c r="H47" s="35">
        <v>21895.05</v>
      </c>
      <c r="I47" s="35">
        <v>57725.47</v>
      </c>
      <c r="J47" s="35">
        <v>44156.29</v>
      </c>
      <c r="K47" s="35">
        <v>35464.230000000003</v>
      </c>
      <c r="L47" s="62"/>
    </row>
    <row r="48" spans="1:12" x14ac:dyDescent="0.3">
      <c r="A48" s="206" t="s">
        <v>458</v>
      </c>
      <c r="B48" s="49" t="s">
        <v>385</v>
      </c>
      <c r="C48" s="50"/>
      <c r="D48" s="50"/>
      <c r="E48" s="50"/>
      <c r="F48" s="50"/>
      <c r="G48" s="206" t="s">
        <v>459</v>
      </c>
      <c r="H48" s="37">
        <v>1786.61</v>
      </c>
      <c r="I48" s="37">
        <v>102.87</v>
      </c>
      <c r="J48" s="37">
        <v>118.02</v>
      </c>
      <c r="K48" s="37">
        <v>1771.46</v>
      </c>
      <c r="L48" s="207"/>
    </row>
    <row r="49" spans="1:12" x14ac:dyDescent="0.3">
      <c r="A49" s="206" t="s">
        <v>460</v>
      </c>
      <c r="B49" s="49" t="s">
        <v>385</v>
      </c>
      <c r="C49" s="50"/>
      <c r="D49" s="50"/>
      <c r="E49" s="50"/>
      <c r="F49" s="50"/>
      <c r="G49" s="206" t="s">
        <v>461</v>
      </c>
      <c r="H49" s="37">
        <v>16396.5</v>
      </c>
      <c r="I49" s="37">
        <v>35002.339999999997</v>
      </c>
      <c r="J49" s="37">
        <v>29432.13</v>
      </c>
      <c r="K49" s="37">
        <v>21966.71</v>
      </c>
      <c r="L49" s="207"/>
    </row>
    <row r="50" spans="1:12" x14ac:dyDescent="0.3">
      <c r="A50" s="206" t="s">
        <v>462</v>
      </c>
      <c r="B50" s="49" t="s">
        <v>385</v>
      </c>
      <c r="C50" s="50"/>
      <c r="D50" s="50"/>
      <c r="E50" s="50"/>
      <c r="F50" s="50"/>
      <c r="G50" s="206" t="s">
        <v>463</v>
      </c>
      <c r="H50" s="37">
        <v>3463.22</v>
      </c>
      <c r="I50" s="37">
        <v>795.68</v>
      </c>
      <c r="J50" s="37">
        <v>0</v>
      </c>
      <c r="K50" s="37">
        <v>4258.8999999999996</v>
      </c>
      <c r="L50" s="207"/>
    </row>
    <row r="51" spans="1:12" x14ac:dyDescent="0.3">
      <c r="A51" s="206" t="s">
        <v>464</v>
      </c>
      <c r="B51" s="49" t="s">
        <v>385</v>
      </c>
      <c r="C51" s="50"/>
      <c r="D51" s="50"/>
      <c r="E51" s="50"/>
      <c r="F51" s="50"/>
      <c r="G51" s="206" t="s">
        <v>465</v>
      </c>
      <c r="H51" s="37">
        <v>0</v>
      </c>
      <c r="I51" s="37">
        <v>3403.91</v>
      </c>
      <c r="J51" s="37">
        <v>3403.91</v>
      </c>
      <c r="K51" s="37">
        <v>0</v>
      </c>
      <c r="L51" s="207"/>
    </row>
    <row r="52" spans="1:12" x14ac:dyDescent="0.3">
      <c r="A52" s="206" t="s">
        <v>466</v>
      </c>
      <c r="B52" s="49" t="s">
        <v>385</v>
      </c>
      <c r="C52" s="50"/>
      <c r="D52" s="50"/>
      <c r="E52" s="50"/>
      <c r="F52" s="50"/>
      <c r="G52" s="206" t="s">
        <v>467</v>
      </c>
      <c r="H52" s="37">
        <v>4.68</v>
      </c>
      <c r="I52" s="37">
        <v>353.41</v>
      </c>
      <c r="J52" s="37">
        <v>4.68</v>
      </c>
      <c r="K52" s="37">
        <v>353.41</v>
      </c>
      <c r="L52" s="207"/>
    </row>
    <row r="53" spans="1:12" x14ac:dyDescent="0.3">
      <c r="A53" s="206" t="s">
        <v>468</v>
      </c>
      <c r="B53" s="49" t="s">
        <v>385</v>
      </c>
      <c r="C53" s="50"/>
      <c r="D53" s="50"/>
      <c r="E53" s="50"/>
      <c r="F53" s="50"/>
      <c r="G53" s="206" t="s">
        <v>469</v>
      </c>
      <c r="H53" s="37">
        <v>244.04</v>
      </c>
      <c r="I53" s="37">
        <v>18067.259999999998</v>
      </c>
      <c r="J53" s="37">
        <v>11197.55</v>
      </c>
      <c r="K53" s="37">
        <v>7113.75</v>
      </c>
      <c r="L53" s="207"/>
    </row>
    <row r="54" spans="1:12" x14ac:dyDescent="0.3">
      <c r="A54" s="208" t="s">
        <v>385</v>
      </c>
      <c r="B54" s="49" t="s">
        <v>385</v>
      </c>
      <c r="C54" s="50"/>
      <c r="D54" s="50"/>
      <c r="E54" s="50"/>
      <c r="F54" s="50"/>
      <c r="G54" s="208" t="s">
        <v>385</v>
      </c>
      <c r="H54" s="38"/>
      <c r="I54" s="38"/>
      <c r="J54" s="38"/>
      <c r="K54" s="38"/>
      <c r="L54" s="209"/>
    </row>
    <row r="55" spans="1:12" x14ac:dyDescent="0.3">
      <c r="A55" s="46" t="s">
        <v>470</v>
      </c>
      <c r="B55" s="49" t="s">
        <v>385</v>
      </c>
      <c r="C55" s="50"/>
      <c r="D55" s="50"/>
      <c r="E55" s="46" t="s">
        <v>471</v>
      </c>
      <c r="F55" s="47"/>
      <c r="G55" s="47"/>
      <c r="H55" s="35">
        <v>0</v>
      </c>
      <c r="I55" s="35">
        <v>95.48</v>
      </c>
      <c r="J55" s="35">
        <v>95.48</v>
      </c>
      <c r="K55" s="35">
        <v>0</v>
      </c>
      <c r="L55" s="62"/>
    </row>
    <row r="56" spans="1:12" x14ac:dyDescent="0.3">
      <c r="A56" s="46" t="s">
        <v>472</v>
      </c>
      <c r="B56" s="49" t="s">
        <v>385</v>
      </c>
      <c r="C56" s="50"/>
      <c r="D56" s="50"/>
      <c r="E56" s="50"/>
      <c r="F56" s="46" t="s">
        <v>473</v>
      </c>
      <c r="G56" s="47"/>
      <c r="H56" s="35">
        <v>0</v>
      </c>
      <c r="I56" s="35">
        <v>95.48</v>
      </c>
      <c r="J56" s="35">
        <v>95.48</v>
      </c>
      <c r="K56" s="35">
        <v>0</v>
      </c>
      <c r="L56" s="62"/>
    </row>
    <row r="57" spans="1:12" x14ac:dyDescent="0.3">
      <c r="A57" s="206" t="s">
        <v>474</v>
      </c>
      <c r="B57" s="49" t="s">
        <v>385</v>
      </c>
      <c r="C57" s="50"/>
      <c r="D57" s="50"/>
      <c r="E57" s="50"/>
      <c r="F57" s="50"/>
      <c r="G57" s="206" t="s">
        <v>475</v>
      </c>
      <c r="H57" s="37">
        <v>0</v>
      </c>
      <c r="I57" s="37">
        <v>95.48</v>
      </c>
      <c r="J57" s="37">
        <v>95.48</v>
      </c>
      <c r="K57" s="37">
        <v>0</v>
      </c>
      <c r="L57" s="207"/>
    </row>
    <row r="58" spans="1:12" x14ac:dyDescent="0.3">
      <c r="A58" s="208" t="s">
        <v>385</v>
      </c>
      <c r="B58" s="49" t="s">
        <v>385</v>
      </c>
      <c r="C58" s="50"/>
      <c r="D58" s="50"/>
      <c r="E58" s="50"/>
      <c r="F58" s="50"/>
      <c r="G58" s="208" t="s">
        <v>385</v>
      </c>
      <c r="H58" s="38"/>
      <c r="I58" s="38"/>
      <c r="J58" s="38"/>
      <c r="K58" s="38"/>
      <c r="L58" s="209"/>
    </row>
    <row r="59" spans="1:12" x14ac:dyDescent="0.3">
      <c r="A59" s="46" t="s">
        <v>476</v>
      </c>
      <c r="B59" s="49" t="s">
        <v>385</v>
      </c>
      <c r="C59" s="50"/>
      <c r="D59" s="50"/>
      <c r="E59" s="46" t="s">
        <v>477</v>
      </c>
      <c r="F59" s="47"/>
      <c r="G59" s="47"/>
      <c r="H59" s="35">
        <v>182882.37</v>
      </c>
      <c r="I59" s="35">
        <v>17683.7</v>
      </c>
      <c r="J59" s="35">
        <v>31804.2</v>
      </c>
      <c r="K59" s="35">
        <v>168761.87</v>
      </c>
      <c r="L59" s="62"/>
    </row>
    <row r="60" spans="1:12" x14ac:dyDescent="0.3">
      <c r="A60" s="46" t="s">
        <v>478</v>
      </c>
      <c r="B60" s="49" t="s">
        <v>385</v>
      </c>
      <c r="C60" s="50"/>
      <c r="D60" s="50"/>
      <c r="E60" s="50"/>
      <c r="F60" s="46" t="s">
        <v>477</v>
      </c>
      <c r="G60" s="47"/>
      <c r="H60" s="35">
        <v>182882.37</v>
      </c>
      <c r="I60" s="35">
        <v>17683.7</v>
      </c>
      <c r="J60" s="35">
        <v>31804.2</v>
      </c>
      <c r="K60" s="35">
        <v>168761.87</v>
      </c>
      <c r="L60" s="62"/>
    </row>
    <row r="61" spans="1:12" x14ac:dyDescent="0.3">
      <c r="A61" s="206" t="s">
        <v>479</v>
      </c>
      <c r="B61" s="49" t="s">
        <v>385</v>
      </c>
      <c r="C61" s="50"/>
      <c r="D61" s="50"/>
      <c r="E61" s="50"/>
      <c r="F61" s="50"/>
      <c r="G61" s="206" t="s">
        <v>480</v>
      </c>
      <c r="H61" s="37">
        <v>182882.37</v>
      </c>
      <c r="I61" s="37">
        <v>17683.7</v>
      </c>
      <c r="J61" s="37">
        <v>31804.2</v>
      </c>
      <c r="K61" s="37">
        <v>168761.87</v>
      </c>
      <c r="L61" s="207"/>
    </row>
    <row r="62" spans="1:12" x14ac:dyDescent="0.3">
      <c r="A62" s="208" t="s">
        <v>385</v>
      </c>
      <c r="B62" s="49" t="s">
        <v>385</v>
      </c>
      <c r="C62" s="50"/>
      <c r="D62" s="50"/>
      <c r="E62" s="50"/>
      <c r="F62" s="50"/>
      <c r="G62" s="208" t="s">
        <v>385</v>
      </c>
      <c r="H62" s="38"/>
      <c r="I62" s="38"/>
      <c r="J62" s="38"/>
      <c r="K62" s="38"/>
      <c r="L62" s="209"/>
    </row>
    <row r="63" spans="1:12" x14ac:dyDescent="0.3">
      <c r="A63" s="46" t="s">
        <v>481</v>
      </c>
      <c r="B63" s="49" t="s">
        <v>385</v>
      </c>
      <c r="C63" s="50"/>
      <c r="D63" s="50"/>
      <c r="E63" s="46" t="s">
        <v>482</v>
      </c>
      <c r="F63" s="47"/>
      <c r="G63" s="47"/>
      <c r="H63" s="35">
        <v>232224.15</v>
      </c>
      <c r="I63" s="35">
        <v>203815.21</v>
      </c>
      <c r="J63" s="35">
        <v>210454.74</v>
      </c>
      <c r="K63" s="35">
        <v>225584.62</v>
      </c>
      <c r="L63" s="62"/>
    </row>
    <row r="64" spans="1:12" x14ac:dyDescent="0.3">
      <c r="A64" s="46" t="s">
        <v>483</v>
      </c>
      <c r="B64" s="49" t="s">
        <v>385</v>
      </c>
      <c r="C64" s="50"/>
      <c r="D64" s="50"/>
      <c r="E64" s="50"/>
      <c r="F64" s="46" t="s">
        <v>482</v>
      </c>
      <c r="G64" s="47"/>
      <c r="H64" s="35">
        <v>232224.15</v>
      </c>
      <c r="I64" s="35">
        <v>203815.21</v>
      </c>
      <c r="J64" s="35">
        <v>210454.74</v>
      </c>
      <c r="K64" s="35">
        <v>225584.62</v>
      </c>
      <c r="L64" s="62"/>
    </row>
    <row r="65" spans="1:12" x14ac:dyDescent="0.3">
      <c r="A65" s="206" t="s">
        <v>484</v>
      </c>
      <c r="B65" s="49" t="s">
        <v>385</v>
      </c>
      <c r="C65" s="50"/>
      <c r="D65" s="50"/>
      <c r="E65" s="50"/>
      <c r="F65" s="50"/>
      <c r="G65" s="206" t="s">
        <v>485</v>
      </c>
      <c r="H65" s="37">
        <v>28868.14</v>
      </c>
      <c r="I65" s="37">
        <v>0</v>
      </c>
      <c r="J65" s="37">
        <v>7098.73</v>
      </c>
      <c r="K65" s="37">
        <v>21769.41</v>
      </c>
      <c r="L65" s="207"/>
    </row>
    <row r="66" spans="1:12" x14ac:dyDescent="0.3">
      <c r="A66" s="206" t="s">
        <v>486</v>
      </c>
      <c r="B66" s="49" t="s">
        <v>385</v>
      </c>
      <c r="C66" s="50"/>
      <c r="D66" s="50"/>
      <c r="E66" s="50"/>
      <c r="F66" s="50"/>
      <c r="G66" s="206" t="s">
        <v>487</v>
      </c>
      <c r="H66" s="37">
        <v>203356.01</v>
      </c>
      <c r="I66" s="37">
        <v>203815.21</v>
      </c>
      <c r="J66" s="37">
        <v>203356.01</v>
      </c>
      <c r="K66" s="37">
        <v>203815.21</v>
      </c>
      <c r="L66" s="207"/>
    </row>
    <row r="67" spans="1:12" x14ac:dyDescent="0.3">
      <c r="A67" s="208" t="s">
        <v>385</v>
      </c>
      <c r="B67" s="49" t="s">
        <v>385</v>
      </c>
      <c r="C67" s="50"/>
      <c r="D67" s="50"/>
      <c r="E67" s="50"/>
      <c r="F67" s="50"/>
      <c r="G67" s="208" t="s">
        <v>385</v>
      </c>
      <c r="H67" s="38"/>
      <c r="I67" s="38"/>
      <c r="J67" s="38"/>
      <c r="K67" s="38"/>
      <c r="L67" s="209"/>
    </row>
    <row r="68" spans="1:12" x14ac:dyDescent="0.3">
      <c r="A68" s="46" t="s">
        <v>488</v>
      </c>
      <c r="B68" s="48" t="s">
        <v>385</v>
      </c>
      <c r="C68" s="46" t="s">
        <v>489</v>
      </c>
      <c r="D68" s="47"/>
      <c r="E68" s="47"/>
      <c r="F68" s="47"/>
      <c r="G68" s="47"/>
      <c r="H68" s="35">
        <v>20179354.309999999</v>
      </c>
      <c r="I68" s="35">
        <v>761215.57</v>
      </c>
      <c r="J68" s="35">
        <v>310418.38</v>
      </c>
      <c r="K68" s="35">
        <v>20630151.5</v>
      </c>
      <c r="L68" s="62"/>
    </row>
    <row r="69" spans="1:12" x14ac:dyDescent="0.3">
      <c r="A69" s="46" t="s">
        <v>490</v>
      </c>
      <c r="B69" s="49" t="s">
        <v>385</v>
      </c>
      <c r="C69" s="50"/>
      <c r="D69" s="46" t="s">
        <v>491</v>
      </c>
      <c r="E69" s="47"/>
      <c r="F69" s="47"/>
      <c r="G69" s="47"/>
      <c r="H69" s="35">
        <v>10524799.619999999</v>
      </c>
      <c r="I69" s="35">
        <v>263712.57</v>
      </c>
      <c r="J69" s="35">
        <v>310418.38</v>
      </c>
      <c r="K69" s="35">
        <v>10478093.810000001</v>
      </c>
      <c r="L69" s="62"/>
    </row>
    <row r="70" spans="1:12" x14ac:dyDescent="0.3">
      <c r="A70" s="46" t="s">
        <v>492</v>
      </c>
      <c r="B70" s="49" t="s">
        <v>385</v>
      </c>
      <c r="C70" s="50"/>
      <c r="D70" s="50"/>
      <c r="E70" s="46" t="s">
        <v>493</v>
      </c>
      <c r="F70" s="47"/>
      <c r="G70" s="47"/>
      <c r="H70" s="35">
        <v>42965264.200000003</v>
      </c>
      <c r="I70" s="35">
        <v>260665.38</v>
      </c>
      <c r="J70" s="35">
        <v>0</v>
      </c>
      <c r="K70" s="35">
        <v>43225929.579999998</v>
      </c>
      <c r="L70" s="62"/>
    </row>
    <row r="71" spans="1:12" x14ac:dyDescent="0.3">
      <c r="A71" s="46" t="s">
        <v>494</v>
      </c>
      <c r="B71" s="49" t="s">
        <v>385</v>
      </c>
      <c r="C71" s="50"/>
      <c r="D71" s="50"/>
      <c r="E71" s="50"/>
      <c r="F71" s="46" t="s">
        <v>493</v>
      </c>
      <c r="G71" s="47"/>
      <c r="H71" s="35">
        <v>42965264.200000003</v>
      </c>
      <c r="I71" s="35">
        <v>260665.38</v>
      </c>
      <c r="J71" s="35">
        <v>0</v>
      </c>
      <c r="K71" s="35">
        <v>43225929.579999998</v>
      </c>
      <c r="L71" s="62"/>
    </row>
    <row r="72" spans="1:12" x14ac:dyDescent="0.3">
      <c r="A72" s="206" t="s">
        <v>495</v>
      </c>
      <c r="B72" s="49" t="s">
        <v>385</v>
      </c>
      <c r="C72" s="50"/>
      <c r="D72" s="50"/>
      <c r="E72" s="50"/>
      <c r="F72" s="50"/>
      <c r="G72" s="206" t="s">
        <v>496</v>
      </c>
      <c r="H72" s="37">
        <v>759111.34</v>
      </c>
      <c r="I72" s="37">
        <v>0</v>
      </c>
      <c r="J72" s="37">
        <v>0</v>
      </c>
      <c r="K72" s="37">
        <v>759111.34</v>
      </c>
      <c r="L72" s="207"/>
    </row>
    <row r="73" spans="1:12" x14ac:dyDescent="0.3">
      <c r="A73" s="206" t="s">
        <v>497</v>
      </c>
      <c r="B73" s="49" t="s">
        <v>385</v>
      </c>
      <c r="C73" s="50"/>
      <c r="D73" s="50"/>
      <c r="E73" s="50"/>
      <c r="F73" s="50"/>
      <c r="G73" s="206" t="s">
        <v>498</v>
      </c>
      <c r="H73" s="37">
        <v>350327.15</v>
      </c>
      <c r="I73" s="37">
        <v>0</v>
      </c>
      <c r="J73" s="37">
        <v>0</v>
      </c>
      <c r="K73" s="37">
        <v>350327.15</v>
      </c>
      <c r="L73" s="207"/>
    </row>
    <row r="74" spans="1:12" x14ac:dyDescent="0.3">
      <c r="A74" s="206" t="s">
        <v>499</v>
      </c>
      <c r="B74" s="49" t="s">
        <v>385</v>
      </c>
      <c r="C74" s="50"/>
      <c r="D74" s="50"/>
      <c r="E74" s="50"/>
      <c r="F74" s="50"/>
      <c r="G74" s="206" t="s">
        <v>500</v>
      </c>
      <c r="H74" s="37">
        <v>1096983.1499999999</v>
      </c>
      <c r="I74" s="37">
        <v>0</v>
      </c>
      <c r="J74" s="37">
        <v>0</v>
      </c>
      <c r="K74" s="37">
        <v>1096983.1499999999</v>
      </c>
      <c r="L74" s="207"/>
    </row>
    <row r="75" spans="1:12" x14ac:dyDescent="0.3">
      <c r="A75" s="206" t="s">
        <v>501</v>
      </c>
      <c r="B75" s="49" t="s">
        <v>385</v>
      </c>
      <c r="C75" s="50"/>
      <c r="D75" s="50"/>
      <c r="E75" s="50"/>
      <c r="F75" s="50"/>
      <c r="G75" s="206" t="s">
        <v>502</v>
      </c>
      <c r="H75" s="37">
        <v>1316645.44</v>
      </c>
      <c r="I75" s="37">
        <v>980</v>
      </c>
      <c r="J75" s="37">
        <v>0</v>
      </c>
      <c r="K75" s="37">
        <v>1317625.44</v>
      </c>
      <c r="L75" s="207"/>
    </row>
    <row r="76" spans="1:12" x14ac:dyDescent="0.3">
      <c r="A76" s="206" t="s">
        <v>503</v>
      </c>
      <c r="B76" s="49" t="s">
        <v>385</v>
      </c>
      <c r="C76" s="50"/>
      <c r="D76" s="50"/>
      <c r="E76" s="50"/>
      <c r="F76" s="50"/>
      <c r="G76" s="206" t="s">
        <v>504</v>
      </c>
      <c r="H76" s="37">
        <v>4655843.58</v>
      </c>
      <c r="I76" s="37">
        <v>8688.98</v>
      </c>
      <c r="J76" s="37">
        <v>0</v>
      </c>
      <c r="K76" s="37">
        <v>4664532.5599999996</v>
      </c>
      <c r="L76" s="207"/>
    </row>
    <row r="77" spans="1:12" x14ac:dyDescent="0.3">
      <c r="A77" s="206" t="s">
        <v>505</v>
      </c>
      <c r="B77" s="49" t="s">
        <v>385</v>
      </c>
      <c r="C77" s="50"/>
      <c r="D77" s="50"/>
      <c r="E77" s="50"/>
      <c r="F77" s="50"/>
      <c r="G77" s="206" t="s">
        <v>506</v>
      </c>
      <c r="H77" s="37">
        <v>584788.54</v>
      </c>
      <c r="I77" s="37">
        <v>0</v>
      </c>
      <c r="J77" s="37">
        <v>0</v>
      </c>
      <c r="K77" s="37">
        <v>584788.54</v>
      </c>
      <c r="L77" s="207"/>
    </row>
    <row r="78" spans="1:12" x14ac:dyDescent="0.3">
      <c r="A78" s="206" t="s">
        <v>507</v>
      </c>
      <c r="B78" s="49" t="s">
        <v>385</v>
      </c>
      <c r="C78" s="50"/>
      <c r="D78" s="50"/>
      <c r="E78" s="50"/>
      <c r="F78" s="50"/>
      <c r="G78" s="206" t="s">
        <v>508</v>
      </c>
      <c r="H78" s="37">
        <v>5139553.54</v>
      </c>
      <c r="I78" s="37">
        <v>0</v>
      </c>
      <c r="J78" s="37">
        <v>0</v>
      </c>
      <c r="K78" s="37">
        <v>5139553.54</v>
      </c>
      <c r="L78" s="207"/>
    </row>
    <row r="79" spans="1:12" x14ac:dyDescent="0.3">
      <c r="A79" s="206" t="s">
        <v>509</v>
      </c>
      <c r="B79" s="49" t="s">
        <v>385</v>
      </c>
      <c r="C79" s="50"/>
      <c r="D79" s="50"/>
      <c r="E79" s="50"/>
      <c r="F79" s="50"/>
      <c r="G79" s="206" t="s">
        <v>510</v>
      </c>
      <c r="H79" s="37">
        <v>76973.740000000005</v>
      </c>
      <c r="I79" s="37">
        <v>0</v>
      </c>
      <c r="J79" s="37">
        <v>0</v>
      </c>
      <c r="K79" s="37">
        <v>76973.740000000005</v>
      </c>
      <c r="L79" s="207"/>
    </row>
    <row r="80" spans="1:12" x14ac:dyDescent="0.3">
      <c r="A80" s="206" t="s">
        <v>511</v>
      </c>
      <c r="B80" s="49" t="s">
        <v>385</v>
      </c>
      <c r="C80" s="50"/>
      <c r="D80" s="50"/>
      <c r="E80" s="50"/>
      <c r="F80" s="50"/>
      <c r="G80" s="206" t="s">
        <v>512</v>
      </c>
      <c r="H80" s="37">
        <v>48104.38</v>
      </c>
      <c r="I80" s="37">
        <v>0</v>
      </c>
      <c r="J80" s="37">
        <v>0</v>
      </c>
      <c r="K80" s="37">
        <v>48104.38</v>
      </c>
      <c r="L80" s="207"/>
    </row>
    <row r="81" spans="1:12" x14ac:dyDescent="0.3">
      <c r="A81" s="206" t="s">
        <v>513</v>
      </c>
      <c r="B81" s="49" t="s">
        <v>385</v>
      </c>
      <c r="C81" s="50"/>
      <c r="D81" s="50"/>
      <c r="E81" s="50"/>
      <c r="F81" s="50"/>
      <c r="G81" s="206" t="s">
        <v>514</v>
      </c>
      <c r="H81" s="37">
        <v>556431.16</v>
      </c>
      <c r="I81" s="37">
        <v>0</v>
      </c>
      <c r="J81" s="37">
        <v>0</v>
      </c>
      <c r="K81" s="37">
        <v>556431.16</v>
      </c>
      <c r="L81" s="207"/>
    </row>
    <row r="82" spans="1:12" x14ac:dyDescent="0.3">
      <c r="A82" s="206" t="s">
        <v>515</v>
      </c>
      <c r="B82" s="49" t="s">
        <v>385</v>
      </c>
      <c r="C82" s="50"/>
      <c r="D82" s="50"/>
      <c r="E82" s="50"/>
      <c r="F82" s="50"/>
      <c r="G82" s="206" t="s">
        <v>516</v>
      </c>
      <c r="H82" s="37">
        <v>120178.97</v>
      </c>
      <c r="I82" s="37">
        <v>0</v>
      </c>
      <c r="J82" s="37">
        <v>0</v>
      </c>
      <c r="K82" s="37">
        <v>120178.97</v>
      </c>
      <c r="L82" s="207"/>
    </row>
    <row r="83" spans="1:12" x14ac:dyDescent="0.3">
      <c r="A83" s="206" t="s">
        <v>517</v>
      </c>
      <c r="B83" s="49" t="s">
        <v>385</v>
      </c>
      <c r="C83" s="50"/>
      <c r="D83" s="50"/>
      <c r="E83" s="50"/>
      <c r="F83" s="50"/>
      <c r="G83" s="206" t="s">
        <v>518</v>
      </c>
      <c r="H83" s="37">
        <v>31828.44</v>
      </c>
      <c r="I83" s="37">
        <v>0</v>
      </c>
      <c r="J83" s="37">
        <v>0</v>
      </c>
      <c r="K83" s="37">
        <v>31828.44</v>
      </c>
      <c r="L83" s="207"/>
    </row>
    <row r="84" spans="1:12" x14ac:dyDescent="0.3">
      <c r="A84" s="206" t="s">
        <v>519</v>
      </c>
      <c r="B84" s="49" t="s">
        <v>385</v>
      </c>
      <c r="C84" s="50"/>
      <c r="D84" s="50"/>
      <c r="E84" s="50"/>
      <c r="F84" s="50"/>
      <c r="G84" s="206" t="s">
        <v>520</v>
      </c>
      <c r="H84" s="37">
        <v>525406.35</v>
      </c>
      <c r="I84" s="37">
        <v>0</v>
      </c>
      <c r="J84" s="37">
        <v>0</v>
      </c>
      <c r="K84" s="37">
        <v>525406.35</v>
      </c>
      <c r="L84" s="207"/>
    </row>
    <row r="85" spans="1:12" x14ac:dyDescent="0.3">
      <c r="A85" s="206" t="s">
        <v>521</v>
      </c>
      <c r="B85" s="49" t="s">
        <v>385</v>
      </c>
      <c r="C85" s="50"/>
      <c r="D85" s="50"/>
      <c r="E85" s="50"/>
      <c r="F85" s="50"/>
      <c r="G85" s="206" t="s">
        <v>522</v>
      </c>
      <c r="H85" s="37">
        <v>4009607.95</v>
      </c>
      <c r="I85" s="37">
        <v>0</v>
      </c>
      <c r="J85" s="37">
        <v>0</v>
      </c>
      <c r="K85" s="37">
        <v>4009607.95</v>
      </c>
      <c r="L85" s="207"/>
    </row>
    <row r="86" spans="1:12" x14ac:dyDescent="0.3">
      <c r="A86" s="206" t="s">
        <v>523</v>
      </c>
      <c r="B86" s="49" t="s">
        <v>385</v>
      </c>
      <c r="C86" s="50"/>
      <c r="D86" s="50"/>
      <c r="E86" s="50"/>
      <c r="F86" s="50"/>
      <c r="G86" s="206" t="s">
        <v>524</v>
      </c>
      <c r="H86" s="37">
        <v>5617914.8700000001</v>
      </c>
      <c r="I86" s="37">
        <v>428.4</v>
      </c>
      <c r="J86" s="37">
        <v>0</v>
      </c>
      <c r="K86" s="37">
        <v>5618343.2699999996</v>
      </c>
      <c r="L86" s="207"/>
    </row>
    <row r="87" spans="1:12" x14ac:dyDescent="0.3">
      <c r="A87" s="206" t="s">
        <v>525</v>
      </c>
      <c r="B87" s="49" t="s">
        <v>385</v>
      </c>
      <c r="C87" s="50"/>
      <c r="D87" s="50"/>
      <c r="E87" s="50"/>
      <c r="F87" s="50"/>
      <c r="G87" s="206" t="s">
        <v>526</v>
      </c>
      <c r="H87" s="37">
        <v>1338399.67</v>
      </c>
      <c r="I87" s="37">
        <v>250000</v>
      </c>
      <c r="J87" s="37">
        <v>0</v>
      </c>
      <c r="K87" s="37">
        <v>1588399.67</v>
      </c>
      <c r="L87" s="207"/>
    </row>
    <row r="88" spans="1:12" x14ac:dyDescent="0.3">
      <c r="A88" s="206" t="s">
        <v>527</v>
      </c>
      <c r="B88" s="49" t="s">
        <v>385</v>
      </c>
      <c r="C88" s="50"/>
      <c r="D88" s="50"/>
      <c r="E88" s="50"/>
      <c r="F88" s="50"/>
      <c r="G88" s="206" t="s">
        <v>528</v>
      </c>
      <c r="H88" s="37">
        <v>7078826.5800000001</v>
      </c>
      <c r="I88" s="37">
        <v>568</v>
      </c>
      <c r="J88" s="37">
        <v>0</v>
      </c>
      <c r="K88" s="37">
        <v>7079394.5800000001</v>
      </c>
      <c r="L88" s="207"/>
    </row>
    <row r="89" spans="1:12" x14ac:dyDescent="0.3">
      <c r="A89" s="206" t="s">
        <v>529</v>
      </c>
      <c r="B89" s="49" t="s">
        <v>385</v>
      </c>
      <c r="C89" s="50"/>
      <c r="D89" s="50"/>
      <c r="E89" s="50"/>
      <c r="F89" s="50"/>
      <c r="G89" s="206" t="s">
        <v>530</v>
      </c>
      <c r="H89" s="37">
        <v>358017.7</v>
      </c>
      <c r="I89" s="37">
        <v>0</v>
      </c>
      <c r="J89" s="37">
        <v>0</v>
      </c>
      <c r="K89" s="37">
        <v>358017.7</v>
      </c>
      <c r="L89" s="207"/>
    </row>
    <row r="90" spans="1:12" x14ac:dyDescent="0.3">
      <c r="A90" s="206" t="s">
        <v>531</v>
      </c>
      <c r="B90" s="49" t="s">
        <v>385</v>
      </c>
      <c r="C90" s="50"/>
      <c r="D90" s="50"/>
      <c r="E90" s="50"/>
      <c r="F90" s="50"/>
      <c r="G90" s="206" t="s">
        <v>532</v>
      </c>
      <c r="H90" s="37">
        <v>2769863.61</v>
      </c>
      <c r="I90" s="37">
        <v>0</v>
      </c>
      <c r="J90" s="37">
        <v>0</v>
      </c>
      <c r="K90" s="37">
        <v>2769863.61</v>
      </c>
      <c r="L90" s="207"/>
    </row>
    <row r="91" spans="1:12" x14ac:dyDescent="0.3">
      <c r="A91" s="206" t="s">
        <v>533</v>
      </c>
      <c r="B91" s="49" t="s">
        <v>385</v>
      </c>
      <c r="C91" s="50"/>
      <c r="D91" s="50"/>
      <c r="E91" s="50"/>
      <c r="F91" s="50"/>
      <c r="G91" s="206" t="s">
        <v>534</v>
      </c>
      <c r="H91" s="37">
        <v>3832172.58</v>
      </c>
      <c r="I91" s="37">
        <v>0</v>
      </c>
      <c r="J91" s="37">
        <v>0</v>
      </c>
      <c r="K91" s="37">
        <v>3832172.58</v>
      </c>
      <c r="L91" s="207"/>
    </row>
    <row r="92" spans="1:12" x14ac:dyDescent="0.3">
      <c r="A92" s="206" t="s">
        <v>535</v>
      </c>
      <c r="B92" s="49" t="s">
        <v>385</v>
      </c>
      <c r="C92" s="50"/>
      <c r="D92" s="50"/>
      <c r="E92" s="50"/>
      <c r="F92" s="50"/>
      <c r="G92" s="206" t="s">
        <v>536</v>
      </c>
      <c r="H92" s="37">
        <v>174389.91</v>
      </c>
      <c r="I92" s="37">
        <v>0</v>
      </c>
      <c r="J92" s="37">
        <v>0</v>
      </c>
      <c r="K92" s="37">
        <v>174389.91</v>
      </c>
      <c r="L92" s="207"/>
    </row>
    <row r="93" spans="1:12" x14ac:dyDescent="0.3">
      <c r="A93" s="206" t="s">
        <v>537</v>
      </c>
      <c r="B93" s="49" t="s">
        <v>385</v>
      </c>
      <c r="C93" s="50"/>
      <c r="D93" s="50"/>
      <c r="E93" s="50"/>
      <c r="F93" s="50"/>
      <c r="G93" s="206" t="s">
        <v>538</v>
      </c>
      <c r="H93" s="37">
        <v>560490.98</v>
      </c>
      <c r="I93" s="37">
        <v>0</v>
      </c>
      <c r="J93" s="37">
        <v>0</v>
      </c>
      <c r="K93" s="37">
        <v>560490.98</v>
      </c>
      <c r="L93" s="207"/>
    </row>
    <row r="94" spans="1:12" x14ac:dyDescent="0.3">
      <c r="A94" s="206" t="s">
        <v>539</v>
      </c>
      <c r="B94" s="49" t="s">
        <v>385</v>
      </c>
      <c r="C94" s="50"/>
      <c r="D94" s="50"/>
      <c r="E94" s="50"/>
      <c r="F94" s="50"/>
      <c r="G94" s="206" t="s">
        <v>540</v>
      </c>
      <c r="H94" s="37">
        <v>69645.5</v>
      </c>
      <c r="I94" s="37">
        <v>0</v>
      </c>
      <c r="J94" s="37">
        <v>0</v>
      </c>
      <c r="K94" s="37">
        <v>69645.5</v>
      </c>
      <c r="L94" s="207"/>
    </row>
    <row r="95" spans="1:12" x14ac:dyDescent="0.3">
      <c r="A95" s="206" t="s">
        <v>541</v>
      </c>
      <c r="B95" s="49" t="s">
        <v>385</v>
      </c>
      <c r="C95" s="50"/>
      <c r="D95" s="50"/>
      <c r="E95" s="50"/>
      <c r="F95" s="50"/>
      <c r="G95" s="206" t="s">
        <v>542</v>
      </c>
      <c r="H95" s="37">
        <v>451228.94</v>
      </c>
      <c r="I95" s="37">
        <v>0</v>
      </c>
      <c r="J95" s="37">
        <v>0</v>
      </c>
      <c r="K95" s="37">
        <v>451228.94</v>
      </c>
      <c r="L95" s="207"/>
    </row>
    <row r="96" spans="1:12" x14ac:dyDescent="0.3">
      <c r="A96" s="206" t="s">
        <v>543</v>
      </c>
      <c r="B96" s="49" t="s">
        <v>385</v>
      </c>
      <c r="C96" s="50"/>
      <c r="D96" s="50"/>
      <c r="E96" s="50"/>
      <c r="F96" s="50"/>
      <c r="G96" s="206" t="s">
        <v>544</v>
      </c>
      <c r="H96" s="37">
        <v>385830.13</v>
      </c>
      <c r="I96" s="37">
        <v>0</v>
      </c>
      <c r="J96" s="37">
        <v>0</v>
      </c>
      <c r="K96" s="37">
        <v>385830.13</v>
      </c>
      <c r="L96" s="207"/>
    </row>
    <row r="97" spans="1:12" x14ac:dyDescent="0.3">
      <c r="A97" s="206" t="s">
        <v>545</v>
      </c>
      <c r="B97" s="49" t="s">
        <v>385</v>
      </c>
      <c r="C97" s="50"/>
      <c r="D97" s="50"/>
      <c r="E97" s="50"/>
      <c r="F97" s="50"/>
      <c r="G97" s="206" t="s">
        <v>546</v>
      </c>
      <c r="H97" s="37">
        <v>1056700</v>
      </c>
      <c r="I97" s="37">
        <v>0</v>
      </c>
      <c r="J97" s="37">
        <v>0</v>
      </c>
      <c r="K97" s="37">
        <v>1056700</v>
      </c>
      <c r="L97" s="207"/>
    </row>
    <row r="98" spans="1:12" x14ac:dyDescent="0.3">
      <c r="A98" s="206" t="s">
        <v>547</v>
      </c>
      <c r="B98" s="49" t="s">
        <v>385</v>
      </c>
      <c r="C98" s="50"/>
      <c r="D98" s="50"/>
      <c r="E98" s="50"/>
      <c r="F98" s="50"/>
      <c r="G98" s="206" t="s">
        <v>548</v>
      </c>
      <c r="H98" s="37">
        <v>463740.7</v>
      </c>
      <c r="I98" s="37">
        <v>0</v>
      </c>
      <c r="J98" s="37">
        <v>0</v>
      </c>
      <c r="K98" s="37">
        <v>463740.7</v>
      </c>
      <c r="L98" s="207"/>
    </row>
    <row r="99" spans="1:12" x14ac:dyDescent="0.3">
      <c r="A99" s="206" t="s">
        <v>549</v>
      </c>
      <c r="B99" s="49" t="s">
        <v>385</v>
      </c>
      <c r="C99" s="50"/>
      <c r="D99" s="50"/>
      <c r="E99" s="50"/>
      <c r="F99" s="50"/>
      <c r="G99" s="206" t="s">
        <v>550</v>
      </c>
      <c r="H99" s="37">
        <v>-463740.7</v>
      </c>
      <c r="I99" s="37">
        <v>0</v>
      </c>
      <c r="J99" s="37">
        <v>0</v>
      </c>
      <c r="K99" s="37">
        <v>-463740.7</v>
      </c>
      <c r="L99" s="207"/>
    </row>
    <row r="100" spans="1:12" x14ac:dyDescent="0.3">
      <c r="A100" s="208" t="s">
        <v>385</v>
      </c>
      <c r="B100" s="49" t="s">
        <v>385</v>
      </c>
      <c r="C100" s="50"/>
      <c r="D100" s="50"/>
      <c r="E100" s="50"/>
      <c r="F100" s="50"/>
      <c r="G100" s="208" t="s">
        <v>385</v>
      </c>
      <c r="H100" s="38"/>
      <c r="I100" s="38"/>
      <c r="J100" s="38"/>
      <c r="K100" s="38"/>
      <c r="L100" s="209"/>
    </row>
    <row r="101" spans="1:12" x14ac:dyDescent="0.3">
      <c r="A101" s="46" t="s">
        <v>551</v>
      </c>
      <c r="B101" s="49" t="s">
        <v>385</v>
      </c>
      <c r="C101" s="50"/>
      <c r="D101" s="50"/>
      <c r="E101" s="46" t="s">
        <v>552</v>
      </c>
      <c r="F101" s="47"/>
      <c r="G101" s="47"/>
      <c r="H101" s="35">
        <v>-32817672.84</v>
      </c>
      <c r="I101" s="35">
        <v>0</v>
      </c>
      <c r="J101" s="35">
        <v>304694.05</v>
      </c>
      <c r="K101" s="35">
        <v>-33122366.890000001</v>
      </c>
      <c r="L101" s="62"/>
    </row>
    <row r="102" spans="1:12" x14ac:dyDescent="0.3">
      <c r="A102" s="46" t="s">
        <v>553</v>
      </c>
      <c r="B102" s="49" t="s">
        <v>385</v>
      </c>
      <c r="C102" s="50"/>
      <c r="D102" s="50"/>
      <c r="E102" s="50"/>
      <c r="F102" s="46" t="s">
        <v>552</v>
      </c>
      <c r="G102" s="47"/>
      <c r="H102" s="35">
        <v>-32817672.84</v>
      </c>
      <c r="I102" s="35">
        <v>0</v>
      </c>
      <c r="J102" s="35">
        <v>304694.05</v>
      </c>
      <c r="K102" s="35">
        <v>-33122366.890000001</v>
      </c>
      <c r="L102" s="62"/>
    </row>
    <row r="103" spans="1:12" x14ac:dyDescent="0.3">
      <c r="A103" s="206" t="s">
        <v>554</v>
      </c>
      <c r="B103" s="49" t="s">
        <v>385</v>
      </c>
      <c r="C103" s="50"/>
      <c r="D103" s="50"/>
      <c r="E103" s="50"/>
      <c r="F103" s="50"/>
      <c r="G103" s="206" t="s">
        <v>555</v>
      </c>
      <c r="H103" s="37">
        <v>-1096983.1499999999</v>
      </c>
      <c r="I103" s="37">
        <v>0</v>
      </c>
      <c r="J103" s="37">
        <v>0</v>
      </c>
      <c r="K103" s="37">
        <v>-1096983.1499999999</v>
      </c>
      <c r="L103" s="207"/>
    </row>
    <row r="104" spans="1:12" x14ac:dyDescent="0.3">
      <c r="A104" s="206" t="s">
        <v>556</v>
      </c>
      <c r="B104" s="49" t="s">
        <v>385</v>
      </c>
      <c r="C104" s="50"/>
      <c r="D104" s="50"/>
      <c r="E104" s="50"/>
      <c r="F104" s="50"/>
      <c r="G104" s="206" t="s">
        <v>557</v>
      </c>
      <c r="H104" s="37">
        <v>-1879231.01</v>
      </c>
      <c r="I104" s="37">
        <v>0</v>
      </c>
      <c r="J104" s="37">
        <v>57575.49</v>
      </c>
      <c r="K104" s="37">
        <v>-1936806.5</v>
      </c>
      <c r="L104" s="207"/>
    </row>
    <row r="105" spans="1:12" x14ac:dyDescent="0.3">
      <c r="A105" s="206" t="s">
        <v>558</v>
      </c>
      <c r="B105" s="49" t="s">
        <v>385</v>
      </c>
      <c r="C105" s="50"/>
      <c r="D105" s="50"/>
      <c r="E105" s="50"/>
      <c r="F105" s="50"/>
      <c r="G105" s="206" t="s">
        <v>559</v>
      </c>
      <c r="H105" s="37">
        <v>-856840.43</v>
      </c>
      <c r="I105" s="37">
        <v>0</v>
      </c>
      <c r="J105" s="37">
        <v>4707.32</v>
      </c>
      <c r="K105" s="37">
        <v>-861547.75</v>
      </c>
      <c r="L105" s="207"/>
    </row>
    <row r="106" spans="1:12" x14ac:dyDescent="0.3">
      <c r="A106" s="206" t="s">
        <v>560</v>
      </c>
      <c r="B106" s="49" t="s">
        <v>385</v>
      </c>
      <c r="C106" s="50"/>
      <c r="D106" s="50"/>
      <c r="E106" s="50"/>
      <c r="F106" s="50"/>
      <c r="G106" s="206" t="s">
        <v>561</v>
      </c>
      <c r="H106" s="37">
        <v>-759111.34</v>
      </c>
      <c r="I106" s="37">
        <v>0</v>
      </c>
      <c r="J106" s="37">
        <v>0</v>
      </c>
      <c r="K106" s="37">
        <v>-759111.34</v>
      </c>
      <c r="L106" s="207"/>
    </row>
    <row r="107" spans="1:12" x14ac:dyDescent="0.3">
      <c r="A107" s="206" t="s">
        <v>562</v>
      </c>
      <c r="B107" s="49" t="s">
        <v>385</v>
      </c>
      <c r="C107" s="50"/>
      <c r="D107" s="50"/>
      <c r="E107" s="50"/>
      <c r="F107" s="50"/>
      <c r="G107" s="206" t="s">
        <v>563</v>
      </c>
      <c r="H107" s="37">
        <v>-3565110.95</v>
      </c>
      <c r="I107" s="37">
        <v>0</v>
      </c>
      <c r="J107" s="37">
        <v>132998.35</v>
      </c>
      <c r="K107" s="37">
        <v>-3698109.3</v>
      </c>
      <c r="L107" s="207"/>
    </row>
    <row r="108" spans="1:12" x14ac:dyDescent="0.3">
      <c r="A108" s="206" t="s">
        <v>564</v>
      </c>
      <c r="B108" s="49" t="s">
        <v>385</v>
      </c>
      <c r="C108" s="50"/>
      <c r="D108" s="50"/>
      <c r="E108" s="50"/>
      <c r="F108" s="50"/>
      <c r="G108" s="206" t="s">
        <v>565</v>
      </c>
      <c r="H108" s="37">
        <v>-70395.490000000005</v>
      </c>
      <c r="I108" s="37">
        <v>0</v>
      </c>
      <c r="J108" s="37">
        <v>276.62</v>
      </c>
      <c r="K108" s="37">
        <v>-70672.11</v>
      </c>
      <c r="L108" s="207"/>
    </row>
    <row r="109" spans="1:12" x14ac:dyDescent="0.3">
      <c r="A109" s="206" t="s">
        <v>566</v>
      </c>
      <c r="B109" s="49" t="s">
        <v>385</v>
      </c>
      <c r="C109" s="50"/>
      <c r="D109" s="50"/>
      <c r="E109" s="50"/>
      <c r="F109" s="50"/>
      <c r="G109" s="206" t="s">
        <v>567</v>
      </c>
      <c r="H109" s="37">
        <v>-350327.15</v>
      </c>
      <c r="I109" s="37">
        <v>0</v>
      </c>
      <c r="J109" s="37">
        <v>0</v>
      </c>
      <c r="K109" s="37">
        <v>-350327.15</v>
      </c>
      <c r="L109" s="207"/>
    </row>
    <row r="110" spans="1:12" x14ac:dyDescent="0.3">
      <c r="A110" s="206" t="s">
        <v>568</v>
      </c>
      <c r="B110" s="49" t="s">
        <v>385</v>
      </c>
      <c r="C110" s="50"/>
      <c r="D110" s="50"/>
      <c r="E110" s="50"/>
      <c r="F110" s="50"/>
      <c r="G110" s="206" t="s">
        <v>569</v>
      </c>
      <c r="H110" s="37">
        <v>-48104.38</v>
      </c>
      <c r="I110" s="37">
        <v>0</v>
      </c>
      <c r="J110" s="37">
        <v>0</v>
      </c>
      <c r="K110" s="37">
        <v>-48104.38</v>
      </c>
      <c r="L110" s="207"/>
    </row>
    <row r="111" spans="1:12" x14ac:dyDescent="0.3">
      <c r="A111" s="206" t="s">
        <v>570</v>
      </c>
      <c r="B111" s="49" t="s">
        <v>385</v>
      </c>
      <c r="C111" s="50"/>
      <c r="D111" s="50"/>
      <c r="E111" s="50"/>
      <c r="F111" s="50"/>
      <c r="G111" s="206" t="s">
        <v>571</v>
      </c>
      <c r="H111" s="37">
        <v>-584788.54</v>
      </c>
      <c r="I111" s="37">
        <v>0</v>
      </c>
      <c r="J111" s="37">
        <v>0</v>
      </c>
      <c r="K111" s="37">
        <v>-584788.54</v>
      </c>
      <c r="L111" s="207"/>
    </row>
    <row r="112" spans="1:12" x14ac:dyDescent="0.3">
      <c r="A112" s="206" t="s">
        <v>572</v>
      </c>
      <c r="B112" s="49" t="s">
        <v>385</v>
      </c>
      <c r="C112" s="50"/>
      <c r="D112" s="50"/>
      <c r="E112" s="50"/>
      <c r="F112" s="50"/>
      <c r="G112" s="206" t="s">
        <v>573</v>
      </c>
      <c r="H112" s="37">
        <v>-547959.32999999996</v>
      </c>
      <c r="I112" s="37">
        <v>0</v>
      </c>
      <c r="J112" s="37">
        <v>468.03</v>
      </c>
      <c r="K112" s="37">
        <v>-548427.36</v>
      </c>
      <c r="L112" s="207"/>
    </row>
    <row r="113" spans="1:12" x14ac:dyDescent="0.3">
      <c r="A113" s="206" t="s">
        <v>574</v>
      </c>
      <c r="B113" s="49" t="s">
        <v>385</v>
      </c>
      <c r="C113" s="50"/>
      <c r="D113" s="50"/>
      <c r="E113" s="50"/>
      <c r="F113" s="50"/>
      <c r="G113" s="206" t="s">
        <v>575</v>
      </c>
      <c r="H113" s="37">
        <v>-120178.97</v>
      </c>
      <c r="I113" s="37">
        <v>0</v>
      </c>
      <c r="J113" s="37">
        <v>0</v>
      </c>
      <c r="K113" s="37">
        <v>-120178.97</v>
      </c>
      <c r="L113" s="207"/>
    </row>
    <row r="114" spans="1:12" x14ac:dyDescent="0.3">
      <c r="A114" s="206" t="s">
        <v>576</v>
      </c>
      <c r="B114" s="49" t="s">
        <v>385</v>
      </c>
      <c r="C114" s="50"/>
      <c r="D114" s="50"/>
      <c r="E114" s="50"/>
      <c r="F114" s="50"/>
      <c r="G114" s="206" t="s">
        <v>577</v>
      </c>
      <c r="H114" s="37">
        <v>-31828.44</v>
      </c>
      <c r="I114" s="37">
        <v>0</v>
      </c>
      <c r="J114" s="37">
        <v>0</v>
      </c>
      <c r="K114" s="37">
        <v>-31828.44</v>
      </c>
      <c r="L114" s="207"/>
    </row>
    <row r="115" spans="1:12" x14ac:dyDescent="0.3">
      <c r="A115" s="206" t="s">
        <v>578</v>
      </c>
      <c r="B115" s="49" t="s">
        <v>385</v>
      </c>
      <c r="C115" s="50"/>
      <c r="D115" s="50"/>
      <c r="E115" s="50"/>
      <c r="F115" s="50"/>
      <c r="G115" s="206" t="s">
        <v>579</v>
      </c>
      <c r="H115" s="37">
        <v>-525406.35</v>
      </c>
      <c r="I115" s="37">
        <v>0</v>
      </c>
      <c r="J115" s="37">
        <v>0</v>
      </c>
      <c r="K115" s="37">
        <v>-525406.35</v>
      </c>
      <c r="L115" s="207"/>
    </row>
    <row r="116" spans="1:12" x14ac:dyDescent="0.3">
      <c r="A116" s="206" t="s">
        <v>580</v>
      </c>
      <c r="B116" s="49" t="s">
        <v>385</v>
      </c>
      <c r="C116" s="50"/>
      <c r="D116" s="50"/>
      <c r="E116" s="50"/>
      <c r="F116" s="50"/>
      <c r="G116" s="206" t="s">
        <v>581</v>
      </c>
      <c r="H116" s="37">
        <v>-2588915.73</v>
      </c>
      <c r="I116" s="37">
        <v>0</v>
      </c>
      <c r="J116" s="37">
        <v>27412.560000000001</v>
      </c>
      <c r="K116" s="37">
        <v>-2616328.29</v>
      </c>
      <c r="L116" s="207"/>
    </row>
    <row r="117" spans="1:12" x14ac:dyDescent="0.3">
      <c r="A117" s="206" t="s">
        <v>582</v>
      </c>
      <c r="B117" s="49" t="s">
        <v>385</v>
      </c>
      <c r="C117" s="50"/>
      <c r="D117" s="50"/>
      <c r="E117" s="50"/>
      <c r="F117" s="50"/>
      <c r="G117" s="206" t="s">
        <v>583</v>
      </c>
      <c r="H117" s="37">
        <v>-5284864.09</v>
      </c>
      <c r="I117" s="37">
        <v>0</v>
      </c>
      <c r="J117" s="37">
        <v>7095.52</v>
      </c>
      <c r="K117" s="37">
        <v>-5291959.6100000003</v>
      </c>
      <c r="L117" s="207"/>
    </row>
    <row r="118" spans="1:12" x14ac:dyDescent="0.3">
      <c r="A118" s="206" t="s">
        <v>584</v>
      </c>
      <c r="B118" s="49" t="s">
        <v>385</v>
      </c>
      <c r="C118" s="50"/>
      <c r="D118" s="50"/>
      <c r="E118" s="50"/>
      <c r="F118" s="50"/>
      <c r="G118" s="206" t="s">
        <v>585</v>
      </c>
      <c r="H118" s="37">
        <v>-1233755.97</v>
      </c>
      <c r="I118" s="37">
        <v>0</v>
      </c>
      <c r="J118" s="37">
        <v>2209.87</v>
      </c>
      <c r="K118" s="37">
        <v>-1235965.8400000001</v>
      </c>
      <c r="L118" s="207"/>
    </row>
    <row r="119" spans="1:12" x14ac:dyDescent="0.3">
      <c r="A119" s="206" t="s">
        <v>586</v>
      </c>
      <c r="B119" s="49" t="s">
        <v>385</v>
      </c>
      <c r="C119" s="50"/>
      <c r="D119" s="50"/>
      <c r="E119" s="50"/>
      <c r="F119" s="50"/>
      <c r="G119" s="206" t="s">
        <v>587</v>
      </c>
      <c r="H119" s="37">
        <v>-5594256.71</v>
      </c>
      <c r="I119" s="37">
        <v>0</v>
      </c>
      <c r="J119" s="37">
        <v>29601.15</v>
      </c>
      <c r="K119" s="37">
        <v>-5623857.8600000003</v>
      </c>
      <c r="L119" s="207"/>
    </row>
    <row r="120" spans="1:12" x14ac:dyDescent="0.3">
      <c r="A120" s="206" t="s">
        <v>588</v>
      </c>
      <c r="B120" s="49" t="s">
        <v>385</v>
      </c>
      <c r="C120" s="50"/>
      <c r="D120" s="50"/>
      <c r="E120" s="50"/>
      <c r="F120" s="50"/>
      <c r="G120" s="206" t="s">
        <v>589</v>
      </c>
      <c r="H120" s="37">
        <v>-283570.90999999997</v>
      </c>
      <c r="I120" s="37">
        <v>0</v>
      </c>
      <c r="J120" s="37">
        <v>1559.66</v>
      </c>
      <c r="K120" s="37">
        <v>-285130.57</v>
      </c>
      <c r="L120" s="207"/>
    </row>
    <row r="121" spans="1:12" x14ac:dyDescent="0.3">
      <c r="A121" s="206" t="s">
        <v>590</v>
      </c>
      <c r="B121" s="49" t="s">
        <v>385</v>
      </c>
      <c r="C121" s="50"/>
      <c r="D121" s="50"/>
      <c r="E121" s="50"/>
      <c r="F121" s="50"/>
      <c r="G121" s="206" t="s">
        <v>591</v>
      </c>
      <c r="H121" s="37">
        <v>-2769863.6</v>
      </c>
      <c r="I121" s="37">
        <v>0</v>
      </c>
      <c r="J121" s="37">
        <v>0</v>
      </c>
      <c r="K121" s="37">
        <v>-2769863.6</v>
      </c>
      <c r="L121" s="207"/>
    </row>
    <row r="122" spans="1:12" x14ac:dyDescent="0.3">
      <c r="A122" s="206" t="s">
        <v>592</v>
      </c>
      <c r="B122" s="49" t="s">
        <v>385</v>
      </c>
      <c r="C122" s="50"/>
      <c r="D122" s="50"/>
      <c r="E122" s="50"/>
      <c r="F122" s="50"/>
      <c r="G122" s="206" t="s">
        <v>593</v>
      </c>
      <c r="H122" s="37">
        <v>-3832172.58</v>
      </c>
      <c r="I122" s="37">
        <v>0</v>
      </c>
      <c r="J122" s="37">
        <v>0</v>
      </c>
      <c r="K122" s="37">
        <v>-3832172.58</v>
      </c>
      <c r="L122" s="207"/>
    </row>
    <row r="123" spans="1:12" x14ac:dyDescent="0.3">
      <c r="A123" s="206" t="s">
        <v>594</v>
      </c>
      <c r="B123" s="49" t="s">
        <v>385</v>
      </c>
      <c r="C123" s="50"/>
      <c r="D123" s="50"/>
      <c r="E123" s="50"/>
      <c r="F123" s="50"/>
      <c r="G123" s="206" t="s">
        <v>595</v>
      </c>
      <c r="H123" s="37">
        <v>-174389.91</v>
      </c>
      <c r="I123" s="37">
        <v>0</v>
      </c>
      <c r="J123" s="37">
        <v>0</v>
      </c>
      <c r="K123" s="37">
        <v>-174389.91</v>
      </c>
      <c r="L123" s="207"/>
    </row>
    <row r="124" spans="1:12" x14ac:dyDescent="0.3">
      <c r="A124" s="206" t="s">
        <v>596</v>
      </c>
      <c r="B124" s="49" t="s">
        <v>385</v>
      </c>
      <c r="C124" s="50"/>
      <c r="D124" s="50"/>
      <c r="E124" s="50"/>
      <c r="F124" s="50"/>
      <c r="G124" s="206" t="s">
        <v>597</v>
      </c>
      <c r="H124" s="37">
        <v>-233883.99</v>
      </c>
      <c r="I124" s="37">
        <v>0</v>
      </c>
      <c r="J124" s="37">
        <v>9213.5499999999993</v>
      </c>
      <c r="K124" s="37">
        <v>-243097.54</v>
      </c>
      <c r="L124" s="207"/>
    </row>
    <row r="125" spans="1:12" x14ac:dyDescent="0.3">
      <c r="A125" s="206" t="s">
        <v>598</v>
      </c>
      <c r="B125" s="49" t="s">
        <v>385</v>
      </c>
      <c r="C125" s="50"/>
      <c r="D125" s="50"/>
      <c r="E125" s="50"/>
      <c r="F125" s="50"/>
      <c r="G125" s="206" t="s">
        <v>599</v>
      </c>
      <c r="H125" s="37">
        <v>-36212.46</v>
      </c>
      <c r="I125" s="37">
        <v>0</v>
      </c>
      <c r="J125" s="37">
        <v>445.63</v>
      </c>
      <c r="K125" s="37">
        <v>-36658.089999999997</v>
      </c>
      <c r="L125" s="207"/>
    </row>
    <row r="126" spans="1:12" x14ac:dyDescent="0.3">
      <c r="A126" s="206" t="s">
        <v>600</v>
      </c>
      <c r="B126" s="49" t="s">
        <v>385</v>
      </c>
      <c r="C126" s="50"/>
      <c r="D126" s="50"/>
      <c r="E126" s="50"/>
      <c r="F126" s="50"/>
      <c r="G126" s="206" t="s">
        <v>601</v>
      </c>
      <c r="H126" s="37">
        <v>-95920.56</v>
      </c>
      <c r="I126" s="37">
        <v>0</v>
      </c>
      <c r="J126" s="37">
        <v>7417.46</v>
      </c>
      <c r="K126" s="37">
        <v>-103338.02</v>
      </c>
      <c r="L126" s="207"/>
    </row>
    <row r="127" spans="1:12" x14ac:dyDescent="0.3">
      <c r="A127" s="206" t="s">
        <v>602</v>
      </c>
      <c r="B127" s="49" t="s">
        <v>385</v>
      </c>
      <c r="C127" s="50"/>
      <c r="D127" s="50"/>
      <c r="E127" s="50"/>
      <c r="F127" s="50"/>
      <c r="G127" s="206" t="s">
        <v>603</v>
      </c>
      <c r="H127" s="37">
        <v>-103636.26</v>
      </c>
      <c r="I127" s="37">
        <v>0</v>
      </c>
      <c r="J127" s="37">
        <v>6342.42</v>
      </c>
      <c r="K127" s="37">
        <v>-109978.68</v>
      </c>
      <c r="L127" s="207"/>
    </row>
    <row r="128" spans="1:12" x14ac:dyDescent="0.3">
      <c r="A128" s="206" t="s">
        <v>604</v>
      </c>
      <c r="B128" s="49" t="s">
        <v>385</v>
      </c>
      <c r="C128" s="50"/>
      <c r="D128" s="50"/>
      <c r="E128" s="50"/>
      <c r="F128" s="50"/>
      <c r="G128" s="206" t="s">
        <v>605</v>
      </c>
      <c r="H128" s="37">
        <v>-149964.54</v>
      </c>
      <c r="I128" s="37">
        <v>0</v>
      </c>
      <c r="J128" s="37">
        <v>17370.419999999998</v>
      </c>
      <c r="K128" s="37">
        <v>-167334.96</v>
      </c>
      <c r="L128" s="207"/>
    </row>
    <row r="129" spans="1:12" x14ac:dyDescent="0.3">
      <c r="A129" s="208" t="s">
        <v>385</v>
      </c>
      <c r="B129" s="49" t="s">
        <v>385</v>
      </c>
      <c r="C129" s="50"/>
      <c r="D129" s="50"/>
      <c r="E129" s="50"/>
      <c r="F129" s="50"/>
      <c r="G129" s="208" t="s">
        <v>385</v>
      </c>
      <c r="H129" s="38"/>
      <c r="I129" s="38"/>
      <c r="J129" s="38"/>
      <c r="K129" s="38"/>
      <c r="L129" s="209"/>
    </row>
    <row r="130" spans="1:12" x14ac:dyDescent="0.3">
      <c r="A130" s="46" t="s">
        <v>606</v>
      </c>
      <c r="B130" s="49" t="s">
        <v>385</v>
      </c>
      <c r="C130" s="50"/>
      <c r="D130" s="50"/>
      <c r="E130" s="46" t="s">
        <v>607</v>
      </c>
      <c r="F130" s="47"/>
      <c r="G130" s="47"/>
      <c r="H130" s="35">
        <v>289737.26</v>
      </c>
      <c r="I130" s="35">
        <v>3047.19</v>
      </c>
      <c r="J130" s="35">
        <v>5724.33</v>
      </c>
      <c r="K130" s="35">
        <v>287060.12</v>
      </c>
      <c r="L130" s="62"/>
    </row>
    <row r="131" spans="1:12" x14ac:dyDescent="0.3">
      <c r="A131" s="46" t="s">
        <v>608</v>
      </c>
      <c r="B131" s="49" t="s">
        <v>385</v>
      </c>
      <c r="C131" s="50"/>
      <c r="D131" s="50"/>
      <c r="E131" s="50"/>
      <c r="F131" s="46" t="s">
        <v>607</v>
      </c>
      <c r="G131" s="47"/>
      <c r="H131" s="35">
        <v>882788.32</v>
      </c>
      <c r="I131" s="35">
        <v>3047.19</v>
      </c>
      <c r="J131" s="35">
        <v>0</v>
      </c>
      <c r="K131" s="35">
        <v>885835.51</v>
      </c>
      <c r="L131" s="62"/>
    </row>
    <row r="132" spans="1:12" x14ac:dyDescent="0.3">
      <c r="A132" s="206" t="s">
        <v>609</v>
      </c>
      <c r="B132" s="49" t="s">
        <v>385</v>
      </c>
      <c r="C132" s="50"/>
      <c r="D132" s="50"/>
      <c r="E132" s="50"/>
      <c r="F132" s="50"/>
      <c r="G132" s="206" t="s">
        <v>610</v>
      </c>
      <c r="H132" s="37">
        <v>759470.32</v>
      </c>
      <c r="I132" s="37">
        <v>3047.19</v>
      </c>
      <c r="J132" s="37">
        <v>0</v>
      </c>
      <c r="K132" s="37">
        <v>762517.51</v>
      </c>
      <c r="L132" s="207"/>
    </row>
    <row r="133" spans="1:12" x14ac:dyDescent="0.3">
      <c r="A133" s="206" t="s">
        <v>611</v>
      </c>
      <c r="B133" s="49" t="s">
        <v>385</v>
      </c>
      <c r="C133" s="50"/>
      <c r="D133" s="50"/>
      <c r="E133" s="50"/>
      <c r="F133" s="50"/>
      <c r="G133" s="206" t="s">
        <v>612</v>
      </c>
      <c r="H133" s="37">
        <v>113798</v>
      </c>
      <c r="I133" s="37">
        <v>0</v>
      </c>
      <c r="J133" s="37">
        <v>0</v>
      </c>
      <c r="K133" s="37">
        <v>113798</v>
      </c>
      <c r="L133" s="207"/>
    </row>
    <row r="134" spans="1:12" x14ac:dyDescent="0.3">
      <c r="A134" s="206" t="s">
        <v>613</v>
      </c>
      <c r="B134" s="49" t="s">
        <v>385</v>
      </c>
      <c r="C134" s="50"/>
      <c r="D134" s="50"/>
      <c r="E134" s="50"/>
      <c r="F134" s="50"/>
      <c r="G134" s="206" t="s">
        <v>614</v>
      </c>
      <c r="H134" s="37">
        <v>9520</v>
      </c>
      <c r="I134" s="37">
        <v>0</v>
      </c>
      <c r="J134" s="37">
        <v>0</v>
      </c>
      <c r="K134" s="37">
        <v>9520</v>
      </c>
      <c r="L134" s="207"/>
    </row>
    <row r="135" spans="1:12" x14ac:dyDescent="0.3">
      <c r="A135" s="208" t="s">
        <v>385</v>
      </c>
      <c r="B135" s="49" t="s">
        <v>385</v>
      </c>
      <c r="C135" s="50"/>
      <c r="D135" s="50"/>
      <c r="E135" s="50"/>
      <c r="F135" s="50"/>
      <c r="G135" s="208" t="s">
        <v>385</v>
      </c>
      <c r="H135" s="38"/>
      <c r="I135" s="38"/>
      <c r="J135" s="38"/>
      <c r="K135" s="38"/>
      <c r="L135" s="209"/>
    </row>
    <row r="136" spans="1:12" x14ac:dyDescent="0.3">
      <c r="A136" s="46" t="s">
        <v>615</v>
      </c>
      <c r="B136" s="49" t="s">
        <v>385</v>
      </c>
      <c r="C136" s="50"/>
      <c r="D136" s="50"/>
      <c r="E136" s="50"/>
      <c r="F136" s="46" t="s">
        <v>616</v>
      </c>
      <c r="G136" s="47"/>
      <c r="H136" s="35">
        <v>-593051.06000000006</v>
      </c>
      <c r="I136" s="35">
        <v>0</v>
      </c>
      <c r="J136" s="35">
        <v>5724.33</v>
      </c>
      <c r="K136" s="35">
        <v>-598775.39</v>
      </c>
      <c r="L136" s="62"/>
    </row>
    <row r="137" spans="1:12" x14ac:dyDescent="0.3">
      <c r="A137" s="206" t="s">
        <v>617</v>
      </c>
      <c r="B137" s="49" t="s">
        <v>385</v>
      </c>
      <c r="C137" s="50"/>
      <c r="D137" s="50"/>
      <c r="E137" s="50"/>
      <c r="F137" s="50"/>
      <c r="G137" s="206" t="s">
        <v>618</v>
      </c>
      <c r="H137" s="37">
        <v>-469733.06</v>
      </c>
      <c r="I137" s="37">
        <v>0</v>
      </c>
      <c r="J137" s="37">
        <v>5724.33</v>
      </c>
      <c r="K137" s="37">
        <v>-475457.39</v>
      </c>
      <c r="L137" s="207"/>
    </row>
    <row r="138" spans="1:12" x14ac:dyDescent="0.3">
      <c r="A138" s="206" t="s">
        <v>619</v>
      </c>
      <c r="B138" s="49" t="s">
        <v>385</v>
      </c>
      <c r="C138" s="50"/>
      <c r="D138" s="50"/>
      <c r="E138" s="50"/>
      <c r="F138" s="50"/>
      <c r="G138" s="206" t="s">
        <v>620</v>
      </c>
      <c r="H138" s="37">
        <v>-9520</v>
      </c>
      <c r="I138" s="37">
        <v>0</v>
      </c>
      <c r="J138" s="37">
        <v>0</v>
      </c>
      <c r="K138" s="37">
        <v>-9520</v>
      </c>
      <c r="L138" s="207"/>
    </row>
    <row r="139" spans="1:12" x14ac:dyDescent="0.3">
      <c r="A139" s="206" t="s">
        <v>621</v>
      </c>
      <c r="B139" s="49" t="s">
        <v>385</v>
      </c>
      <c r="C139" s="50"/>
      <c r="D139" s="50"/>
      <c r="E139" s="50"/>
      <c r="F139" s="50"/>
      <c r="G139" s="206" t="s">
        <v>622</v>
      </c>
      <c r="H139" s="37">
        <v>-113798</v>
      </c>
      <c r="I139" s="37">
        <v>0</v>
      </c>
      <c r="J139" s="37">
        <v>0</v>
      </c>
      <c r="K139" s="37">
        <v>-113798</v>
      </c>
      <c r="L139" s="207"/>
    </row>
    <row r="140" spans="1:12" x14ac:dyDescent="0.3">
      <c r="A140" s="208" t="s">
        <v>385</v>
      </c>
      <c r="B140" s="49" t="s">
        <v>385</v>
      </c>
      <c r="C140" s="50"/>
      <c r="D140" s="50"/>
      <c r="E140" s="50"/>
      <c r="F140" s="50"/>
      <c r="G140" s="208" t="s">
        <v>385</v>
      </c>
      <c r="H140" s="38"/>
      <c r="I140" s="38"/>
      <c r="J140" s="38"/>
      <c r="K140" s="38"/>
      <c r="L140" s="209"/>
    </row>
    <row r="141" spans="1:12" x14ac:dyDescent="0.3">
      <c r="A141" s="46" t="s">
        <v>623</v>
      </c>
      <c r="B141" s="49" t="s">
        <v>385</v>
      </c>
      <c r="C141" s="50"/>
      <c r="D141" s="50"/>
      <c r="E141" s="46" t="s">
        <v>624</v>
      </c>
      <c r="F141" s="47"/>
      <c r="G141" s="47"/>
      <c r="H141" s="35">
        <v>87471</v>
      </c>
      <c r="I141" s="35">
        <v>0</v>
      </c>
      <c r="J141" s="35">
        <v>0</v>
      </c>
      <c r="K141" s="35">
        <v>87471</v>
      </c>
      <c r="L141" s="62"/>
    </row>
    <row r="142" spans="1:12" x14ac:dyDescent="0.3">
      <c r="A142" s="46" t="s">
        <v>625</v>
      </c>
      <c r="B142" s="49" t="s">
        <v>385</v>
      </c>
      <c r="C142" s="50"/>
      <c r="D142" s="50"/>
      <c r="E142" s="50"/>
      <c r="F142" s="46" t="s">
        <v>624</v>
      </c>
      <c r="G142" s="47"/>
      <c r="H142" s="35">
        <v>87471</v>
      </c>
      <c r="I142" s="35">
        <v>0</v>
      </c>
      <c r="J142" s="35">
        <v>0</v>
      </c>
      <c r="K142" s="35">
        <v>87471</v>
      </c>
      <c r="L142" s="62"/>
    </row>
    <row r="143" spans="1:12" x14ac:dyDescent="0.3">
      <c r="A143" s="206" t="s">
        <v>626</v>
      </c>
      <c r="B143" s="49" t="s">
        <v>385</v>
      </c>
      <c r="C143" s="50"/>
      <c r="D143" s="50"/>
      <c r="E143" s="50"/>
      <c r="F143" s="50"/>
      <c r="G143" s="206" t="s">
        <v>627</v>
      </c>
      <c r="H143" s="37">
        <v>87471</v>
      </c>
      <c r="I143" s="37">
        <v>0</v>
      </c>
      <c r="J143" s="37">
        <v>0</v>
      </c>
      <c r="K143" s="37">
        <v>87471</v>
      </c>
      <c r="L143" s="207"/>
    </row>
    <row r="144" spans="1:12" x14ac:dyDescent="0.3">
      <c r="A144" s="208" t="s">
        <v>385</v>
      </c>
      <c r="B144" s="49" t="s">
        <v>385</v>
      </c>
      <c r="C144" s="50"/>
      <c r="D144" s="50"/>
      <c r="E144" s="50"/>
      <c r="F144" s="50"/>
      <c r="G144" s="208" t="s">
        <v>385</v>
      </c>
      <c r="H144" s="38"/>
      <c r="I144" s="38"/>
      <c r="J144" s="38"/>
      <c r="K144" s="38"/>
      <c r="L144" s="209"/>
    </row>
    <row r="145" spans="1:12" x14ac:dyDescent="0.3">
      <c r="A145" s="46" t="s">
        <v>628</v>
      </c>
      <c r="B145" s="49" t="s">
        <v>385</v>
      </c>
      <c r="C145" s="50"/>
      <c r="D145" s="46" t="s">
        <v>629</v>
      </c>
      <c r="E145" s="47"/>
      <c r="F145" s="47"/>
      <c r="G145" s="47"/>
      <c r="H145" s="35">
        <v>9654554.6899999995</v>
      </c>
      <c r="I145" s="35">
        <v>497503</v>
      </c>
      <c r="J145" s="35">
        <v>0</v>
      </c>
      <c r="K145" s="35">
        <v>10152057.689999999</v>
      </c>
      <c r="L145" s="62"/>
    </row>
    <row r="146" spans="1:12" x14ac:dyDescent="0.3">
      <c r="A146" s="46" t="s">
        <v>630</v>
      </c>
      <c r="B146" s="49" t="s">
        <v>385</v>
      </c>
      <c r="C146" s="50"/>
      <c r="D146" s="50"/>
      <c r="E146" s="46" t="s">
        <v>629</v>
      </c>
      <c r="F146" s="47"/>
      <c r="G146" s="47"/>
      <c r="H146" s="35">
        <v>9654554.6899999995</v>
      </c>
      <c r="I146" s="35">
        <v>497503</v>
      </c>
      <c r="J146" s="35">
        <v>0</v>
      </c>
      <c r="K146" s="35">
        <v>10152057.689999999</v>
      </c>
      <c r="L146" s="62"/>
    </row>
    <row r="147" spans="1:12" x14ac:dyDescent="0.3">
      <c r="A147" s="46" t="s">
        <v>631</v>
      </c>
      <c r="B147" s="49" t="s">
        <v>385</v>
      </c>
      <c r="C147" s="50"/>
      <c r="D147" s="50"/>
      <c r="E147" s="50"/>
      <c r="F147" s="46" t="s">
        <v>632</v>
      </c>
      <c r="G147" s="47"/>
      <c r="H147" s="35">
        <v>9654554.6899999995</v>
      </c>
      <c r="I147" s="35">
        <v>497503</v>
      </c>
      <c r="J147" s="35">
        <v>0</v>
      </c>
      <c r="K147" s="35">
        <v>10152057.689999999</v>
      </c>
      <c r="L147" s="62"/>
    </row>
    <row r="148" spans="1:12" x14ac:dyDescent="0.3">
      <c r="A148" s="206" t="s">
        <v>633</v>
      </c>
      <c r="B148" s="49" t="s">
        <v>385</v>
      </c>
      <c r="C148" s="50"/>
      <c r="D148" s="50"/>
      <c r="E148" s="50"/>
      <c r="F148" s="50"/>
      <c r="G148" s="206" t="s">
        <v>504</v>
      </c>
      <c r="H148" s="37">
        <v>29585</v>
      </c>
      <c r="I148" s="37">
        <v>0</v>
      </c>
      <c r="J148" s="37">
        <v>0</v>
      </c>
      <c r="K148" s="37">
        <v>29585</v>
      </c>
      <c r="L148" s="207"/>
    </row>
    <row r="149" spans="1:12" x14ac:dyDescent="0.3">
      <c r="A149" s="206" t="s">
        <v>634</v>
      </c>
      <c r="B149" s="49" t="s">
        <v>385</v>
      </c>
      <c r="C149" s="50"/>
      <c r="D149" s="50"/>
      <c r="E149" s="50"/>
      <c r="F149" s="50"/>
      <c r="G149" s="206" t="s">
        <v>635</v>
      </c>
      <c r="H149" s="37">
        <v>1267564.69</v>
      </c>
      <c r="I149" s="37">
        <v>0</v>
      </c>
      <c r="J149" s="37">
        <v>0</v>
      </c>
      <c r="K149" s="37">
        <v>1267564.69</v>
      </c>
      <c r="L149" s="207"/>
    </row>
    <row r="150" spans="1:12" x14ac:dyDescent="0.3">
      <c r="A150" s="206" t="s">
        <v>636</v>
      </c>
      <c r="B150" s="49" t="s">
        <v>385</v>
      </c>
      <c r="C150" s="50"/>
      <c r="D150" s="50"/>
      <c r="E150" s="50"/>
      <c r="F150" s="50"/>
      <c r="G150" s="206" t="s">
        <v>637</v>
      </c>
      <c r="H150" s="37">
        <v>35000</v>
      </c>
      <c r="I150" s="37">
        <v>0</v>
      </c>
      <c r="J150" s="37">
        <v>0</v>
      </c>
      <c r="K150" s="37">
        <v>35000</v>
      </c>
      <c r="L150" s="207"/>
    </row>
    <row r="151" spans="1:12" x14ac:dyDescent="0.3">
      <c r="A151" s="206" t="s">
        <v>638</v>
      </c>
      <c r="B151" s="49" t="s">
        <v>385</v>
      </c>
      <c r="C151" s="50"/>
      <c r="D151" s="50"/>
      <c r="E151" s="50"/>
      <c r="F151" s="50"/>
      <c r="G151" s="206" t="s">
        <v>639</v>
      </c>
      <c r="H151" s="37">
        <v>150000</v>
      </c>
      <c r="I151" s="37">
        <v>0</v>
      </c>
      <c r="J151" s="37">
        <v>0</v>
      </c>
      <c r="K151" s="37">
        <v>150000</v>
      </c>
      <c r="L151" s="207"/>
    </row>
    <row r="152" spans="1:12" x14ac:dyDescent="0.3">
      <c r="A152" s="206" t="s">
        <v>640</v>
      </c>
      <c r="B152" s="49" t="s">
        <v>385</v>
      </c>
      <c r="C152" s="50"/>
      <c r="D152" s="50"/>
      <c r="E152" s="50"/>
      <c r="F152" s="50"/>
      <c r="G152" s="206" t="s">
        <v>641</v>
      </c>
      <c r="H152" s="37">
        <v>8172405</v>
      </c>
      <c r="I152" s="37">
        <v>0</v>
      </c>
      <c r="J152" s="37">
        <v>0</v>
      </c>
      <c r="K152" s="37">
        <v>8172405</v>
      </c>
      <c r="L152" s="207"/>
    </row>
    <row r="153" spans="1:12" x14ac:dyDescent="0.3">
      <c r="A153" s="206" t="s">
        <v>1212</v>
      </c>
      <c r="B153" s="49" t="s">
        <v>385</v>
      </c>
      <c r="C153" s="50"/>
      <c r="D153" s="50"/>
      <c r="E153" s="50"/>
      <c r="F153" s="50"/>
      <c r="G153" s="206" t="s">
        <v>1213</v>
      </c>
      <c r="H153" s="37">
        <v>0</v>
      </c>
      <c r="I153" s="37">
        <v>497503</v>
      </c>
      <c r="J153" s="37">
        <v>0</v>
      </c>
      <c r="K153" s="37">
        <v>497503</v>
      </c>
      <c r="L153" s="207"/>
    </row>
    <row r="154" spans="1:12" x14ac:dyDescent="0.3">
      <c r="A154" s="208" t="s">
        <v>385</v>
      </c>
      <c r="B154" s="49" t="s">
        <v>385</v>
      </c>
      <c r="C154" s="50"/>
      <c r="D154" s="50"/>
      <c r="E154" s="50"/>
      <c r="F154" s="50"/>
      <c r="G154" s="208" t="s">
        <v>385</v>
      </c>
      <c r="H154" s="38"/>
      <c r="I154" s="38"/>
      <c r="J154" s="38"/>
      <c r="K154" s="38"/>
      <c r="L154" s="209"/>
    </row>
    <row r="155" spans="1:12" x14ac:dyDescent="0.3">
      <c r="A155" s="46" t="s">
        <v>642</v>
      </c>
      <c r="B155" s="46" t="s">
        <v>643</v>
      </c>
      <c r="C155" s="47"/>
      <c r="D155" s="47"/>
      <c r="E155" s="47"/>
      <c r="F155" s="47"/>
      <c r="G155" s="47"/>
      <c r="H155" s="35">
        <v>28284305</v>
      </c>
      <c r="I155" s="35">
        <v>4282523.78</v>
      </c>
      <c r="J155" s="35">
        <v>5568458.79</v>
      </c>
      <c r="K155" s="35">
        <v>29570240.010000002</v>
      </c>
      <c r="L155" s="62"/>
    </row>
    <row r="156" spans="1:12" x14ac:dyDescent="0.3">
      <c r="A156" s="46" t="s">
        <v>644</v>
      </c>
      <c r="B156" s="48" t="s">
        <v>385</v>
      </c>
      <c r="C156" s="46" t="s">
        <v>645</v>
      </c>
      <c r="D156" s="47"/>
      <c r="E156" s="47"/>
      <c r="F156" s="47"/>
      <c r="G156" s="47"/>
      <c r="H156" s="35">
        <v>8034926.7000000002</v>
      </c>
      <c r="I156" s="35">
        <v>3985305.15</v>
      </c>
      <c r="J156" s="35">
        <v>4820608.25</v>
      </c>
      <c r="K156" s="35">
        <v>8870229.8000000007</v>
      </c>
      <c r="L156" s="62"/>
    </row>
    <row r="157" spans="1:12" x14ac:dyDescent="0.3">
      <c r="A157" s="46" t="s">
        <v>646</v>
      </c>
      <c r="B157" s="49" t="s">
        <v>385</v>
      </c>
      <c r="C157" s="50"/>
      <c r="D157" s="46" t="s">
        <v>647</v>
      </c>
      <c r="E157" s="47"/>
      <c r="F157" s="47"/>
      <c r="G157" s="47"/>
      <c r="H157" s="35">
        <v>1296078.4099999999</v>
      </c>
      <c r="I157" s="35">
        <v>2406435.38</v>
      </c>
      <c r="J157" s="35">
        <v>2586988.17</v>
      </c>
      <c r="K157" s="35">
        <v>1476631.2</v>
      </c>
      <c r="L157" s="62"/>
    </row>
    <row r="158" spans="1:12" x14ac:dyDescent="0.3">
      <c r="A158" s="46" t="s">
        <v>648</v>
      </c>
      <c r="B158" s="49" t="s">
        <v>385</v>
      </c>
      <c r="C158" s="50"/>
      <c r="D158" s="50"/>
      <c r="E158" s="46" t="s">
        <v>649</v>
      </c>
      <c r="F158" s="47"/>
      <c r="G158" s="47"/>
      <c r="H158" s="35">
        <v>880672.2</v>
      </c>
      <c r="I158" s="35">
        <v>1559043.37</v>
      </c>
      <c r="J158" s="35">
        <v>1600572.38</v>
      </c>
      <c r="K158" s="35">
        <v>922201.21</v>
      </c>
      <c r="L158" s="62"/>
    </row>
    <row r="159" spans="1:12" x14ac:dyDescent="0.3">
      <c r="A159" s="46" t="s">
        <v>650</v>
      </c>
      <c r="B159" s="49" t="s">
        <v>385</v>
      </c>
      <c r="C159" s="50"/>
      <c r="D159" s="50"/>
      <c r="E159" s="50"/>
      <c r="F159" s="46" t="s">
        <v>649</v>
      </c>
      <c r="G159" s="47"/>
      <c r="H159" s="35">
        <v>880672.2</v>
      </c>
      <c r="I159" s="35">
        <v>1559043.37</v>
      </c>
      <c r="J159" s="35">
        <v>1600572.38</v>
      </c>
      <c r="K159" s="35">
        <v>922201.21</v>
      </c>
      <c r="L159" s="62"/>
    </row>
    <row r="160" spans="1:12" x14ac:dyDescent="0.3">
      <c r="A160" s="206" t="s">
        <v>651</v>
      </c>
      <c r="B160" s="49" t="s">
        <v>385</v>
      </c>
      <c r="C160" s="50"/>
      <c r="D160" s="50"/>
      <c r="E160" s="50"/>
      <c r="F160" s="50"/>
      <c r="G160" s="206" t="s">
        <v>652</v>
      </c>
      <c r="H160" s="37">
        <v>0</v>
      </c>
      <c r="I160" s="37">
        <v>475013.77</v>
      </c>
      <c r="J160" s="37">
        <v>481981.09</v>
      </c>
      <c r="K160" s="37">
        <v>6967.32</v>
      </c>
      <c r="L160" s="207"/>
    </row>
    <row r="161" spans="1:12" x14ac:dyDescent="0.3">
      <c r="A161" s="206" t="s">
        <v>653</v>
      </c>
      <c r="B161" s="49" t="s">
        <v>385</v>
      </c>
      <c r="C161" s="50"/>
      <c r="D161" s="50"/>
      <c r="E161" s="50"/>
      <c r="F161" s="50"/>
      <c r="G161" s="206" t="s">
        <v>654</v>
      </c>
      <c r="H161" s="37">
        <v>564073.61</v>
      </c>
      <c r="I161" s="37">
        <v>564073.61</v>
      </c>
      <c r="J161" s="37">
        <v>560019.03</v>
      </c>
      <c r="K161" s="37">
        <v>560019.03</v>
      </c>
      <c r="L161" s="207"/>
    </row>
    <row r="162" spans="1:12" x14ac:dyDescent="0.3">
      <c r="A162" s="206" t="s">
        <v>655</v>
      </c>
      <c r="B162" s="49" t="s">
        <v>385</v>
      </c>
      <c r="C162" s="50"/>
      <c r="D162" s="50"/>
      <c r="E162" s="50"/>
      <c r="F162" s="50"/>
      <c r="G162" s="206" t="s">
        <v>656</v>
      </c>
      <c r="H162" s="37">
        <v>270348.34999999998</v>
      </c>
      <c r="I162" s="37">
        <v>270348.34999999998</v>
      </c>
      <c r="J162" s="37">
        <v>306211.7</v>
      </c>
      <c r="K162" s="37">
        <v>306211.7</v>
      </c>
      <c r="L162" s="207"/>
    </row>
    <row r="163" spans="1:12" x14ac:dyDescent="0.3">
      <c r="A163" s="206" t="s">
        <v>657</v>
      </c>
      <c r="B163" s="49" t="s">
        <v>385</v>
      </c>
      <c r="C163" s="50"/>
      <c r="D163" s="50"/>
      <c r="E163" s="50"/>
      <c r="F163" s="50"/>
      <c r="G163" s="206" t="s">
        <v>658</v>
      </c>
      <c r="H163" s="37">
        <v>0</v>
      </c>
      <c r="I163" s="37">
        <v>717.23</v>
      </c>
      <c r="J163" s="37">
        <v>717.23</v>
      </c>
      <c r="K163" s="37">
        <v>0</v>
      </c>
      <c r="L163" s="207"/>
    </row>
    <row r="164" spans="1:12" x14ac:dyDescent="0.3">
      <c r="A164" s="206" t="s">
        <v>659</v>
      </c>
      <c r="B164" s="49" t="s">
        <v>385</v>
      </c>
      <c r="C164" s="50"/>
      <c r="D164" s="50"/>
      <c r="E164" s="50"/>
      <c r="F164" s="50"/>
      <c r="G164" s="206" t="s">
        <v>660</v>
      </c>
      <c r="H164" s="37">
        <v>0</v>
      </c>
      <c r="I164" s="37">
        <v>43946.400000000001</v>
      </c>
      <c r="J164" s="37">
        <v>43946.400000000001</v>
      </c>
      <c r="K164" s="37">
        <v>0</v>
      </c>
      <c r="L164" s="207"/>
    </row>
    <row r="165" spans="1:12" x14ac:dyDescent="0.3">
      <c r="A165" s="206" t="s">
        <v>661</v>
      </c>
      <c r="B165" s="49" t="s">
        <v>385</v>
      </c>
      <c r="C165" s="50"/>
      <c r="D165" s="50"/>
      <c r="E165" s="50"/>
      <c r="F165" s="50"/>
      <c r="G165" s="206" t="s">
        <v>662</v>
      </c>
      <c r="H165" s="37">
        <v>46250.239999999998</v>
      </c>
      <c r="I165" s="37">
        <v>204944.01</v>
      </c>
      <c r="J165" s="37">
        <v>207696.93</v>
      </c>
      <c r="K165" s="37">
        <v>49003.16</v>
      </c>
      <c r="L165" s="207"/>
    </row>
    <row r="166" spans="1:12" x14ac:dyDescent="0.3">
      <c r="A166" s="208" t="s">
        <v>385</v>
      </c>
      <c r="B166" s="49" t="s">
        <v>385</v>
      </c>
      <c r="C166" s="50"/>
      <c r="D166" s="50"/>
      <c r="E166" s="50"/>
      <c r="F166" s="50"/>
      <c r="G166" s="208" t="s">
        <v>385</v>
      </c>
      <c r="H166" s="38"/>
      <c r="I166" s="38"/>
      <c r="J166" s="38"/>
      <c r="K166" s="38"/>
      <c r="L166" s="209"/>
    </row>
    <row r="167" spans="1:12" x14ac:dyDescent="0.3">
      <c r="A167" s="46" t="s">
        <v>663</v>
      </c>
      <c r="B167" s="49" t="s">
        <v>385</v>
      </c>
      <c r="C167" s="50"/>
      <c r="D167" s="50"/>
      <c r="E167" s="46" t="s">
        <v>664</v>
      </c>
      <c r="F167" s="47"/>
      <c r="G167" s="47"/>
      <c r="H167" s="35">
        <v>168527.51</v>
      </c>
      <c r="I167" s="35">
        <v>168668.69</v>
      </c>
      <c r="J167" s="35">
        <v>168250.36</v>
      </c>
      <c r="K167" s="35">
        <v>168109.18</v>
      </c>
      <c r="L167" s="62"/>
    </row>
    <row r="168" spans="1:12" x14ac:dyDescent="0.3">
      <c r="A168" s="46" t="s">
        <v>665</v>
      </c>
      <c r="B168" s="49" t="s">
        <v>385</v>
      </c>
      <c r="C168" s="50"/>
      <c r="D168" s="50"/>
      <c r="E168" s="50"/>
      <c r="F168" s="46" t="s">
        <v>664</v>
      </c>
      <c r="G168" s="47"/>
      <c r="H168" s="35">
        <v>168527.51</v>
      </c>
      <c r="I168" s="35">
        <v>168668.69</v>
      </c>
      <c r="J168" s="35">
        <v>168250.36</v>
      </c>
      <c r="K168" s="35">
        <v>168109.18</v>
      </c>
      <c r="L168" s="62"/>
    </row>
    <row r="169" spans="1:12" x14ac:dyDescent="0.3">
      <c r="A169" s="206" t="s">
        <v>666</v>
      </c>
      <c r="B169" s="49" t="s">
        <v>385</v>
      </c>
      <c r="C169" s="50"/>
      <c r="D169" s="50"/>
      <c r="E169" s="50"/>
      <c r="F169" s="50"/>
      <c r="G169" s="206" t="s">
        <v>667</v>
      </c>
      <c r="H169" s="37">
        <v>121976.2</v>
      </c>
      <c r="I169" s="37">
        <v>122117.38</v>
      </c>
      <c r="J169" s="37">
        <v>121917.97</v>
      </c>
      <c r="K169" s="37">
        <v>121776.79</v>
      </c>
      <c r="L169" s="207"/>
    </row>
    <row r="170" spans="1:12" x14ac:dyDescent="0.3">
      <c r="A170" s="206" t="s">
        <v>668</v>
      </c>
      <c r="B170" s="49" t="s">
        <v>385</v>
      </c>
      <c r="C170" s="50"/>
      <c r="D170" s="50"/>
      <c r="E170" s="50"/>
      <c r="F170" s="50"/>
      <c r="G170" s="206" t="s">
        <v>669</v>
      </c>
      <c r="H170" s="37">
        <v>27069.759999999998</v>
      </c>
      <c r="I170" s="37">
        <v>27069.759999999998</v>
      </c>
      <c r="J170" s="37">
        <v>27477.3</v>
      </c>
      <c r="K170" s="37">
        <v>27477.3</v>
      </c>
      <c r="L170" s="207"/>
    </row>
    <row r="171" spans="1:12" x14ac:dyDescent="0.3">
      <c r="A171" s="206" t="s">
        <v>670</v>
      </c>
      <c r="B171" s="49" t="s">
        <v>385</v>
      </c>
      <c r="C171" s="50"/>
      <c r="D171" s="50"/>
      <c r="E171" s="50"/>
      <c r="F171" s="50"/>
      <c r="G171" s="206" t="s">
        <v>671</v>
      </c>
      <c r="H171" s="37">
        <v>3419.63</v>
      </c>
      <c r="I171" s="37">
        <v>3419.63</v>
      </c>
      <c r="J171" s="37">
        <v>3408.56</v>
      </c>
      <c r="K171" s="37">
        <v>3408.56</v>
      </c>
      <c r="L171" s="207"/>
    </row>
    <row r="172" spans="1:12" x14ac:dyDescent="0.3">
      <c r="A172" s="206" t="s">
        <v>672</v>
      </c>
      <c r="B172" s="49" t="s">
        <v>385</v>
      </c>
      <c r="C172" s="50"/>
      <c r="D172" s="50"/>
      <c r="E172" s="50"/>
      <c r="F172" s="50"/>
      <c r="G172" s="206" t="s">
        <v>673</v>
      </c>
      <c r="H172" s="37">
        <v>16061.92</v>
      </c>
      <c r="I172" s="37">
        <v>16061.92</v>
      </c>
      <c r="J172" s="37">
        <v>15446.53</v>
      </c>
      <c r="K172" s="37">
        <v>15446.53</v>
      </c>
      <c r="L172" s="207"/>
    </row>
    <row r="173" spans="1:12" x14ac:dyDescent="0.3">
      <c r="A173" s="208" t="s">
        <v>385</v>
      </c>
      <c r="B173" s="49" t="s">
        <v>385</v>
      </c>
      <c r="C173" s="50"/>
      <c r="D173" s="50"/>
      <c r="E173" s="50"/>
      <c r="F173" s="50"/>
      <c r="G173" s="208" t="s">
        <v>385</v>
      </c>
      <c r="H173" s="38"/>
      <c r="I173" s="38"/>
      <c r="J173" s="38"/>
      <c r="K173" s="38"/>
      <c r="L173" s="209"/>
    </row>
    <row r="174" spans="1:12" x14ac:dyDescent="0.3">
      <c r="A174" s="46" t="s">
        <v>674</v>
      </c>
      <c r="B174" s="49" t="s">
        <v>385</v>
      </c>
      <c r="C174" s="50"/>
      <c r="D174" s="50"/>
      <c r="E174" s="46" t="s">
        <v>675</v>
      </c>
      <c r="F174" s="47"/>
      <c r="G174" s="47"/>
      <c r="H174" s="35">
        <v>80181.06</v>
      </c>
      <c r="I174" s="35">
        <v>75506.679999999993</v>
      </c>
      <c r="J174" s="35">
        <v>94934.91</v>
      </c>
      <c r="K174" s="35">
        <v>99609.29</v>
      </c>
      <c r="L174" s="62"/>
    </row>
    <row r="175" spans="1:12" x14ac:dyDescent="0.3">
      <c r="A175" s="46" t="s">
        <v>676</v>
      </c>
      <c r="B175" s="49" t="s">
        <v>385</v>
      </c>
      <c r="C175" s="50"/>
      <c r="D175" s="50"/>
      <c r="E175" s="50"/>
      <c r="F175" s="46" t="s">
        <v>675</v>
      </c>
      <c r="G175" s="47"/>
      <c r="H175" s="35">
        <v>80181.06</v>
      </c>
      <c r="I175" s="35">
        <v>75506.679999999993</v>
      </c>
      <c r="J175" s="35">
        <v>94934.91</v>
      </c>
      <c r="K175" s="35">
        <v>99609.29</v>
      </c>
      <c r="L175" s="62"/>
    </row>
    <row r="176" spans="1:12" x14ac:dyDescent="0.3">
      <c r="A176" s="206" t="s">
        <v>677</v>
      </c>
      <c r="B176" s="49" t="s">
        <v>385</v>
      </c>
      <c r="C176" s="50"/>
      <c r="D176" s="50"/>
      <c r="E176" s="50"/>
      <c r="F176" s="50"/>
      <c r="G176" s="206" t="s">
        <v>678</v>
      </c>
      <c r="H176" s="37">
        <v>3876.73</v>
      </c>
      <c r="I176" s="37">
        <v>3972.21</v>
      </c>
      <c r="J176" s="37">
        <v>7744.37</v>
      </c>
      <c r="K176" s="37">
        <v>7648.89</v>
      </c>
      <c r="L176" s="207"/>
    </row>
    <row r="177" spans="1:12" x14ac:dyDescent="0.3">
      <c r="A177" s="206" t="s">
        <v>679</v>
      </c>
      <c r="B177" s="49" t="s">
        <v>385</v>
      </c>
      <c r="C177" s="50"/>
      <c r="D177" s="50"/>
      <c r="E177" s="50"/>
      <c r="F177" s="50"/>
      <c r="G177" s="206" t="s">
        <v>680</v>
      </c>
      <c r="H177" s="37">
        <v>20334.310000000001</v>
      </c>
      <c r="I177" s="37">
        <v>20523.759999999998</v>
      </c>
      <c r="J177" s="37">
        <v>21835.48</v>
      </c>
      <c r="K177" s="37">
        <v>21646.03</v>
      </c>
      <c r="L177" s="207"/>
    </row>
    <row r="178" spans="1:12" x14ac:dyDescent="0.3">
      <c r="A178" s="206" t="s">
        <v>681</v>
      </c>
      <c r="B178" s="49" t="s">
        <v>385</v>
      </c>
      <c r="C178" s="50"/>
      <c r="D178" s="50"/>
      <c r="E178" s="50"/>
      <c r="F178" s="50"/>
      <c r="G178" s="206" t="s">
        <v>682</v>
      </c>
      <c r="H178" s="37">
        <v>5400.43</v>
      </c>
      <c r="I178" s="37">
        <v>5400.43</v>
      </c>
      <c r="J178" s="37">
        <v>13115.95</v>
      </c>
      <c r="K178" s="37">
        <v>13115.95</v>
      </c>
      <c r="L178" s="207"/>
    </row>
    <row r="179" spans="1:12" x14ac:dyDescent="0.3">
      <c r="A179" s="206" t="s">
        <v>683</v>
      </c>
      <c r="B179" s="49" t="s">
        <v>385</v>
      </c>
      <c r="C179" s="50"/>
      <c r="D179" s="50"/>
      <c r="E179" s="50"/>
      <c r="F179" s="50"/>
      <c r="G179" s="206" t="s">
        <v>684</v>
      </c>
      <c r="H179" s="37">
        <v>2321.21</v>
      </c>
      <c r="I179" s="37">
        <v>2321.21</v>
      </c>
      <c r="J179" s="37">
        <v>3027.74</v>
      </c>
      <c r="K179" s="37">
        <v>3027.74</v>
      </c>
      <c r="L179" s="207"/>
    </row>
    <row r="180" spans="1:12" x14ac:dyDescent="0.3">
      <c r="A180" s="206" t="s">
        <v>685</v>
      </c>
      <c r="B180" s="49" t="s">
        <v>385</v>
      </c>
      <c r="C180" s="50"/>
      <c r="D180" s="50"/>
      <c r="E180" s="50"/>
      <c r="F180" s="50"/>
      <c r="G180" s="206" t="s">
        <v>686</v>
      </c>
      <c r="H180" s="37">
        <v>16325.16</v>
      </c>
      <c r="I180" s="37">
        <v>11365.85</v>
      </c>
      <c r="J180" s="37">
        <v>14157.96</v>
      </c>
      <c r="K180" s="37">
        <v>19117.27</v>
      </c>
      <c r="L180" s="207"/>
    </row>
    <row r="181" spans="1:12" x14ac:dyDescent="0.3">
      <c r="A181" s="206" t="s">
        <v>687</v>
      </c>
      <c r="B181" s="49" t="s">
        <v>385</v>
      </c>
      <c r="C181" s="50"/>
      <c r="D181" s="50"/>
      <c r="E181" s="50"/>
      <c r="F181" s="50"/>
      <c r="G181" s="206" t="s">
        <v>688</v>
      </c>
      <c r="H181" s="37">
        <v>20870.169999999998</v>
      </c>
      <c r="I181" s="37">
        <v>20870.169999999998</v>
      </c>
      <c r="J181" s="37">
        <v>21023.97</v>
      </c>
      <c r="K181" s="37">
        <v>21023.97</v>
      </c>
      <c r="L181" s="207"/>
    </row>
    <row r="182" spans="1:12" x14ac:dyDescent="0.3">
      <c r="A182" s="206" t="s">
        <v>689</v>
      </c>
      <c r="B182" s="49" t="s">
        <v>385</v>
      </c>
      <c r="C182" s="50"/>
      <c r="D182" s="50"/>
      <c r="E182" s="50"/>
      <c r="F182" s="50"/>
      <c r="G182" s="206" t="s">
        <v>690</v>
      </c>
      <c r="H182" s="37">
        <v>4683.8999999999996</v>
      </c>
      <c r="I182" s="37">
        <v>4683.8999999999996</v>
      </c>
      <c r="J182" s="37">
        <v>8118.39</v>
      </c>
      <c r="K182" s="37">
        <v>8118.39</v>
      </c>
      <c r="L182" s="207"/>
    </row>
    <row r="183" spans="1:12" x14ac:dyDescent="0.3">
      <c r="A183" s="206" t="s">
        <v>691</v>
      </c>
      <c r="B183" s="49" t="s">
        <v>385</v>
      </c>
      <c r="C183" s="50"/>
      <c r="D183" s="50"/>
      <c r="E183" s="50"/>
      <c r="F183" s="50"/>
      <c r="G183" s="206" t="s">
        <v>692</v>
      </c>
      <c r="H183" s="37">
        <v>3031.67</v>
      </c>
      <c r="I183" s="37">
        <v>3031.67</v>
      </c>
      <c r="J183" s="37">
        <v>3152.56</v>
      </c>
      <c r="K183" s="37">
        <v>3152.56</v>
      </c>
      <c r="L183" s="207"/>
    </row>
    <row r="184" spans="1:12" x14ac:dyDescent="0.3">
      <c r="A184" s="206" t="s">
        <v>693</v>
      </c>
      <c r="B184" s="49" t="s">
        <v>385</v>
      </c>
      <c r="C184" s="50"/>
      <c r="D184" s="50"/>
      <c r="E184" s="50"/>
      <c r="F184" s="50"/>
      <c r="G184" s="206" t="s">
        <v>694</v>
      </c>
      <c r="H184" s="37">
        <v>3337.48</v>
      </c>
      <c r="I184" s="37">
        <v>3337.48</v>
      </c>
      <c r="J184" s="37">
        <v>2758.49</v>
      </c>
      <c r="K184" s="37">
        <v>2758.49</v>
      </c>
      <c r="L184" s="207"/>
    </row>
    <row r="185" spans="1:12" x14ac:dyDescent="0.3">
      <c r="A185" s="208" t="s">
        <v>385</v>
      </c>
      <c r="B185" s="49" t="s">
        <v>385</v>
      </c>
      <c r="C185" s="50"/>
      <c r="D185" s="50"/>
      <c r="E185" s="50"/>
      <c r="F185" s="50"/>
      <c r="G185" s="208" t="s">
        <v>385</v>
      </c>
      <c r="H185" s="38"/>
      <c r="I185" s="38"/>
      <c r="J185" s="38"/>
      <c r="K185" s="38"/>
      <c r="L185" s="209"/>
    </row>
    <row r="186" spans="1:12" x14ac:dyDescent="0.3">
      <c r="A186" s="46" t="s">
        <v>695</v>
      </c>
      <c r="B186" s="49" t="s">
        <v>385</v>
      </c>
      <c r="C186" s="50"/>
      <c r="D186" s="50"/>
      <c r="E186" s="46" t="s">
        <v>696</v>
      </c>
      <c r="F186" s="47"/>
      <c r="G186" s="47"/>
      <c r="H186" s="35">
        <v>166578.14000000001</v>
      </c>
      <c r="I186" s="35">
        <v>603137.14</v>
      </c>
      <c r="J186" s="35">
        <v>723084.09</v>
      </c>
      <c r="K186" s="35">
        <v>286525.09000000003</v>
      </c>
      <c r="L186" s="62"/>
    </row>
    <row r="187" spans="1:12" x14ac:dyDescent="0.3">
      <c r="A187" s="46" t="s">
        <v>697</v>
      </c>
      <c r="B187" s="49" t="s">
        <v>385</v>
      </c>
      <c r="C187" s="50"/>
      <c r="D187" s="50"/>
      <c r="E187" s="50"/>
      <c r="F187" s="46" t="s">
        <v>696</v>
      </c>
      <c r="G187" s="47"/>
      <c r="H187" s="35">
        <v>166578.14000000001</v>
      </c>
      <c r="I187" s="35">
        <v>603137.14</v>
      </c>
      <c r="J187" s="35">
        <v>723084.09</v>
      </c>
      <c r="K187" s="35">
        <v>286525.09000000003</v>
      </c>
      <c r="L187" s="62"/>
    </row>
    <row r="188" spans="1:12" x14ac:dyDescent="0.3">
      <c r="A188" s="206" t="s">
        <v>698</v>
      </c>
      <c r="B188" s="49" t="s">
        <v>385</v>
      </c>
      <c r="C188" s="50"/>
      <c r="D188" s="50"/>
      <c r="E188" s="50"/>
      <c r="F188" s="50"/>
      <c r="G188" s="206" t="s">
        <v>699</v>
      </c>
      <c r="H188" s="37">
        <v>166578.14000000001</v>
      </c>
      <c r="I188" s="37">
        <v>603137.14</v>
      </c>
      <c r="J188" s="37">
        <v>723084.09</v>
      </c>
      <c r="K188" s="37">
        <v>286525.09000000003</v>
      </c>
      <c r="L188" s="207"/>
    </row>
    <row r="189" spans="1:12" x14ac:dyDescent="0.3">
      <c r="A189" s="208" t="s">
        <v>385</v>
      </c>
      <c r="B189" s="49" t="s">
        <v>385</v>
      </c>
      <c r="C189" s="50"/>
      <c r="D189" s="50"/>
      <c r="E189" s="50"/>
      <c r="F189" s="50"/>
      <c r="G189" s="208" t="s">
        <v>385</v>
      </c>
      <c r="H189" s="38"/>
      <c r="I189" s="38"/>
      <c r="J189" s="38"/>
      <c r="K189" s="38"/>
      <c r="L189" s="209"/>
    </row>
    <row r="190" spans="1:12" x14ac:dyDescent="0.3">
      <c r="A190" s="46" t="s">
        <v>700</v>
      </c>
      <c r="B190" s="49" t="s">
        <v>385</v>
      </c>
      <c r="C190" s="50"/>
      <c r="D190" s="50"/>
      <c r="E190" s="46" t="s">
        <v>456</v>
      </c>
      <c r="F190" s="47"/>
      <c r="G190" s="47"/>
      <c r="H190" s="35">
        <v>119.5</v>
      </c>
      <c r="I190" s="35">
        <v>79.5</v>
      </c>
      <c r="J190" s="35">
        <v>146.43</v>
      </c>
      <c r="K190" s="35">
        <v>186.43</v>
      </c>
      <c r="L190" s="62"/>
    </row>
    <row r="191" spans="1:12" x14ac:dyDescent="0.3">
      <c r="A191" s="46" t="s">
        <v>701</v>
      </c>
      <c r="B191" s="49" t="s">
        <v>385</v>
      </c>
      <c r="C191" s="50"/>
      <c r="D191" s="50"/>
      <c r="E191" s="50"/>
      <c r="F191" s="46" t="s">
        <v>456</v>
      </c>
      <c r="G191" s="47"/>
      <c r="H191" s="35">
        <v>119.5</v>
      </c>
      <c r="I191" s="35">
        <v>79.5</v>
      </c>
      <c r="J191" s="35">
        <v>146.43</v>
      </c>
      <c r="K191" s="35">
        <v>186.43</v>
      </c>
      <c r="L191" s="62"/>
    </row>
    <row r="192" spans="1:12" x14ac:dyDescent="0.3">
      <c r="A192" s="206" t="s">
        <v>702</v>
      </c>
      <c r="B192" s="49" t="s">
        <v>385</v>
      </c>
      <c r="C192" s="50"/>
      <c r="D192" s="50"/>
      <c r="E192" s="50"/>
      <c r="F192" s="50"/>
      <c r="G192" s="206" t="s">
        <v>703</v>
      </c>
      <c r="H192" s="37">
        <v>40</v>
      </c>
      <c r="I192" s="37">
        <v>0</v>
      </c>
      <c r="J192" s="37">
        <v>0</v>
      </c>
      <c r="K192" s="37">
        <v>40</v>
      </c>
      <c r="L192" s="207"/>
    </row>
    <row r="193" spans="1:12" x14ac:dyDescent="0.3">
      <c r="A193" s="206" t="s">
        <v>704</v>
      </c>
      <c r="B193" s="49" t="s">
        <v>385</v>
      </c>
      <c r="C193" s="50"/>
      <c r="D193" s="50"/>
      <c r="E193" s="50"/>
      <c r="F193" s="50"/>
      <c r="G193" s="206" t="s">
        <v>469</v>
      </c>
      <c r="H193" s="37">
        <v>79.5</v>
      </c>
      <c r="I193" s="37">
        <v>79.5</v>
      </c>
      <c r="J193" s="37">
        <v>146.43</v>
      </c>
      <c r="K193" s="37">
        <v>146.43</v>
      </c>
      <c r="L193" s="207"/>
    </row>
    <row r="194" spans="1:12" x14ac:dyDescent="0.3">
      <c r="A194" s="46" t="s">
        <v>385</v>
      </c>
      <c r="B194" s="49" t="s">
        <v>385</v>
      </c>
      <c r="C194" s="50"/>
      <c r="D194" s="50"/>
      <c r="E194" s="46" t="s">
        <v>385</v>
      </c>
      <c r="F194" s="47"/>
      <c r="G194" s="47"/>
      <c r="H194" s="36"/>
      <c r="I194" s="36"/>
      <c r="J194" s="36"/>
      <c r="K194" s="36"/>
      <c r="L194" s="63"/>
    </row>
    <row r="195" spans="1:12" x14ac:dyDescent="0.3">
      <c r="A195" s="46" t="s">
        <v>705</v>
      </c>
      <c r="B195" s="49" t="s">
        <v>385</v>
      </c>
      <c r="C195" s="50"/>
      <c r="D195" s="46" t="s">
        <v>706</v>
      </c>
      <c r="E195" s="47"/>
      <c r="F195" s="47"/>
      <c r="G195" s="47"/>
      <c r="H195" s="35">
        <v>6738848.29</v>
      </c>
      <c r="I195" s="35">
        <v>1578869.77</v>
      </c>
      <c r="J195" s="35">
        <v>2233620.08</v>
      </c>
      <c r="K195" s="35">
        <v>7393598.5999999996</v>
      </c>
      <c r="L195" s="62"/>
    </row>
    <row r="196" spans="1:12" x14ac:dyDescent="0.3">
      <c r="A196" s="46" t="s">
        <v>707</v>
      </c>
      <c r="B196" s="49" t="s">
        <v>385</v>
      </c>
      <c r="C196" s="50"/>
      <c r="D196" s="50"/>
      <c r="E196" s="46" t="s">
        <v>706</v>
      </c>
      <c r="F196" s="47"/>
      <c r="G196" s="47"/>
      <c r="H196" s="35">
        <v>6738848.29</v>
      </c>
      <c r="I196" s="35">
        <v>1578869.77</v>
      </c>
      <c r="J196" s="35">
        <v>2233620.08</v>
      </c>
      <c r="K196" s="35">
        <v>7393598.5999999996</v>
      </c>
      <c r="L196" s="62"/>
    </row>
    <row r="197" spans="1:12" x14ac:dyDescent="0.3">
      <c r="A197" s="46" t="s">
        <v>708</v>
      </c>
      <c r="B197" s="49" t="s">
        <v>385</v>
      </c>
      <c r="C197" s="50"/>
      <c r="D197" s="50"/>
      <c r="E197" s="50"/>
      <c r="F197" s="46" t="s">
        <v>706</v>
      </c>
      <c r="G197" s="47"/>
      <c r="H197" s="35">
        <v>6738848.29</v>
      </c>
      <c r="I197" s="35">
        <v>1578869.77</v>
      </c>
      <c r="J197" s="35">
        <v>2233620.08</v>
      </c>
      <c r="K197" s="35">
        <v>7393598.5999999996</v>
      </c>
      <c r="L197" s="62"/>
    </row>
    <row r="198" spans="1:12" x14ac:dyDescent="0.3">
      <c r="A198" s="206" t="s">
        <v>709</v>
      </c>
      <c r="B198" s="49" t="s">
        <v>385</v>
      </c>
      <c r="C198" s="50"/>
      <c r="D198" s="50"/>
      <c r="E198" s="50"/>
      <c r="F198" s="50"/>
      <c r="G198" s="206" t="s">
        <v>710</v>
      </c>
      <c r="H198" s="37">
        <v>6738848.29</v>
      </c>
      <c r="I198" s="37">
        <v>1578869.77</v>
      </c>
      <c r="J198" s="37">
        <v>2233620.08</v>
      </c>
      <c r="K198" s="37">
        <v>7393598.5999999996</v>
      </c>
      <c r="L198" s="207"/>
    </row>
    <row r="199" spans="1:12" x14ac:dyDescent="0.3">
      <c r="A199" s="46" t="s">
        <v>385</v>
      </c>
      <c r="B199" s="49" t="s">
        <v>385</v>
      </c>
      <c r="C199" s="50"/>
      <c r="D199" s="46" t="s">
        <v>385</v>
      </c>
      <c r="E199" s="47"/>
      <c r="F199" s="47"/>
      <c r="G199" s="47"/>
      <c r="H199" s="36"/>
      <c r="I199" s="36"/>
      <c r="J199" s="36"/>
      <c r="K199" s="36"/>
      <c r="L199" s="63"/>
    </row>
    <row r="200" spans="1:12" x14ac:dyDescent="0.3">
      <c r="A200" s="46" t="s">
        <v>711</v>
      </c>
      <c r="B200" s="48" t="s">
        <v>385</v>
      </c>
      <c r="C200" s="46" t="s">
        <v>712</v>
      </c>
      <c r="D200" s="47"/>
      <c r="E200" s="47"/>
      <c r="F200" s="47"/>
      <c r="G200" s="47"/>
      <c r="H200" s="35">
        <v>20713119</v>
      </c>
      <c r="I200" s="35">
        <v>297218.63</v>
      </c>
      <c r="J200" s="35">
        <v>747850.54</v>
      </c>
      <c r="K200" s="35">
        <v>21163750.91</v>
      </c>
      <c r="L200" s="62"/>
    </row>
    <row r="201" spans="1:12" x14ac:dyDescent="0.3">
      <c r="A201" s="46" t="s">
        <v>713</v>
      </c>
      <c r="B201" s="49" t="s">
        <v>385</v>
      </c>
      <c r="C201" s="50"/>
      <c r="D201" s="46" t="s">
        <v>714</v>
      </c>
      <c r="E201" s="47"/>
      <c r="F201" s="47"/>
      <c r="G201" s="47"/>
      <c r="H201" s="35">
        <v>11058564.310000001</v>
      </c>
      <c r="I201" s="35">
        <v>297218.63</v>
      </c>
      <c r="J201" s="35">
        <v>250347.54</v>
      </c>
      <c r="K201" s="35">
        <v>11011693.220000001</v>
      </c>
      <c r="L201" s="62"/>
    </row>
    <row r="202" spans="1:12" x14ac:dyDescent="0.3">
      <c r="A202" s="46" t="s">
        <v>715</v>
      </c>
      <c r="B202" s="49" t="s">
        <v>385</v>
      </c>
      <c r="C202" s="50"/>
      <c r="D202" s="50"/>
      <c r="E202" s="46" t="s">
        <v>716</v>
      </c>
      <c r="F202" s="47"/>
      <c r="G202" s="47"/>
      <c r="H202" s="35">
        <v>10934609.550000001</v>
      </c>
      <c r="I202" s="35">
        <v>295424.21000000002</v>
      </c>
      <c r="J202" s="35">
        <v>0</v>
      </c>
      <c r="K202" s="35">
        <v>10639185.34</v>
      </c>
      <c r="L202" s="62"/>
    </row>
    <row r="203" spans="1:12" x14ac:dyDescent="0.3">
      <c r="A203" s="46" t="s">
        <v>717</v>
      </c>
      <c r="B203" s="49" t="s">
        <v>385</v>
      </c>
      <c r="C203" s="50"/>
      <c r="D203" s="50"/>
      <c r="E203" s="50"/>
      <c r="F203" s="46" t="s">
        <v>716</v>
      </c>
      <c r="G203" s="47"/>
      <c r="H203" s="35">
        <v>10934609.550000001</v>
      </c>
      <c r="I203" s="35">
        <v>295424.21000000002</v>
      </c>
      <c r="J203" s="35">
        <v>0</v>
      </c>
      <c r="K203" s="35">
        <v>10639185.34</v>
      </c>
      <c r="L203" s="64">
        <f>I203-J203</f>
        <v>295424.21000000002</v>
      </c>
    </row>
    <row r="204" spans="1:12" x14ac:dyDescent="0.3">
      <c r="A204" s="206" t="s">
        <v>718</v>
      </c>
      <c r="B204" s="49" t="s">
        <v>385</v>
      </c>
      <c r="C204" s="50"/>
      <c r="D204" s="50"/>
      <c r="E204" s="50"/>
      <c r="F204" s="50"/>
      <c r="G204" s="206" t="s">
        <v>719</v>
      </c>
      <c r="H204" s="37">
        <v>9030331.8100000005</v>
      </c>
      <c r="I204" s="37">
        <v>254634.73</v>
      </c>
      <c r="J204" s="37">
        <v>0</v>
      </c>
      <c r="K204" s="37">
        <v>8775697.0800000001</v>
      </c>
      <c r="L204" s="207"/>
    </row>
    <row r="205" spans="1:12" x14ac:dyDescent="0.3">
      <c r="A205" s="206" t="s">
        <v>720</v>
      </c>
      <c r="B205" s="49" t="s">
        <v>385</v>
      </c>
      <c r="C205" s="50"/>
      <c r="D205" s="50"/>
      <c r="E205" s="50"/>
      <c r="F205" s="50"/>
      <c r="G205" s="206" t="s">
        <v>721</v>
      </c>
      <c r="H205" s="37">
        <v>326606.99</v>
      </c>
      <c r="I205" s="37">
        <v>9213.5499999999993</v>
      </c>
      <c r="J205" s="37">
        <v>0</v>
      </c>
      <c r="K205" s="37">
        <v>317393.44</v>
      </c>
      <c r="L205" s="207"/>
    </row>
    <row r="206" spans="1:12" x14ac:dyDescent="0.3">
      <c r="A206" s="206" t="s">
        <v>722</v>
      </c>
      <c r="B206" s="49" t="s">
        <v>385</v>
      </c>
      <c r="C206" s="50"/>
      <c r="D206" s="50"/>
      <c r="E206" s="50"/>
      <c r="F206" s="50"/>
      <c r="G206" s="206" t="s">
        <v>723</v>
      </c>
      <c r="H206" s="37">
        <v>33433.040000000001</v>
      </c>
      <c r="I206" s="37">
        <v>445.63</v>
      </c>
      <c r="J206" s="37">
        <v>0</v>
      </c>
      <c r="K206" s="37">
        <v>32987.410000000003</v>
      </c>
      <c r="L206" s="207"/>
    </row>
    <row r="207" spans="1:12" x14ac:dyDescent="0.3">
      <c r="A207" s="206" t="s">
        <v>724</v>
      </c>
      <c r="B207" s="49" t="s">
        <v>385</v>
      </c>
      <c r="C207" s="50"/>
      <c r="D207" s="50"/>
      <c r="E207" s="50"/>
      <c r="F207" s="50"/>
      <c r="G207" s="206" t="s">
        <v>725</v>
      </c>
      <c r="H207" s="37">
        <v>355308.38</v>
      </c>
      <c r="I207" s="37">
        <v>7417.46</v>
      </c>
      <c r="J207" s="37">
        <v>0</v>
      </c>
      <c r="K207" s="37">
        <v>347890.92</v>
      </c>
      <c r="L207" s="207"/>
    </row>
    <row r="208" spans="1:12" x14ac:dyDescent="0.3">
      <c r="A208" s="206" t="s">
        <v>726</v>
      </c>
      <c r="B208" s="49" t="s">
        <v>385</v>
      </c>
      <c r="C208" s="50"/>
      <c r="D208" s="50"/>
      <c r="E208" s="50"/>
      <c r="F208" s="50"/>
      <c r="G208" s="206" t="s">
        <v>727</v>
      </c>
      <c r="H208" s="37">
        <v>282193.87</v>
      </c>
      <c r="I208" s="37">
        <v>6342.42</v>
      </c>
      <c r="J208" s="37">
        <v>0</v>
      </c>
      <c r="K208" s="37">
        <v>275851.45</v>
      </c>
      <c r="L208" s="207"/>
    </row>
    <row r="209" spans="1:12" x14ac:dyDescent="0.3">
      <c r="A209" s="206" t="s">
        <v>728</v>
      </c>
      <c r="B209" s="49" t="s">
        <v>385</v>
      </c>
      <c r="C209" s="50"/>
      <c r="D209" s="50"/>
      <c r="E209" s="50"/>
      <c r="F209" s="50"/>
      <c r="G209" s="206" t="s">
        <v>729</v>
      </c>
      <c r="H209" s="37">
        <v>906735.46</v>
      </c>
      <c r="I209" s="37">
        <v>17370.419999999998</v>
      </c>
      <c r="J209" s="37">
        <v>0</v>
      </c>
      <c r="K209" s="37">
        <v>889365.04</v>
      </c>
      <c r="L209" s="207"/>
    </row>
    <row r="210" spans="1:12" x14ac:dyDescent="0.3">
      <c r="A210" s="208" t="s">
        <v>385</v>
      </c>
      <c r="B210" s="49" t="s">
        <v>385</v>
      </c>
      <c r="C210" s="50"/>
      <c r="D210" s="50"/>
      <c r="E210" s="50"/>
      <c r="F210" s="50"/>
      <c r="G210" s="208" t="s">
        <v>385</v>
      </c>
      <c r="H210" s="38"/>
      <c r="I210" s="38"/>
      <c r="J210" s="38"/>
      <c r="K210" s="38"/>
      <c r="L210" s="209"/>
    </row>
    <row r="211" spans="1:12" x14ac:dyDescent="0.3">
      <c r="A211" s="46" t="s">
        <v>730</v>
      </c>
      <c r="B211" s="49" t="s">
        <v>385</v>
      </c>
      <c r="C211" s="50"/>
      <c r="D211" s="50"/>
      <c r="E211" s="46" t="s">
        <v>731</v>
      </c>
      <c r="F211" s="47"/>
      <c r="G211" s="47"/>
      <c r="H211" s="35">
        <v>54443.59</v>
      </c>
      <c r="I211" s="35">
        <v>1794.42</v>
      </c>
      <c r="J211" s="35">
        <v>250000</v>
      </c>
      <c r="K211" s="35">
        <v>302649.17</v>
      </c>
      <c r="L211" s="62"/>
    </row>
    <row r="212" spans="1:12" x14ac:dyDescent="0.3">
      <c r="A212" s="46" t="s">
        <v>732</v>
      </c>
      <c r="B212" s="49" t="s">
        <v>385</v>
      </c>
      <c r="C212" s="50"/>
      <c r="D212" s="50"/>
      <c r="E212" s="50"/>
      <c r="F212" s="46" t="s">
        <v>731</v>
      </c>
      <c r="G212" s="47"/>
      <c r="H212" s="35">
        <v>54443.59</v>
      </c>
      <c r="I212" s="35">
        <v>1794.42</v>
      </c>
      <c r="J212" s="35">
        <v>250000</v>
      </c>
      <c r="K212" s="35">
        <v>302649.17</v>
      </c>
      <c r="L212" s="62"/>
    </row>
    <row r="213" spans="1:12" x14ac:dyDescent="0.3">
      <c r="A213" s="206" t="s">
        <v>733</v>
      </c>
      <c r="B213" s="49" t="s">
        <v>385</v>
      </c>
      <c r="C213" s="50"/>
      <c r="D213" s="50"/>
      <c r="E213" s="50"/>
      <c r="F213" s="50"/>
      <c r="G213" s="206" t="s">
        <v>734</v>
      </c>
      <c r="H213" s="37">
        <v>54443.59</v>
      </c>
      <c r="I213" s="37">
        <v>1794.42</v>
      </c>
      <c r="J213" s="37">
        <v>250000</v>
      </c>
      <c r="K213" s="37">
        <v>302649.17</v>
      </c>
      <c r="L213" s="207"/>
    </row>
    <row r="214" spans="1:12" x14ac:dyDescent="0.3">
      <c r="A214" s="208" t="s">
        <v>385</v>
      </c>
      <c r="B214" s="49" t="s">
        <v>385</v>
      </c>
      <c r="C214" s="50"/>
      <c r="D214" s="50"/>
      <c r="E214" s="50"/>
      <c r="F214" s="50"/>
      <c r="G214" s="208" t="s">
        <v>385</v>
      </c>
      <c r="H214" s="38"/>
      <c r="I214" s="38"/>
      <c r="J214" s="38"/>
      <c r="K214" s="38"/>
      <c r="L214" s="209"/>
    </row>
    <row r="215" spans="1:12" x14ac:dyDescent="0.3">
      <c r="A215" s="46" t="s">
        <v>735</v>
      </c>
      <c r="B215" s="49" t="s">
        <v>385</v>
      </c>
      <c r="C215" s="50"/>
      <c r="D215" s="50"/>
      <c r="E215" s="46" t="s">
        <v>736</v>
      </c>
      <c r="F215" s="47"/>
      <c r="G215" s="47"/>
      <c r="H215" s="35">
        <v>69511.17</v>
      </c>
      <c r="I215" s="35">
        <v>0</v>
      </c>
      <c r="J215" s="35">
        <v>347.54</v>
      </c>
      <c r="K215" s="35">
        <v>69858.710000000006</v>
      </c>
      <c r="L215" s="62"/>
    </row>
    <row r="216" spans="1:12" x14ac:dyDescent="0.3">
      <c r="A216" s="46" t="s">
        <v>737</v>
      </c>
      <c r="B216" s="49" t="s">
        <v>385</v>
      </c>
      <c r="C216" s="50"/>
      <c r="D216" s="50"/>
      <c r="E216" s="50"/>
      <c r="F216" s="46" t="s">
        <v>736</v>
      </c>
      <c r="G216" s="47"/>
      <c r="H216" s="35">
        <v>69511.17</v>
      </c>
      <c r="I216" s="35">
        <v>0</v>
      </c>
      <c r="J216" s="35">
        <v>347.54</v>
      </c>
      <c r="K216" s="35">
        <v>69858.710000000006</v>
      </c>
      <c r="L216" s="62"/>
    </row>
    <row r="217" spans="1:12" x14ac:dyDescent="0.3">
      <c r="A217" s="206" t="s">
        <v>738</v>
      </c>
      <c r="B217" s="49" t="s">
        <v>385</v>
      </c>
      <c r="C217" s="50"/>
      <c r="D217" s="50"/>
      <c r="E217" s="50"/>
      <c r="F217" s="50"/>
      <c r="G217" s="206" t="s">
        <v>739</v>
      </c>
      <c r="H217" s="37">
        <v>69511.17</v>
      </c>
      <c r="I217" s="37">
        <v>0</v>
      </c>
      <c r="J217" s="37">
        <v>347.54</v>
      </c>
      <c r="K217" s="37">
        <v>69858.710000000006</v>
      </c>
      <c r="L217" s="207"/>
    </row>
    <row r="218" spans="1:12" x14ac:dyDescent="0.3">
      <c r="A218" s="208" t="s">
        <v>385</v>
      </c>
      <c r="B218" s="49" t="s">
        <v>385</v>
      </c>
      <c r="C218" s="50"/>
      <c r="D218" s="50"/>
      <c r="E218" s="50"/>
      <c r="F218" s="50"/>
      <c r="G218" s="208" t="s">
        <v>385</v>
      </c>
      <c r="H218" s="38"/>
      <c r="I218" s="38"/>
      <c r="J218" s="38"/>
      <c r="K218" s="38"/>
      <c r="L218" s="209"/>
    </row>
    <row r="219" spans="1:12" x14ac:dyDescent="0.3">
      <c r="A219" s="46" t="s">
        <v>740</v>
      </c>
      <c r="B219" s="49" t="s">
        <v>385</v>
      </c>
      <c r="C219" s="50"/>
      <c r="D219" s="46" t="s">
        <v>741</v>
      </c>
      <c r="E219" s="47"/>
      <c r="F219" s="47"/>
      <c r="G219" s="47"/>
      <c r="H219" s="35">
        <v>9654554.6899999995</v>
      </c>
      <c r="I219" s="35">
        <v>0</v>
      </c>
      <c r="J219" s="35">
        <v>497503</v>
      </c>
      <c r="K219" s="35">
        <v>10152057.689999999</v>
      </c>
      <c r="L219" s="62"/>
    </row>
    <row r="220" spans="1:12" x14ac:dyDescent="0.3">
      <c r="A220" s="46" t="s">
        <v>742</v>
      </c>
      <c r="B220" s="49" t="s">
        <v>385</v>
      </c>
      <c r="C220" s="50"/>
      <c r="D220" s="50"/>
      <c r="E220" s="46" t="s">
        <v>741</v>
      </c>
      <c r="F220" s="47"/>
      <c r="G220" s="47"/>
      <c r="H220" s="35">
        <v>9654554.6899999995</v>
      </c>
      <c r="I220" s="35">
        <v>0</v>
      </c>
      <c r="J220" s="35">
        <v>497503</v>
      </c>
      <c r="K220" s="35">
        <v>10152057.689999999</v>
      </c>
      <c r="L220" s="62"/>
    </row>
    <row r="221" spans="1:12" x14ac:dyDescent="0.3">
      <c r="A221" s="46" t="s">
        <v>743</v>
      </c>
      <c r="B221" s="49" t="s">
        <v>385</v>
      </c>
      <c r="C221" s="50"/>
      <c r="D221" s="50"/>
      <c r="E221" s="50"/>
      <c r="F221" s="46" t="s">
        <v>744</v>
      </c>
      <c r="G221" s="47"/>
      <c r="H221" s="35">
        <v>9654554.6899999995</v>
      </c>
      <c r="I221" s="35">
        <v>0</v>
      </c>
      <c r="J221" s="35">
        <v>497503</v>
      </c>
      <c r="K221" s="35">
        <v>10152057.689999999</v>
      </c>
      <c r="L221" s="62"/>
    </row>
    <row r="222" spans="1:12" x14ac:dyDescent="0.3">
      <c r="A222" s="206" t="s">
        <v>745</v>
      </c>
      <c r="B222" s="49" t="s">
        <v>385</v>
      </c>
      <c r="C222" s="50"/>
      <c r="D222" s="50"/>
      <c r="E222" s="50"/>
      <c r="F222" s="50"/>
      <c r="G222" s="206" t="s">
        <v>504</v>
      </c>
      <c r="H222" s="37">
        <v>29585</v>
      </c>
      <c r="I222" s="37">
        <v>0</v>
      </c>
      <c r="J222" s="37">
        <v>0</v>
      </c>
      <c r="K222" s="37">
        <v>29585</v>
      </c>
      <c r="L222" s="207"/>
    </row>
    <row r="223" spans="1:12" x14ac:dyDescent="0.3">
      <c r="A223" s="206" t="s">
        <v>746</v>
      </c>
      <c r="B223" s="49" t="s">
        <v>385</v>
      </c>
      <c r="C223" s="50"/>
      <c r="D223" s="50"/>
      <c r="E223" s="50"/>
      <c r="F223" s="50"/>
      <c r="G223" s="206" t="s">
        <v>635</v>
      </c>
      <c r="H223" s="37">
        <v>1267564.69</v>
      </c>
      <c r="I223" s="37">
        <v>0</v>
      </c>
      <c r="J223" s="37">
        <v>0</v>
      </c>
      <c r="K223" s="37">
        <v>1267564.69</v>
      </c>
      <c r="L223" s="207"/>
    </row>
    <row r="224" spans="1:12" x14ac:dyDescent="0.3">
      <c r="A224" s="206" t="s">
        <v>747</v>
      </c>
      <c r="B224" s="49" t="s">
        <v>385</v>
      </c>
      <c r="C224" s="50"/>
      <c r="D224" s="50"/>
      <c r="E224" s="50"/>
      <c r="F224" s="50"/>
      <c r="G224" s="206" t="s">
        <v>637</v>
      </c>
      <c r="H224" s="37">
        <v>35000</v>
      </c>
      <c r="I224" s="37">
        <v>0</v>
      </c>
      <c r="J224" s="37">
        <v>0</v>
      </c>
      <c r="K224" s="37">
        <v>35000</v>
      </c>
      <c r="L224" s="207"/>
    </row>
    <row r="225" spans="1:12" x14ac:dyDescent="0.3">
      <c r="A225" s="206" t="s">
        <v>748</v>
      </c>
      <c r="B225" s="49" t="s">
        <v>385</v>
      </c>
      <c r="C225" s="50"/>
      <c r="D225" s="50"/>
      <c r="E225" s="50"/>
      <c r="F225" s="50"/>
      <c r="G225" s="206" t="s">
        <v>639</v>
      </c>
      <c r="H225" s="37">
        <v>150000</v>
      </c>
      <c r="I225" s="37">
        <v>0</v>
      </c>
      <c r="J225" s="37">
        <v>0</v>
      </c>
      <c r="K225" s="37">
        <v>150000</v>
      </c>
      <c r="L225" s="207"/>
    </row>
    <row r="226" spans="1:12" x14ac:dyDescent="0.3">
      <c r="A226" s="206" t="s">
        <v>749</v>
      </c>
      <c r="B226" s="49" t="s">
        <v>385</v>
      </c>
      <c r="C226" s="50"/>
      <c r="D226" s="50"/>
      <c r="E226" s="50"/>
      <c r="F226" s="50"/>
      <c r="G226" s="206" t="s">
        <v>641</v>
      </c>
      <c r="H226" s="37">
        <v>8172405</v>
      </c>
      <c r="I226" s="37">
        <v>0</v>
      </c>
      <c r="J226" s="37">
        <v>0</v>
      </c>
      <c r="K226" s="37">
        <v>8172405</v>
      </c>
      <c r="L226" s="207"/>
    </row>
    <row r="227" spans="1:12" x14ac:dyDescent="0.3">
      <c r="A227" s="206" t="s">
        <v>1214</v>
      </c>
      <c r="B227" s="49" t="s">
        <v>385</v>
      </c>
      <c r="C227" s="50"/>
      <c r="D227" s="50"/>
      <c r="E227" s="50"/>
      <c r="F227" s="50"/>
      <c r="G227" s="206" t="s">
        <v>1213</v>
      </c>
      <c r="H227" s="37">
        <v>0</v>
      </c>
      <c r="I227" s="37">
        <v>0</v>
      </c>
      <c r="J227" s="37">
        <v>497503</v>
      </c>
      <c r="K227" s="37">
        <v>497503</v>
      </c>
      <c r="L227" s="207"/>
    </row>
    <row r="228" spans="1:12" x14ac:dyDescent="0.3">
      <c r="A228" s="208" t="s">
        <v>385</v>
      </c>
      <c r="B228" s="49" t="s">
        <v>385</v>
      </c>
      <c r="C228" s="50"/>
      <c r="D228" s="50"/>
      <c r="E228" s="50"/>
      <c r="F228" s="50"/>
      <c r="G228" s="208" t="s">
        <v>385</v>
      </c>
      <c r="H228" s="38"/>
      <c r="I228" s="38"/>
      <c r="J228" s="38"/>
      <c r="K228" s="38"/>
      <c r="L228" s="209"/>
    </row>
    <row r="229" spans="1:12" x14ac:dyDescent="0.3">
      <c r="A229" s="46" t="s">
        <v>750</v>
      </c>
      <c r="B229" s="48" t="s">
        <v>385</v>
      </c>
      <c r="C229" s="46" t="s">
        <v>751</v>
      </c>
      <c r="D229" s="47"/>
      <c r="E229" s="47"/>
      <c r="F229" s="47"/>
      <c r="G229" s="47"/>
      <c r="H229" s="35">
        <v>-463740.7</v>
      </c>
      <c r="I229" s="35">
        <v>0</v>
      </c>
      <c r="J229" s="35">
        <v>0</v>
      </c>
      <c r="K229" s="35">
        <v>-463740.7</v>
      </c>
      <c r="L229" s="62"/>
    </row>
    <row r="230" spans="1:12" x14ac:dyDescent="0.3">
      <c r="A230" s="46" t="s">
        <v>752</v>
      </c>
      <c r="B230" s="49" t="s">
        <v>385</v>
      </c>
      <c r="C230" s="50"/>
      <c r="D230" s="46" t="s">
        <v>753</v>
      </c>
      <c r="E230" s="47"/>
      <c r="F230" s="47"/>
      <c r="G230" s="47"/>
      <c r="H230" s="35">
        <v>-463740.7</v>
      </c>
      <c r="I230" s="35">
        <v>0</v>
      </c>
      <c r="J230" s="35">
        <v>0</v>
      </c>
      <c r="K230" s="35">
        <v>-463740.7</v>
      </c>
      <c r="L230" s="62"/>
    </row>
    <row r="231" spans="1:12" x14ac:dyDescent="0.3">
      <c r="A231" s="46" t="s">
        <v>754</v>
      </c>
      <c r="B231" s="49" t="s">
        <v>385</v>
      </c>
      <c r="C231" s="50"/>
      <c r="D231" s="50"/>
      <c r="E231" s="46" t="s">
        <v>755</v>
      </c>
      <c r="F231" s="47"/>
      <c r="G231" s="47"/>
      <c r="H231" s="35">
        <v>-463740.7</v>
      </c>
      <c r="I231" s="35">
        <v>0</v>
      </c>
      <c r="J231" s="35">
        <v>0</v>
      </c>
      <c r="K231" s="35">
        <v>-463740.7</v>
      </c>
      <c r="L231" s="62"/>
    </row>
    <row r="232" spans="1:12" x14ac:dyDescent="0.3">
      <c r="A232" s="46" t="s">
        <v>756</v>
      </c>
      <c r="B232" s="49" t="s">
        <v>385</v>
      </c>
      <c r="C232" s="50"/>
      <c r="D232" s="50"/>
      <c r="E232" s="50"/>
      <c r="F232" s="46" t="s">
        <v>755</v>
      </c>
      <c r="G232" s="47"/>
      <c r="H232" s="35">
        <v>-463740.7</v>
      </c>
      <c r="I232" s="35">
        <v>0</v>
      </c>
      <c r="J232" s="35">
        <v>0</v>
      </c>
      <c r="K232" s="35">
        <v>-463740.7</v>
      </c>
      <c r="L232" s="62"/>
    </row>
    <row r="233" spans="1:12" x14ac:dyDescent="0.3">
      <c r="A233" s="206" t="s">
        <v>757</v>
      </c>
      <c r="B233" s="49" t="s">
        <v>385</v>
      </c>
      <c r="C233" s="50"/>
      <c r="D233" s="50"/>
      <c r="E233" s="50"/>
      <c r="F233" s="50"/>
      <c r="G233" s="206" t="s">
        <v>758</v>
      </c>
      <c r="H233" s="37">
        <v>-463740.7</v>
      </c>
      <c r="I233" s="37">
        <v>0</v>
      </c>
      <c r="J233" s="37">
        <v>0</v>
      </c>
      <c r="K233" s="37">
        <v>-463740.7</v>
      </c>
      <c r="L233" s="207"/>
    </row>
    <row r="234" spans="1:12" x14ac:dyDescent="0.3">
      <c r="A234" s="208" t="s">
        <v>385</v>
      </c>
      <c r="B234" s="49" t="s">
        <v>385</v>
      </c>
      <c r="C234" s="50"/>
      <c r="D234" s="50"/>
      <c r="E234" s="50"/>
      <c r="F234" s="50"/>
      <c r="G234" s="208" t="s">
        <v>385</v>
      </c>
      <c r="H234" s="38"/>
      <c r="I234" s="38"/>
      <c r="J234" s="38"/>
      <c r="K234" s="38"/>
      <c r="L234" s="209"/>
    </row>
    <row r="235" spans="1:12" x14ac:dyDescent="0.3">
      <c r="A235" s="46" t="s">
        <v>759</v>
      </c>
      <c r="B235" s="46" t="s">
        <v>760</v>
      </c>
      <c r="C235" s="47"/>
      <c r="D235" s="47"/>
      <c r="E235" s="47"/>
      <c r="F235" s="47"/>
      <c r="G235" s="47"/>
      <c r="H235" s="35">
        <v>16973163.25</v>
      </c>
      <c r="I235" s="35">
        <v>3059875.08</v>
      </c>
      <c r="J235" s="35">
        <v>869649.84</v>
      </c>
      <c r="K235" s="35">
        <v>19163388.489999998</v>
      </c>
      <c r="L235" s="64">
        <f>I235-J235</f>
        <v>2190225.2400000002</v>
      </c>
    </row>
    <row r="236" spans="1:12" x14ac:dyDescent="0.3">
      <c r="A236" s="46" t="s">
        <v>761</v>
      </c>
      <c r="B236" s="48" t="s">
        <v>385</v>
      </c>
      <c r="C236" s="46" t="s">
        <v>762</v>
      </c>
      <c r="D236" s="47"/>
      <c r="E236" s="47"/>
      <c r="F236" s="47"/>
      <c r="G236" s="47"/>
      <c r="H236" s="35">
        <v>8379179.6799999997</v>
      </c>
      <c r="I236" s="35">
        <v>1949881.54</v>
      </c>
      <c r="J236" s="35">
        <v>869649.84</v>
      </c>
      <c r="K236" s="35">
        <v>9459411.3800000008</v>
      </c>
      <c r="L236" s="62"/>
    </row>
    <row r="237" spans="1:12" x14ac:dyDescent="0.3">
      <c r="A237" s="46" t="s">
        <v>763</v>
      </c>
      <c r="B237" s="49" t="s">
        <v>385</v>
      </c>
      <c r="C237" s="50"/>
      <c r="D237" s="46" t="s">
        <v>764</v>
      </c>
      <c r="E237" s="47"/>
      <c r="F237" s="47"/>
      <c r="G237" s="47"/>
      <c r="H237" s="35">
        <v>6179914.1799999997</v>
      </c>
      <c r="I237" s="35">
        <v>1677738.09</v>
      </c>
      <c r="J237" s="35">
        <v>869503.41</v>
      </c>
      <c r="K237" s="35">
        <v>6988148.8600000003</v>
      </c>
      <c r="L237" s="62"/>
    </row>
    <row r="238" spans="1:12" x14ac:dyDescent="0.3">
      <c r="A238" s="46" t="s">
        <v>765</v>
      </c>
      <c r="B238" s="49" t="s">
        <v>385</v>
      </c>
      <c r="C238" s="50"/>
      <c r="D238" s="50"/>
      <c r="E238" s="46" t="s">
        <v>766</v>
      </c>
      <c r="F238" s="47"/>
      <c r="G238" s="47"/>
      <c r="H238" s="35">
        <v>100784.92</v>
      </c>
      <c r="I238" s="35">
        <v>28330.25</v>
      </c>
      <c r="J238" s="35">
        <v>14431.01</v>
      </c>
      <c r="K238" s="35">
        <v>114684.16</v>
      </c>
      <c r="L238" s="62"/>
    </row>
    <row r="239" spans="1:12" x14ac:dyDescent="0.3">
      <c r="A239" s="46" t="s">
        <v>767</v>
      </c>
      <c r="B239" s="49" t="s">
        <v>385</v>
      </c>
      <c r="C239" s="50"/>
      <c r="D239" s="50"/>
      <c r="E239" s="50"/>
      <c r="F239" s="46" t="s">
        <v>768</v>
      </c>
      <c r="G239" s="47"/>
      <c r="H239" s="35">
        <v>47473.67</v>
      </c>
      <c r="I239" s="35">
        <v>12184.36</v>
      </c>
      <c r="J239" s="35">
        <v>5214.8999999999996</v>
      </c>
      <c r="K239" s="35">
        <v>54443.13</v>
      </c>
      <c r="L239" s="64">
        <f>I239-J239</f>
        <v>6969.4600000000009</v>
      </c>
    </row>
    <row r="240" spans="1:12" x14ac:dyDescent="0.3">
      <c r="A240" s="206" t="s">
        <v>769</v>
      </c>
      <c r="B240" s="49" t="s">
        <v>385</v>
      </c>
      <c r="C240" s="50"/>
      <c r="D240" s="50"/>
      <c r="E240" s="50"/>
      <c r="F240" s="50"/>
      <c r="G240" s="206" t="s">
        <v>770</v>
      </c>
      <c r="H240" s="37">
        <v>26498.71</v>
      </c>
      <c r="I240" s="37">
        <v>3842.48</v>
      </c>
      <c r="J240" s="37">
        <v>0</v>
      </c>
      <c r="K240" s="37">
        <v>30341.19</v>
      </c>
      <c r="L240" s="207"/>
    </row>
    <row r="241" spans="1:12" x14ac:dyDescent="0.3">
      <c r="A241" s="206" t="s">
        <v>771</v>
      </c>
      <c r="B241" s="49" t="s">
        <v>385</v>
      </c>
      <c r="C241" s="50"/>
      <c r="D241" s="50"/>
      <c r="E241" s="50"/>
      <c r="F241" s="50"/>
      <c r="G241" s="206" t="s">
        <v>772</v>
      </c>
      <c r="H241" s="37">
        <v>446.81</v>
      </c>
      <c r="I241" s="37">
        <v>2316.12</v>
      </c>
      <c r="J241" s="37">
        <v>1737.09</v>
      </c>
      <c r="K241" s="37">
        <v>1025.8399999999999</v>
      </c>
      <c r="L241" s="207"/>
    </row>
    <row r="242" spans="1:12" x14ac:dyDescent="0.3">
      <c r="A242" s="206" t="s">
        <v>773</v>
      </c>
      <c r="B242" s="49" t="s">
        <v>385</v>
      </c>
      <c r="C242" s="50"/>
      <c r="D242" s="50"/>
      <c r="E242" s="50"/>
      <c r="F242" s="50"/>
      <c r="G242" s="206" t="s">
        <v>774</v>
      </c>
      <c r="H242" s="37">
        <v>3474.17</v>
      </c>
      <c r="I242" s="37">
        <v>3908.45</v>
      </c>
      <c r="J242" s="37">
        <v>3474.17</v>
      </c>
      <c r="K242" s="37">
        <v>3908.45</v>
      </c>
      <c r="L242" s="207"/>
    </row>
    <row r="243" spans="1:12" x14ac:dyDescent="0.3">
      <c r="A243" s="206" t="s">
        <v>775</v>
      </c>
      <c r="B243" s="49" t="s">
        <v>385</v>
      </c>
      <c r="C243" s="50"/>
      <c r="D243" s="50"/>
      <c r="E243" s="50"/>
      <c r="F243" s="50"/>
      <c r="G243" s="206" t="s">
        <v>776</v>
      </c>
      <c r="H243" s="37">
        <v>8418.5499999999993</v>
      </c>
      <c r="I243" s="37">
        <v>1022.95</v>
      </c>
      <c r="J243" s="37">
        <v>0</v>
      </c>
      <c r="K243" s="37">
        <v>9441.5</v>
      </c>
      <c r="L243" s="207"/>
    </row>
    <row r="244" spans="1:12" x14ac:dyDescent="0.3">
      <c r="A244" s="206" t="s">
        <v>777</v>
      </c>
      <c r="B244" s="49" t="s">
        <v>385</v>
      </c>
      <c r="C244" s="50"/>
      <c r="D244" s="50"/>
      <c r="E244" s="50"/>
      <c r="F244" s="50"/>
      <c r="G244" s="206" t="s">
        <v>778</v>
      </c>
      <c r="H244" s="37">
        <v>2529.7800000000002</v>
      </c>
      <c r="I244" s="37">
        <v>307.39999999999998</v>
      </c>
      <c r="J244" s="37">
        <v>0</v>
      </c>
      <c r="K244" s="37">
        <v>2837.18</v>
      </c>
      <c r="L244" s="207"/>
    </row>
    <row r="245" spans="1:12" x14ac:dyDescent="0.3">
      <c r="A245" s="206" t="s">
        <v>779</v>
      </c>
      <c r="B245" s="49" t="s">
        <v>385</v>
      </c>
      <c r="C245" s="50"/>
      <c r="D245" s="50"/>
      <c r="E245" s="50"/>
      <c r="F245" s="50"/>
      <c r="G245" s="206" t="s">
        <v>780</v>
      </c>
      <c r="H245" s="37">
        <v>316.22000000000003</v>
      </c>
      <c r="I245" s="37">
        <v>38.42</v>
      </c>
      <c r="J245" s="37">
        <v>0</v>
      </c>
      <c r="K245" s="37">
        <v>354.64</v>
      </c>
      <c r="L245" s="207"/>
    </row>
    <row r="246" spans="1:12" x14ac:dyDescent="0.3">
      <c r="A246" s="206" t="s">
        <v>781</v>
      </c>
      <c r="B246" s="49" t="s">
        <v>385</v>
      </c>
      <c r="C246" s="50"/>
      <c r="D246" s="50"/>
      <c r="E246" s="50"/>
      <c r="F246" s="50"/>
      <c r="G246" s="206" t="s">
        <v>782</v>
      </c>
      <c r="H246" s="37">
        <v>5080.4799999999996</v>
      </c>
      <c r="I246" s="37">
        <v>638.70000000000005</v>
      </c>
      <c r="J246" s="37">
        <v>3.64</v>
      </c>
      <c r="K246" s="37">
        <v>5715.54</v>
      </c>
      <c r="L246" s="207"/>
    </row>
    <row r="247" spans="1:12" x14ac:dyDescent="0.3">
      <c r="A247" s="206" t="s">
        <v>783</v>
      </c>
      <c r="B247" s="49" t="s">
        <v>385</v>
      </c>
      <c r="C247" s="50"/>
      <c r="D247" s="50"/>
      <c r="E247" s="50"/>
      <c r="F247" s="50"/>
      <c r="G247" s="206" t="s">
        <v>784</v>
      </c>
      <c r="H247" s="37">
        <v>8.27</v>
      </c>
      <c r="I247" s="37">
        <v>1.03</v>
      </c>
      <c r="J247" s="37">
        <v>0</v>
      </c>
      <c r="K247" s="37">
        <v>9.3000000000000007</v>
      </c>
      <c r="L247" s="207"/>
    </row>
    <row r="248" spans="1:12" x14ac:dyDescent="0.3">
      <c r="A248" s="206" t="s">
        <v>785</v>
      </c>
      <c r="B248" s="49" t="s">
        <v>385</v>
      </c>
      <c r="C248" s="50"/>
      <c r="D248" s="50"/>
      <c r="E248" s="50"/>
      <c r="F248" s="50"/>
      <c r="G248" s="206" t="s">
        <v>786</v>
      </c>
      <c r="H248" s="37">
        <v>700.68</v>
      </c>
      <c r="I248" s="37">
        <v>101.61</v>
      </c>
      <c r="J248" s="37">
        <v>0</v>
      </c>
      <c r="K248" s="37">
        <v>802.29</v>
      </c>
      <c r="L248" s="207"/>
    </row>
    <row r="249" spans="1:12" x14ac:dyDescent="0.3">
      <c r="A249" s="206" t="s">
        <v>1215</v>
      </c>
      <c r="B249" s="49" t="s">
        <v>385</v>
      </c>
      <c r="C249" s="50"/>
      <c r="D249" s="50"/>
      <c r="E249" s="50"/>
      <c r="F249" s="50"/>
      <c r="G249" s="206" t="s">
        <v>814</v>
      </c>
      <c r="H249" s="37">
        <v>0</v>
      </c>
      <c r="I249" s="37">
        <v>7.2</v>
      </c>
      <c r="J249" s="37">
        <v>0</v>
      </c>
      <c r="K249" s="37">
        <v>7.2</v>
      </c>
      <c r="L249" s="207"/>
    </row>
    <row r="250" spans="1:12" x14ac:dyDescent="0.3">
      <c r="A250" s="208" t="s">
        <v>385</v>
      </c>
      <c r="B250" s="49" t="s">
        <v>385</v>
      </c>
      <c r="C250" s="50"/>
      <c r="D250" s="50"/>
      <c r="E250" s="50"/>
      <c r="F250" s="50"/>
      <c r="G250" s="208" t="s">
        <v>385</v>
      </c>
      <c r="H250" s="38"/>
      <c r="I250" s="38"/>
      <c r="J250" s="38"/>
      <c r="K250" s="38"/>
      <c r="L250" s="209"/>
    </row>
    <row r="251" spans="1:12" x14ac:dyDescent="0.3">
      <c r="A251" s="46" t="s">
        <v>787</v>
      </c>
      <c r="B251" s="49" t="s">
        <v>385</v>
      </c>
      <c r="C251" s="50"/>
      <c r="D251" s="50"/>
      <c r="E251" s="50"/>
      <c r="F251" s="46" t="s">
        <v>788</v>
      </c>
      <c r="G251" s="47"/>
      <c r="H251" s="35">
        <v>53311.25</v>
      </c>
      <c r="I251" s="35">
        <v>16145.89</v>
      </c>
      <c r="J251" s="35">
        <v>9216.11</v>
      </c>
      <c r="K251" s="35">
        <v>60241.03</v>
      </c>
      <c r="L251" s="64">
        <f>I251-J251</f>
        <v>6929.7799999999988</v>
      </c>
    </row>
    <row r="252" spans="1:12" x14ac:dyDescent="0.3">
      <c r="A252" s="206" t="s">
        <v>789</v>
      </c>
      <c r="B252" s="49" t="s">
        <v>385</v>
      </c>
      <c r="C252" s="50"/>
      <c r="D252" s="50"/>
      <c r="E252" s="50"/>
      <c r="F252" s="50"/>
      <c r="G252" s="206" t="s">
        <v>770</v>
      </c>
      <c r="H252" s="37">
        <v>31980.3</v>
      </c>
      <c r="I252" s="37">
        <v>4050.05</v>
      </c>
      <c r="J252" s="37">
        <v>0</v>
      </c>
      <c r="K252" s="37">
        <v>36030.35</v>
      </c>
      <c r="L252" s="207"/>
    </row>
    <row r="253" spans="1:12" x14ac:dyDescent="0.3">
      <c r="A253" s="206" t="s">
        <v>790</v>
      </c>
      <c r="B253" s="49" t="s">
        <v>385</v>
      </c>
      <c r="C253" s="50"/>
      <c r="D253" s="50"/>
      <c r="E253" s="50"/>
      <c r="F253" s="50"/>
      <c r="G253" s="206" t="s">
        <v>772</v>
      </c>
      <c r="H253" s="37">
        <v>3029.4</v>
      </c>
      <c r="I253" s="37">
        <v>6336.08</v>
      </c>
      <c r="J253" s="37">
        <v>5760.07</v>
      </c>
      <c r="K253" s="37">
        <v>3605.41</v>
      </c>
      <c r="L253" s="207"/>
    </row>
    <row r="254" spans="1:12" x14ac:dyDescent="0.3">
      <c r="A254" s="206" t="s">
        <v>791</v>
      </c>
      <c r="B254" s="49" t="s">
        <v>385</v>
      </c>
      <c r="C254" s="50"/>
      <c r="D254" s="50"/>
      <c r="E254" s="50"/>
      <c r="F254" s="50"/>
      <c r="G254" s="206" t="s">
        <v>774</v>
      </c>
      <c r="H254" s="37">
        <v>3456.04</v>
      </c>
      <c r="I254" s="37">
        <v>3888.05</v>
      </c>
      <c r="J254" s="37">
        <v>3456.04</v>
      </c>
      <c r="K254" s="37">
        <v>3888.05</v>
      </c>
      <c r="L254" s="207"/>
    </row>
    <row r="255" spans="1:12" x14ac:dyDescent="0.3">
      <c r="A255" s="206" t="s">
        <v>792</v>
      </c>
      <c r="B255" s="49" t="s">
        <v>385</v>
      </c>
      <c r="C255" s="50"/>
      <c r="D255" s="50"/>
      <c r="E255" s="50"/>
      <c r="F255" s="50"/>
      <c r="G255" s="206" t="s">
        <v>776</v>
      </c>
      <c r="H255" s="37">
        <v>6396.06</v>
      </c>
      <c r="I255" s="37">
        <v>810.01</v>
      </c>
      <c r="J255" s="37">
        <v>0</v>
      </c>
      <c r="K255" s="37">
        <v>7206.07</v>
      </c>
      <c r="L255" s="207"/>
    </row>
    <row r="256" spans="1:12" x14ac:dyDescent="0.3">
      <c r="A256" s="206" t="s">
        <v>793</v>
      </c>
      <c r="B256" s="49" t="s">
        <v>385</v>
      </c>
      <c r="C256" s="50"/>
      <c r="D256" s="50"/>
      <c r="E256" s="50"/>
      <c r="F256" s="50"/>
      <c r="G256" s="206" t="s">
        <v>778</v>
      </c>
      <c r="H256" s="37">
        <v>2558.41</v>
      </c>
      <c r="I256" s="37">
        <v>324</v>
      </c>
      <c r="J256" s="37">
        <v>0</v>
      </c>
      <c r="K256" s="37">
        <v>2882.41</v>
      </c>
      <c r="L256" s="207"/>
    </row>
    <row r="257" spans="1:12" x14ac:dyDescent="0.3">
      <c r="A257" s="206" t="s">
        <v>794</v>
      </c>
      <c r="B257" s="49" t="s">
        <v>385</v>
      </c>
      <c r="C257" s="50"/>
      <c r="D257" s="50"/>
      <c r="E257" s="50"/>
      <c r="F257" s="50"/>
      <c r="G257" s="206" t="s">
        <v>782</v>
      </c>
      <c r="H257" s="37">
        <v>5080.4799999999996</v>
      </c>
      <c r="I257" s="37">
        <v>635.05999999999995</v>
      </c>
      <c r="J257" s="37">
        <v>0</v>
      </c>
      <c r="K257" s="37">
        <v>5715.54</v>
      </c>
      <c r="L257" s="207"/>
    </row>
    <row r="258" spans="1:12" x14ac:dyDescent="0.3">
      <c r="A258" s="206" t="s">
        <v>795</v>
      </c>
      <c r="B258" s="49" t="s">
        <v>385</v>
      </c>
      <c r="C258" s="50"/>
      <c r="D258" s="50"/>
      <c r="E258" s="50"/>
      <c r="F258" s="50"/>
      <c r="G258" s="206" t="s">
        <v>784</v>
      </c>
      <c r="H258" s="37">
        <v>8.27</v>
      </c>
      <c r="I258" s="37">
        <v>1.03</v>
      </c>
      <c r="J258" s="37">
        <v>0</v>
      </c>
      <c r="K258" s="37">
        <v>9.3000000000000007</v>
      </c>
      <c r="L258" s="207"/>
    </row>
    <row r="259" spans="1:12" x14ac:dyDescent="0.3">
      <c r="A259" s="206" t="s">
        <v>796</v>
      </c>
      <c r="B259" s="49" t="s">
        <v>385</v>
      </c>
      <c r="C259" s="50"/>
      <c r="D259" s="50"/>
      <c r="E259" s="50"/>
      <c r="F259" s="50"/>
      <c r="G259" s="206" t="s">
        <v>786</v>
      </c>
      <c r="H259" s="37">
        <v>802.29</v>
      </c>
      <c r="I259" s="37">
        <v>101.61</v>
      </c>
      <c r="J259" s="37">
        <v>0</v>
      </c>
      <c r="K259" s="37">
        <v>903.9</v>
      </c>
      <c r="L259" s="207"/>
    </row>
    <row r="260" spans="1:12" x14ac:dyDescent="0.3">
      <c r="A260" s="208" t="s">
        <v>385</v>
      </c>
      <c r="B260" s="49" t="s">
        <v>385</v>
      </c>
      <c r="C260" s="50"/>
      <c r="D260" s="50"/>
      <c r="E260" s="50"/>
      <c r="F260" s="50"/>
      <c r="G260" s="208" t="s">
        <v>385</v>
      </c>
      <c r="H260" s="38"/>
      <c r="I260" s="38"/>
      <c r="J260" s="38"/>
      <c r="K260" s="38"/>
      <c r="L260" s="209"/>
    </row>
    <row r="261" spans="1:12" x14ac:dyDescent="0.3">
      <c r="A261" s="46" t="s">
        <v>797</v>
      </c>
      <c r="B261" s="49" t="s">
        <v>385</v>
      </c>
      <c r="C261" s="50"/>
      <c r="D261" s="50"/>
      <c r="E261" s="46" t="s">
        <v>798</v>
      </c>
      <c r="F261" s="47"/>
      <c r="G261" s="47"/>
      <c r="H261" s="35">
        <v>4656797.91</v>
      </c>
      <c r="I261" s="35">
        <v>1468828.98</v>
      </c>
      <c r="J261" s="35">
        <v>850144.8</v>
      </c>
      <c r="K261" s="35">
        <v>5275482.09</v>
      </c>
      <c r="L261" s="62"/>
    </row>
    <row r="262" spans="1:12" x14ac:dyDescent="0.3">
      <c r="A262" s="46" t="s">
        <v>799</v>
      </c>
      <c r="B262" s="49" t="s">
        <v>385</v>
      </c>
      <c r="C262" s="50"/>
      <c r="D262" s="50"/>
      <c r="E262" s="50"/>
      <c r="F262" s="46" t="s">
        <v>768</v>
      </c>
      <c r="G262" s="47"/>
      <c r="H262" s="35">
        <v>525532.14</v>
      </c>
      <c r="I262" s="35">
        <v>205416.58</v>
      </c>
      <c r="J262" s="35">
        <v>120886.04</v>
      </c>
      <c r="K262" s="35">
        <v>610062.68000000005</v>
      </c>
      <c r="L262" s="64">
        <f>I262-J262</f>
        <v>84530.54</v>
      </c>
    </row>
    <row r="263" spans="1:12" x14ac:dyDescent="0.3">
      <c r="A263" s="206" t="s">
        <v>800</v>
      </c>
      <c r="B263" s="49" t="s">
        <v>385</v>
      </c>
      <c r="C263" s="50"/>
      <c r="D263" s="50"/>
      <c r="E263" s="50"/>
      <c r="F263" s="50"/>
      <c r="G263" s="206" t="s">
        <v>770</v>
      </c>
      <c r="H263" s="37">
        <v>285513.13</v>
      </c>
      <c r="I263" s="37">
        <v>45804.08</v>
      </c>
      <c r="J263" s="37">
        <v>0.6</v>
      </c>
      <c r="K263" s="37">
        <v>331316.61</v>
      </c>
      <c r="L263" s="207"/>
    </row>
    <row r="264" spans="1:12" x14ac:dyDescent="0.3">
      <c r="A264" s="206" t="s">
        <v>801</v>
      </c>
      <c r="B264" s="49" t="s">
        <v>385</v>
      </c>
      <c r="C264" s="50"/>
      <c r="D264" s="50"/>
      <c r="E264" s="50"/>
      <c r="F264" s="50"/>
      <c r="G264" s="206" t="s">
        <v>772</v>
      </c>
      <c r="H264" s="37">
        <v>6782.9</v>
      </c>
      <c r="I264" s="37">
        <v>85348.05</v>
      </c>
      <c r="J264" s="37">
        <v>81818.45</v>
      </c>
      <c r="K264" s="37">
        <v>10312.5</v>
      </c>
      <c r="L264" s="207"/>
    </row>
    <row r="265" spans="1:12" x14ac:dyDescent="0.3">
      <c r="A265" s="206" t="s">
        <v>802</v>
      </c>
      <c r="B265" s="49" t="s">
        <v>385</v>
      </c>
      <c r="C265" s="50"/>
      <c r="D265" s="50"/>
      <c r="E265" s="50"/>
      <c r="F265" s="50"/>
      <c r="G265" s="206" t="s">
        <v>774</v>
      </c>
      <c r="H265" s="37">
        <v>37419.620000000003</v>
      </c>
      <c r="I265" s="37">
        <v>40587.589999999997</v>
      </c>
      <c r="J265" s="37">
        <v>35915.879999999997</v>
      </c>
      <c r="K265" s="37">
        <v>42091.33</v>
      </c>
      <c r="L265" s="207"/>
    </row>
    <row r="266" spans="1:12" x14ac:dyDescent="0.3">
      <c r="A266" s="206" t="s">
        <v>803</v>
      </c>
      <c r="B266" s="49" t="s">
        <v>385</v>
      </c>
      <c r="C266" s="50"/>
      <c r="D266" s="50"/>
      <c r="E266" s="50"/>
      <c r="F266" s="50"/>
      <c r="G266" s="206" t="s">
        <v>804</v>
      </c>
      <c r="H266" s="37">
        <v>3783.2</v>
      </c>
      <c r="I266" s="37">
        <v>0</v>
      </c>
      <c r="J266" s="37">
        <v>0</v>
      </c>
      <c r="K266" s="37">
        <v>3783.2</v>
      </c>
      <c r="L266" s="207"/>
    </row>
    <row r="267" spans="1:12" x14ac:dyDescent="0.3">
      <c r="A267" s="206" t="s">
        <v>805</v>
      </c>
      <c r="B267" s="49" t="s">
        <v>385</v>
      </c>
      <c r="C267" s="50"/>
      <c r="D267" s="50"/>
      <c r="E267" s="50"/>
      <c r="F267" s="50"/>
      <c r="G267" s="206" t="s">
        <v>776</v>
      </c>
      <c r="H267" s="37">
        <v>82364.179999999993</v>
      </c>
      <c r="I267" s="37">
        <v>13113.42</v>
      </c>
      <c r="J267" s="37">
        <v>0</v>
      </c>
      <c r="K267" s="37">
        <v>95477.6</v>
      </c>
      <c r="L267" s="207"/>
    </row>
    <row r="268" spans="1:12" x14ac:dyDescent="0.3">
      <c r="A268" s="206" t="s">
        <v>806</v>
      </c>
      <c r="B268" s="49" t="s">
        <v>385</v>
      </c>
      <c r="C268" s="50"/>
      <c r="D268" s="50"/>
      <c r="E268" s="50"/>
      <c r="F268" s="50"/>
      <c r="G268" s="206" t="s">
        <v>778</v>
      </c>
      <c r="H268" s="37">
        <v>30622.16</v>
      </c>
      <c r="I268" s="37">
        <v>4004.29</v>
      </c>
      <c r="J268" s="37">
        <v>0</v>
      </c>
      <c r="K268" s="37">
        <v>34626.449999999997</v>
      </c>
      <c r="L268" s="207"/>
    </row>
    <row r="269" spans="1:12" x14ac:dyDescent="0.3">
      <c r="A269" s="206" t="s">
        <v>807</v>
      </c>
      <c r="B269" s="49" t="s">
        <v>385</v>
      </c>
      <c r="C269" s="50"/>
      <c r="D269" s="50"/>
      <c r="E269" s="50"/>
      <c r="F269" s="50"/>
      <c r="G269" s="206" t="s">
        <v>780</v>
      </c>
      <c r="H269" s="37">
        <v>3140.32</v>
      </c>
      <c r="I269" s="37">
        <v>501.73</v>
      </c>
      <c r="J269" s="37">
        <v>0</v>
      </c>
      <c r="K269" s="37">
        <v>3642.05</v>
      </c>
      <c r="L269" s="207"/>
    </row>
    <row r="270" spans="1:12" x14ac:dyDescent="0.3">
      <c r="A270" s="206" t="s">
        <v>808</v>
      </c>
      <c r="B270" s="49" t="s">
        <v>385</v>
      </c>
      <c r="C270" s="50"/>
      <c r="D270" s="50"/>
      <c r="E270" s="50"/>
      <c r="F270" s="50"/>
      <c r="G270" s="206" t="s">
        <v>782</v>
      </c>
      <c r="H270" s="37">
        <v>18870.13</v>
      </c>
      <c r="I270" s="37">
        <v>4454.28</v>
      </c>
      <c r="J270" s="37">
        <v>2099.31</v>
      </c>
      <c r="K270" s="37">
        <v>21225.1</v>
      </c>
      <c r="L270" s="207"/>
    </row>
    <row r="271" spans="1:12" x14ac:dyDescent="0.3">
      <c r="A271" s="206" t="s">
        <v>809</v>
      </c>
      <c r="B271" s="49" t="s">
        <v>385</v>
      </c>
      <c r="C271" s="50"/>
      <c r="D271" s="50"/>
      <c r="E271" s="50"/>
      <c r="F271" s="50"/>
      <c r="G271" s="206" t="s">
        <v>784</v>
      </c>
      <c r="H271" s="37">
        <v>566.05999999999995</v>
      </c>
      <c r="I271" s="37">
        <v>89.58</v>
      </c>
      <c r="J271" s="37">
        <v>0</v>
      </c>
      <c r="K271" s="37">
        <v>655.64</v>
      </c>
      <c r="L271" s="207"/>
    </row>
    <row r="272" spans="1:12" x14ac:dyDescent="0.3">
      <c r="A272" s="206" t="s">
        <v>810</v>
      </c>
      <c r="B272" s="49" t="s">
        <v>385</v>
      </c>
      <c r="C272" s="50"/>
      <c r="D272" s="50"/>
      <c r="E272" s="50"/>
      <c r="F272" s="50"/>
      <c r="G272" s="206" t="s">
        <v>786</v>
      </c>
      <c r="H272" s="37">
        <v>45881.7</v>
      </c>
      <c r="I272" s="37">
        <v>8351.57</v>
      </c>
      <c r="J272" s="37">
        <v>0</v>
      </c>
      <c r="K272" s="37">
        <v>54233.27</v>
      </c>
      <c r="L272" s="207"/>
    </row>
    <row r="273" spans="1:12" x14ac:dyDescent="0.3">
      <c r="A273" s="206" t="s">
        <v>811</v>
      </c>
      <c r="B273" s="49" t="s">
        <v>385</v>
      </c>
      <c r="C273" s="50"/>
      <c r="D273" s="50"/>
      <c r="E273" s="50"/>
      <c r="F273" s="50"/>
      <c r="G273" s="206" t="s">
        <v>812</v>
      </c>
      <c r="H273" s="37">
        <v>9836.0400000000009</v>
      </c>
      <c r="I273" s="37">
        <v>3055.19</v>
      </c>
      <c r="J273" s="37">
        <v>1051.8</v>
      </c>
      <c r="K273" s="37">
        <v>11839.43</v>
      </c>
      <c r="L273" s="207"/>
    </row>
    <row r="274" spans="1:12" x14ac:dyDescent="0.3">
      <c r="A274" s="206" t="s">
        <v>813</v>
      </c>
      <c r="B274" s="49" t="s">
        <v>385</v>
      </c>
      <c r="C274" s="50"/>
      <c r="D274" s="50"/>
      <c r="E274" s="50"/>
      <c r="F274" s="50"/>
      <c r="G274" s="206" t="s">
        <v>814</v>
      </c>
      <c r="H274" s="37">
        <v>752.7</v>
      </c>
      <c r="I274" s="37">
        <v>106.8</v>
      </c>
      <c r="J274" s="37">
        <v>0</v>
      </c>
      <c r="K274" s="37">
        <v>859.5</v>
      </c>
      <c r="L274" s="207"/>
    </row>
    <row r="275" spans="1:12" x14ac:dyDescent="0.3">
      <c r="A275" s="208" t="s">
        <v>385</v>
      </c>
      <c r="B275" s="49" t="s">
        <v>385</v>
      </c>
      <c r="C275" s="50"/>
      <c r="D275" s="50"/>
      <c r="E275" s="50"/>
      <c r="F275" s="50"/>
      <c r="G275" s="208" t="s">
        <v>385</v>
      </c>
      <c r="H275" s="38"/>
      <c r="I275" s="38"/>
      <c r="J275" s="38"/>
      <c r="K275" s="38"/>
      <c r="L275" s="209"/>
    </row>
    <row r="276" spans="1:12" x14ac:dyDescent="0.3">
      <c r="A276" s="46" t="s">
        <v>815</v>
      </c>
      <c r="B276" s="49" t="s">
        <v>385</v>
      </c>
      <c r="C276" s="50"/>
      <c r="D276" s="50"/>
      <c r="E276" s="50"/>
      <c r="F276" s="46" t="s">
        <v>788</v>
      </c>
      <c r="G276" s="47"/>
      <c r="H276" s="35">
        <v>4131265.77</v>
      </c>
      <c r="I276" s="35">
        <v>1263412.3999999999</v>
      </c>
      <c r="J276" s="35">
        <v>729258.76</v>
      </c>
      <c r="K276" s="35">
        <v>4665419.41</v>
      </c>
      <c r="L276" s="64">
        <f>I276-J276</f>
        <v>534153.6399999999</v>
      </c>
    </row>
    <row r="277" spans="1:12" x14ac:dyDescent="0.3">
      <c r="A277" s="206" t="s">
        <v>816</v>
      </c>
      <c r="B277" s="49" t="s">
        <v>385</v>
      </c>
      <c r="C277" s="50"/>
      <c r="D277" s="50"/>
      <c r="E277" s="50"/>
      <c r="F277" s="50"/>
      <c r="G277" s="206" t="s">
        <v>770</v>
      </c>
      <c r="H277" s="37">
        <v>2001033.02</v>
      </c>
      <c r="I277" s="37">
        <v>269314.93</v>
      </c>
      <c r="J277" s="37">
        <v>6386.46</v>
      </c>
      <c r="K277" s="37">
        <v>2263961.4900000002</v>
      </c>
      <c r="L277" s="207"/>
    </row>
    <row r="278" spans="1:12" x14ac:dyDescent="0.3">
      <c r="A278" s="206" t="s">
        <v>817</v>
      </c>
      <c r="B278" s="49" t="s">
        <v>385</v>
      </c>
      <c r="C278" s="50"/>
      <c r="D278" s="50"/>
      <c r="E278" s="50"/>
      <c r="F278" s="50"/>
      <c r="G278" s="206" t="s">
        <v>772</v>
      </c>
      <c r="H278" s="37">
        <v>218655.9</v>
      </c>
      <c r="I278" s="37">
        <v>500847.89</v>
      </c>
      <c r="J278" s="37">
        <v>474758</v>
      </c>
      <c r="K278" s="37">
        <v>244745.79</v>
      </c>
      <c r="L278" s="207"/>
    </row>
    <row r="279" spans="1:12" x14ac:dyDescent="0.3">
      <c r="A279" s="206" t="s">
        <v>818</v>
      </c>
      <c r="B279" s="49" t="s">
        <v>385</v>
      </c>
      <c r="C279" s="50"/>
      <c r="D279" s="50"/>
      <c r="E279" s="50"/>
      <c r="F279" s="50"/>
      <c r="G279" s="206" t="s">
        <v>774</v>
      </c>
      <c r="H279" s="37">
        <v>234470.22</v>
      </c>
      <c r="I279" s="37">
        <v>259478.29</v>
      </c>
      <c r="J279" s="37">
        <v>228297.94</v>
      </c>
      <c r="K279" s="37">
        <v>265650.57</v>
      </c>
      <c r="L279" s="207"/>
    </row>
    <row r="280" spans="1:12" x14ac:dyDescent="0.3">
      <c r="A280" s="206" t="s">
        <v>819</v>
      </c>
      <c r="B280" s="49" t="s">
        <v>385</v>
      </c>
      <c r="C280" s="50"/>
      <c r="D280" s="50"/>
      <c r="E280" s="50"/>
      <c r="F280" s="50"/>
      <c r="G280" s="206" t="s">
        <v>804</v>
      </c>
      <c r="H280" s="37">
        <v>18853.05</v>
      </c>
      <c r="I280" s="37">
        <v>0</v>
      </c>
      <c r="J280" s="37">
        <v>0</v>
      </c>
      <c r="K280" s="37">
        <v>18853.05</v>
      </c>
      <c r="L280" s="207"/>
    </row>
    <row r="281" spans="1:12" x14ac:dyDescent="0.3">
      <c r="A281" s="206" t="s">
        <v>820</v>
      </c>
      <c r="B281" s="49" t="s">
        <v>385</v>
      </c>
      <c r="C281" s="50"/>
      <c r="D281" s="50"/>
      <c r="E281" s="50"/>
      <c r="F281" s="50"/>
      <c r="G281" s="206" t="s">
        <v>821</v>
      </c>
      <c r="H281" s="37">
        <v>3339.96</v>
      </c>
      <c r="I281" s="37">
        <v>0</v>
      </c>
      <c r="J281" s="37">
        <v>0</v>
      </c>
      <c r="K281" s="37">
        <v>3339.96</v>
      </c>
      <c r="L281" s="207"/>
    </row>
    <row r="282" spans="1:12" x14ac:dyDescent="0.3">
      <c r="A282" s="206" t="s">
        <v>822</v>
      </c>
      <c r="B282" s="49" t="s">
        <v>385</v>
      </c>
      <c r="C282" s="50"/>
      <c r="D282" s="50"/>
      <c r="E282" s="50"/>
      <c r="F282" s="50"/>
      <c r="G282" s="206" t="s">
        <v>776</v>
      </c>
      <c r="H282" s="37">
        <v>576338.9</v>
      </c>
      <c r="I282" s="37">
        <v>76363.66</v>
      </c>
      <c r="J282" s="37">
        <v>0</v>
      </c>
      <c r="K282" s="37">
        <v>652702.56000000006</v>
      </c>
      <c r="L282" s="207"/>
    </row>
    <row r="283" spans="1:12" x14ac:dyDescent="0.3">
      <c r="A283" s="206" t="s">
        <v>823</v>
      </c>
      <c r="B283" s="49" t="s">
        <v>385</v>
      </c>
      <c r="C283" s="50"/>
      <c r="D283" s="50"/>
      <c r="E283" s="50"/>
      <c r="F283" s="50"/>
      <c r="G283" s="206" t="s">
        <v>778</v>
      </c>
      <c r="H283" s="37">
        <v>199216.26</v>
      </c>
      <c r="I283" s="37">
        <v>22841.61</v>
      </c>
      <c r="J283" s="37">
        <v>0</v>
      </c>
      <c r="K283" s="37">
        <v>222057.87</v>
      </c>
      <c r="L283" s="207"/>
    </row>
    <row r="284" spans="1:12" x14ac:dyDescent="0.3">
      <c r="A284" s="206" t="s">
        <v>824</v>
      </c>
      <c r="B284" s="49" t="s">
        <v>385</v>
      </c>
      <c r="C284" s="50"/>
      <c r="D284" s="50"/>
      <c r="E284" s="50"/>
      <c r="F284" s="50"/>
      <c r="G284" s="206" t="s">
        <v>780</v>
      </c>
      <c r="H284" s="37">
        <v>21680.39</v>
      </c>
      <c r="I284" s="37">
        <v>2868.41</v>
      </c>
      <c r="J284" s="37">
        <v>0</v>
      </c>
      <c r="K284" s="37">
        <v>24548.799999999999</v>
      </c>
      <c r="L284" s="207"/>
    </row>
    <row r="285" spans="1:12" x14ac:dyDescent="0.3">
      <c r="A285" s="206" t="s">
        <v>825</v>
      </c>
      <c r="B285" s="49" t="s">
        <v>385</v>
      </c>
      <c r="C285" s="50"/>
      <c r="D285" s="50"/>
      <c r="E285" s="50"/>
      <c r="F285" s="50"/>
      <c r="G285" s="206" t="s">
        <v>782</v>
      </c>
      <c r="H285" s="37">
        <v>215970.15</v>
      </c>
      <c r="I285" s="37">
        <v>40522.199999999997</v>
      </c>
      <c r="J285" s="37">
        <v>11085.88</v>
      </c>
      <c r="K285" s="37">
        <v>245406.47</v>
      </c>
      <c r="L285" s="207"/>
    </row>
    <row r="286" spans="1:12" x14ac:dyDescent="0.3">
      <c r="A286" s="206" t="s">
        <v>826</v>
      </c>
      <c r="B286" s="49" t="s">
        <v>385</v>
      </c>
      <c r="C286" s="50"/>
      <c r="D286" s="50"/>
      <c r="E286" s="50"/>
      <c r="F286" s="50"/>
      <c r="G286" s="206" t="s">
        <v>784</v>
      </c>
      <c r="H286" s="37">
        <v>9261.26</v>
      </c>
      <c r="I286" s="37">
        <v>711.81</v>
      </c>
      <c r="J286" s="37">
        <v>0.02</v>
      </c>
      <c r="K286" s="37">
        <v>9973.0499999999993</v>
      </c>
      <c r="L286" s="207"/>
    </row>
    <row r="287" spans="1:12" x14ac:dyDescent="0.3">
      <c r="A287" s="206" t="s">
        <v>827</v>
      </c>
      <c r="B287" s="49" t="s">
        <v>385</v>
      </c>
      <c r="C287" s="50"/>
      <c r="D287" s="50"/>
      <c r="E287" s="50"/>
      <c r="F287" s="50"/>
      <c r="G287" s="206" t="s">
        <v>786</v>
      </c>
      <c r="H287" s="37">
        <v>488692.41</v>
      </c>
      <c r="I287" s="37">
        <v>64102.69</v>
      </c>
      <c r="J287" s="37">
        <v>0</v>
      </c>
      <c r="K287" s="37">
        <v>552795.1</v>
      </c>
      <c r="L287" s="207"/>
    </row>
    <row r="288" spans="1:12" x14ac:dyDescent="0.3">
      <c r="A288" s="206" t="s">
        <v>828</v>
      </c>
      <c r="B288" s="49" t="s">
        <v>385</v>
      </c>
      <c r="C288" s="50"/>
      <c r="D288" s="50"/>
      <c r="E288" s="50"/>
      <c r="F288" s="50"/>
      <c r="G288" s="206" t="s">
        <v>812</v>
      </c>
      <c r="H288" s="37">
        <v>139954.21</v>
      </c>
      <c r="I288" s="37">
        <v>26020.87</v>
      </c>
      <c r="J288" s="37">
        <v>8730.4599999999991</v>
      </c>
      <c r="K288" s="37">
        <v>157244.62</v>
      </c>
      <c r="L288" s="207"/>
    </row>
    <row r="289" spans="1:12" x14ac:dyDescent="0.3">
      <c r="A289" s="206" t="s">
        <v>829</v>
      </c>
      <c r="B289" s="49" t="s">
        <v>385</v>
      </c>
      <c r="C289" s="50"/>
      <c r="D289" s="50"/>
      <c r="E289" s="50"/>
      <c r="F289" s="50"/>
      <c r="G289" s="206" t="s">
        <v>814</v>
      </c>
      <c r="H289" s="37">
        <v>2880.04</v>
      </c>
      <c r="I289" s="37">
        <v>340.04</v>
      </c>
      <c r="J289" s="37">
        <v>0</v>
      </c>
      <c r="K289" s="37">
        <v>3220.08</v>
      </c>
      <c r="L289" s="207"/>
    </row>
    <row r="290" spans="1:12" x14ac:dyDescent="0.3">
      <c r="A290" s="206" t="s">
        <v>830</v>
      </c>
      <c r="B290" s="49" t="s">
        <v>385</v>
      </c>
      <c r="C290" s="50"/>
      <c r="D290" s="50"/>
      <c r="E290" s="50"/>
      <c r="F290" s="50"/>
      <c r="G290" s="206" t="s">
        <v>831</v>
      </c>
      <c r="H290" s="37">
        <v>920</v>
      </c>
      <c r="I290" s="37">
        <v>0</v>
      </c>
      <c r="J290" s="37">
        <v>0</v>
      </c>
      <c r="K290" s="37">
        <v>920</v>
      </c>
      <c r="L290" s="207"/>
    </row>
    <row r="291" spans="1:12" x14ac:dyDescent="0.3">
      <c r="A291" s="208" t="s">
        <v>385</v>
      </c>
      <c r="B291" s="49" t="s">
        <v>385</v>
      </c>
      <c r="C291" s="50"/>
      <c r="D291" s="50"/>
      <c r="E291" s="50"/>
      <c r="F291" s="50"/>
      <c r="G291" s="208" t="s">
        <v>385</v>
      </c>
      <c r="H291" s="38"/>
      <c r="I291" s="38"/>
      <c r="J291" s="38"/>
      <c r="K291" s="38"/>
      <c r="L291" s="209"/>
    </row>
    <row r="292" spans="1:12" x14ac:dyDescent="0.3">
      <c r="A292" s="46" t="s">
        <v>832</v>
      </c>
      <c r="B292" s="49" t="s">
        <v>385</v>
      </c>
      <c r="C292" s="50"/>
      <c r="D292" s="50"/>
      <c r="E292" s="46" t="s">
        <v>833</v>
      </c>
      <c r="F292" s="47"/>
      <c r="G292" s="47"/>
      <c r="H292" s="35">
        <v>1422331.35</v>
      </c>
      <c r="I292" s="35">
        <v>180578.86</v>
      </c>
      <c r="J292" s="35">
        <v>4927.6000000000004</v>
      </c>
      <c r="K292" s="35">
        <v>1597982.61</v>
      </c>
      <c r="L292" s="62"/>
    </row>
    <row r="293" spans="1:12" x14ac:dyDescent="0.3">
      <c r="A293" s="46" t="s">
        <v>834</v>
      </c>
      <c r="B293" s="49" t="s">
        <v>385</v>
      </c>
      <c r="C293" s="50"/>
      <c r="D293" s="50"/>
      <c r="E293" s="50"/>
      <c r="F293" s="46" t="s">
        <v>768</v>
      </c>
      <c r="G293" s="47"/>
      <c r="H293" s="35">
        <v>2588.79</v>
      </c>
      <c r="I293" s="35">
        <v>579.89</v>
      </c>
      <c r="J293" s="35">
        <v>0</v>
      </c>
      <c r="K293" s="35">
        <v>3168.68</v>
      </c>
      <c r="L293" s="64">
        <f>I293-J293</f>
        <v>579.89</v>
      </c>
    </row>
    <row r="294" spans="1:12" x14ac:dyDescent="0.3">
      <c r="A294" s="206" t="s">
        <v>835</v>
      </c>
      <c r="B294" s="49" t="s">
        <v>385</v>
      </c>
      <c r="C294" s="50"/>
      <c r="D294" s="50"/>
      <c r="E294" s="50"/>
      <c r="F294" s="50"/>
      <c r="G294" s="206" t="s">
        <v>784</v>
      </c>
      <c r="H294" s="37">
        <v>11.29</v>
      </c>
      <c r="I294" s="37">
        <v>3.07</v>
      </c>
      <c r="J294" s="37">
        <v>0</v>
      </c>
      <c r="K294" s="37">
        <v>14.36</v>
      </c>
      <c r="L294" s="207"/>
    </row>
    <row r="295" spans="1:12" x14ac:dyDescent="0.3">
      <c r="A295" s="206" t="s">
        <v>836</v>
      </c>
      <c r="B295" s="49" t="s">
        <v>385</v>
      </c>
      <c r="C295" s="50"/>
      <c r="D295" s="50"/>
      <c r="E295" s="50"/>
      <c r="F295" s="50"/>
      <c r="G295" s="206" t="s">
        <v>812</v>
      </c>
      <c r="H295" s="37">
        <v>696.7</v>
      </c>
      <c r="I295" s="37">
        <v>168.82</v>
      </c>
      <c r="J295" s="37">
        <v>0</v>
      </c>
      <c r="K295" s="37">
        <v>865.52</v>
      </c>
      <c r="L295" s="207"/>
    </row>
    <row r="296" spans="1:12" x14ac:dyDescent="0.3">
      <c r="A296" s="206" t="s">
        <v>837</v>
      </c>
      <c r="B296" s="49" t="s">
        <v>385</v>
      </c>
      <c r="C296" s="50"/>
      <c r="D296" s="50"/>
      <c r="E296" s="50"/>
      <c r="F296" s="50"/>
      <c r="G296" s="206" t="s">
        <v>831</v>
      </c>
      <c r="H296" s="37">
        <v>1880.8</v>
      </c>
      <c r="I296" s="37">
        <v>408</v>
      </c>
      <c r="J296" s="37">
        <v>0</v>
      </c>
      <c r="K296" s="37">
        <v>2288.8000000000002</v>
      </c>
      <c r="L296" s="207"/>
    </row>
    <row r="297" spans="1:12" x14ac:dyDescent="0.3">
      <c r="A297" s="208" t="s">
        <v>385</v>
      </c>
      <c r="B297" s="49" t="s">
        <v>385</v>
      </c>
      <c r="C297" s="50"/>
      <c r="D297" s="50"/>
      <c r="E297" s="50"/>
      <c r="F297" s="50"/>
      <c r="G297" s="208" t="s">
        <v>385</v>
      </c>
      <c r="H297" s="38"/>
      <c r="I297" s="38"/>
      <c r="J297" s="38"/>
      <c r="K297" s="38"/>
      <c r="L297" s="209"/>
    </row>
    <row r="298" spans="1:12" x14ac:dyDescent="0.3">
      <c r="A298" s="46" t="s">
        <v>838</v>
      </c>
      <c r="B298" s="49" t="s">
        <v>385</v>
      </c>
      <c r="C298" s="50"/>
      <c r="D298" s="50"/>
      <c r="E298" s="50"/>
      <c r="F298" s="46" t="s">
        <v>788</v>
      </c>
      <c r="G298" s="47"/>
      <c r="H298" s="35">
        <v>1419742.56</v>
      </c>
      <c r="I298" s="35">
        <v>179998.97</v>
      </c>
      <c r="J298" s="35">
        <v>4927.6000000000004</v>
      </c>
      <c r="K298" s="35">
        <v>1594813.93</v>
      </c>
      <c r="L298" s="64">
        <f>I298-J298</f>
        <v>175071.37</v>
      </c>
    </row>
    <row r="299" spans="1:12" x14ac:dyDescent="0.3">
      <c r="A299" s="206" t="s">
        <v>839</v>
      </c>
      <c r="B299" s="49" t="s">
        <v>385</v>
      </c>
      <c r="C299" s="50"/>
      <c r="D299" s="50"/>
      <c r="E299" s="50"/>
      <c r="F299" s="50"/>
      <c r="G299" s="206" t="s">
        <v>784</v>
      </c>
      <c r="H299" s="37">
        <v>9009.69</v>
      </c>
      <c r="I299" s="37">
        <v>1076.05</v>
      </c>
      <c r="J299" s="37">
        <v>0</v>
      </c>
      <c r="K299" s="37">
        <v>10085.74</v>
      </c>
      <c r="L299" s="207"/>
    </row>
    <row r="300" spans="1:12" x14ac:dyDescent="0.3">
      <c r="A300" s="206" t="s">
        <v>840</v>
      </c>
      <c r="B300" s="49" t="s">
        <v>385</v>
      </c>
      <c r="C300" s="50"/>
      <c r="D300" s="50"/>
      <c r="E300" s="50"/>
      <c r="F300" s="50"/>
      <c r="G300" s="206" t="s">
        <v>812</v>
      </c>
      <c r="H300" s="37">
        <v>439980.92</v>
      </c>
      <c r="I300" s="37">
        <v>57318.36</v>
      </c>
      <c r="J300" s="37">
        <v>4314.22</v>
      </c>
      <c r="K300" s="37">
        <v>492985.06</v>
      </c>
      <c r="L300" s="207"/>
    </row>
    <row r="301" spans="1:12" x14ac:dyDescent="0.3">
      <c r="A301" s="206" t="s">
        <v>841</v>
      </c>
      <c r="B301" s="49" t="s">
        <v>385</v>
      </c>
      <c r="C301" s="50"/>
      <c r="D301" s="50"/>
      <c r="E301" s="50"/>
      <c r="F301" s="50"/>
      <c r="G301" s="206" t="s">
        <v>831</v>
      </c>
      <c r="H301" s="37">
        <v>970751.95</v>
      </c>
      <c r="I301" s="37">
        <v>121604.56</v>
      </c>
      <c r="J301" s="37">
        <v>613.38</v>
      </c>
      <c r="K301" s="37">
        <v>1091743.1299999999</v>
      </c>
      <c r="L301" s="207"/>
    </row>
    <row r="302" spans="1:12" x14ac:dyDescent="0.3">
      <c r="A302" s="46" t="s">
        <v>385</v>
      </c>
      <c r="B302" s="49" t="s">
        <v>385</v>
      </c>
      <c r="C302" s="50"/>
      <c r="D302" s="50"/>
      <c r="E302" s="46" t="s">
        <v>385</v>
      </c>
      <c r="F302" s="47"/>
      <c r="G302" s="47"/>
      <c r="H302" s="36"/>
      <c r="I302" s="36"/>
      <c r="J302" s="36"/>
      <c r="K302" s="36"/>
      <c r="L302" s="63"/>
    </row>
    <row r="303" spans="1:12" x14ac:dyDescent="0.3">
      <c r="A303" s="46" t="s">
        <v>842</v>
      </c>
      <c r="B303" s="49" t="s">
        <v>385</v>
      </c>
      <c r="C303" s="50"/>
      <c r="D303" s="46" t="s">
        <v>843</v>
      </c>
      <c r="E303" s="47"/>
      <c r="F303" s="47"/>
      <c r="G303" s="47"/>
      <c r="H303" s="35">
        <v>2199265.5</v>
      </c>
      <c r="I303" s="35">
        <v>272143.45</v>
      </c>
      <c r="J303" s="35">
        <v>146.43</v>
      </c>
      <c r="K303" s="35">
        <v>2471262.52</v>
      </c>
      <c r="L303" s="64">
        <f>I303-J303</f>
        <v>271997.02</v>
      </c>
    </row>
    <row r="304" spans="1:12" x14ac:dyDescent="0.3">
      <c r="A304" s="46" t="s">
        <v>844</v>
      </c>
      <c r="B304" s="49" t="s">
        <v>385</v>
      </c>
      <c r="C304" s="50"/>
      <c r="D304" s="50"/>
      <c r="E304" s="46" t="s">
        <v>843</v>
      </c>
      <c r="F304" s="47"/>
      <c r="G304" s="47"/>
      <c r="H304" s="35">
        <v>2199265.5</v>
      </c>
      <c r="I304" s="35">
        <v>272143.45</v>
      </c>
      <c r="J304" s="35">
        <v>146.43</v>
      </c>
      <c r="K304" s="35">
        <v>2471262.52</v>
      </c>
      <c r="L304" s="62"/>
    </row>
    <row r="305" spans="1:12" x14ac:dyDescent="0.3">
      <c r="A305" s="46" t="s">
        <v>845</v>
      </c>
      <c r="B305" s="49" t="s">
        <v>385</v>
      </c>
      <c r="C305" s="50"/>
      <c r="D305" s="50"/>
      <c r="E305" s="50"/>
      <c r="F305" s="46" t="s">
        <v>843</v>
      </c>
      <c r="G305" s="47"/>
      <c r="H305" s="35">
        <v>2199265.5</v>
      </c>
      <c r="I305" s="35">
        <v>272143.45</v>
      </c>
      <c r="J305" s="35">
        <v>146.43</v>
      </c>
      <c r="K305" s="35">
        <v>2471262.52</v>
      </c>
      <c r="L305" s="62"/>
    </row>
    <row r="306" spans="1:12" x14ac:dyDescent="0.3">
      <c r="A306" s="206" t="s">
        <v>846</v>
      </c>
      <c r="B306" s="49" t="s">
        <v>385</v>
      </c>
      <c r="C306" s="50"/>
      <c r="D306" s="50"/>
      <c r="E306" s="50"/>
      <c r="F306" s="50"/>
      <c r="G306" s="206" t="s">
        <v>847</v>
      </c>
      <c r="H306" s="37">
        <v>21216</v>
      </c>
      <c r="I306" s="37">
        <v>2652</v>
      </c>
      <c r="J306" s="37">
        <v>0</v>
      </c>
      <c r="K306" s="37">
        <v>23868</v>
      </c>
      <c r="L306" s="64">
        <f t="shared" ref="L306:L314" si="0">I306-J306</f>
        <v>2652</v>
      </c>
    </row>
    <row r="307" spans="1:12" x14ac:dyDescent="0.3">
      <c r="A307" s="206" t="s">
        <v>848</v>
      </c>
      <c r="B307" s="49" t="s">
        <v>385</v>
      </c>
      <c r="C307" s="50"/>
      <c r="D307" s="50"/>
      <c r="E307" s="50"/>
      <c r="F307" s="50"/>
      <c r="G307" s="206" t="s">
        <v>849</v>
      </c>
      <c r="H307" s="37">
        <v>7056</v>
      </c>
      <c r="I307" s="37">
        <v>882</v>
      </c>
      <c r="J307" s="37">
        <v>0</v>
      </c>
      <c r="K307" s="37">
        <v>7938</v>
      </c>
      <c r="L307" s="64">
        <f t="shared" si="0"/>
        <v>882</v>
      </c>
    </row>
    <row r="308" spans="1:12" x14ac:dyDescent="0.3">
      <c r="A308" s="206" t="s">
        <v>850</v>
      </c>
      <c r="B308" s="49" t="s">
        <v>385</v>
      </c>
      <c r="C308" s="50"/>
      <c r="D308" s="50"/>
      <c r="E308" s="50"/>
      <c r="F308" s="50"/>
      <c r="G308" s="206" t="s">
        <v>851</v>
      </c>
      <c r="H308" s="37">
        <v>9614</v>
      </c>
      <c r="I308" s="37">
        <v>5373.76</v>
      </c>
      <c r="J308" s="37">
        <v>0</v>
      </c>
      <c r="K308" s="37">
        <v>14987.76</v>
      </c>
      <c r="L308" s="64">
        <f t="shared" si="0"/>
        <v>5373.76</v>
      </c>
    </row>
    <row r="309" spans="1:12" x14ac:dyDescent="0.3">
      <c r="A309" s="206" t="s">
        <v>852</v>
      </c>
      <c r="B309" s="49" t="s">
        <v>385</v>
      </c>
      <c r="C309" s="50"/>
      <c r="D309" s="50"/>
      <c r="E309" s="50"/>
      <c r="F309" s="50"/>
      <c r="G309" s="206" t="s">
        <v>853</v>
      </c>
      <c r="H309" s="37">
        <v>90892.69</v>
      </c>
      <c r="I309" s="37">
        <v>10641.09</v>
      </c>
      <c r="J309" s="37">
        <v>0</v>
      </c>
      <c r="K309" s="37">
        <v>101533.78</v>
      </c>
      <c r="L309" s="64">
        <f t="shared" si="0"/>
        <v>10641.09</v>
      </c>
    </row>
    <row r="310" spans="1:12" x14ac:dyDescent="0.3">
      <c r="A310" s="206" t="s">
        <v>854</v>
      </c>
      <c r="B310" s="49" t="s">
        <v>385</v>
      </c>
      <c r="C310" s="50"/>
      <c r="D310" s="50"/>
      <c r="E310" s="50"/>
      <c r="F310" s="50"/>
      <c r="G310" s="206" t="s">
        <v>855</v>
      </c>
      <c r="H310" s="37">
        <v>452208.15</v>
      </c>
      <c r="I310" s="37">
        <v>61875.57</v>
      </c>
      <c r="J310" s="37">
        <v>0</v>
      </c>
      <c r="K310" s="37">
        <v>514083.72</v>
      </c>
      <c r="L310" s="64">
        <f t="shared" si="0"/>
        <v>61875.57</v>
      </c>
    </row>
    <row r="311" spans="1:12" x14ac:dyDescent="0.3">
      <c r="A311" s="206" t="s">
        <v>856</v>
      </c>
      <c r="B311" s="49" t="s">
        <v>385</v>
      </c>
      <c r="C311" s="50"/>
      <c r="D311" s="50"/>
      <c r="E311" s="50"/>
      <c r="F311" s="50"/>
      <c r="G311" s="206" t="s">
        <v>857</v>
      </c>
      <c r="H311" s="37">
        <v>575392.67000000004</v>
      </c>
      <c r="I311" s="37">
        <v>53735.54</v>
      </c>
      <c r="J311" s="37">
        <v>0</v>
      </c>
      <c r="K311" s="37">
        <v>629128.21</v>
      </c>
      <c r="L311" s="64">
        <f t="shared" si="0"/>
        <v>53735.54</v>
      </c>
    </row>
    <row r="312" spans="1:12" x14ac:dyDescent="0.3">
      <c r="A312" s="206" t="s">
        <v>858</v>
      </c>
      <c r="B312" s="49" t="s">
        <v>385</v>
      </c>
      <c r="C312" s="50"/>
      <c r="D312" s="50"/>
      <c r="E312" s="50"/>
      <c r="F312" s="50"/>
      <c r="G312" s="206" t="s">
        <v>859</v>
      </c>
      <c r="H312" s="37">
        <v>891954.91</v>
      </c>
      <c r="I312" s="37">
        <v>118209.13</v>
      </c>
      <c r="J312" s="37">
        <v>0</v>
      </c>
      <c r="K312" s="37">
        <v>1010164.04</v>
      </c>
      <c r="L312" s="64">
        <f t="shared" si="0"/>
        <v>118209.13</v>
      </c>
    </row>
    <row r="313" spans="1:12" x14ac:dyDescent="0.3">
      <c r="A313" s="206" t="s">
        <v>860</v>
      </c>
      <c r="B313" s="49" t="s">
        <v>385</v>
      </c>
      <c r="C313" s="50"/>
      <c r="D313" s="50"/>
      <c r="E313" s="50"/>
      <c r="F313" s="50"/>
      <c r="G313" s="206" t="s">
        <v>861</v>
      </c>
      <c r="H313" s="37">
        <v>77984.539999999994</v>
      </c>
      <c r="I313" s="37">
        <v>9735.06</v>
      </c>
      <c r="J313" s="37">
        <v>0</v>
      </c>
      <c r="K313" s="37">
        <v>87719.6</v>
      </c>
      <c r="L313" s="64">
        <f t="shared" si="0"/>
        <v>9735.06</v>
      </c>
    </row>
    <row r="314" spans="1:12" x14ac:dyDescent="0.3">
      <c r="A314" s="206" t="s">
        <v>862</v>
      </c>
      <c r="B314" s="49" t="s">
        <v>385</v>
      </c>
      <c r="C314" s="50"/>
      <c r="D314" s="50"/>
      <c r="E314" s="50"/>
      <c r="F314" s="50"/>
      <c r="G314" s="206" t="s">
        <v>863</v>
      </c>
      <c r="H314" s="37">
        <v>72946.539999999994</v>
      </c>
      <c r="I314" s="37">
        <v>9039.2999999999993</v>
      </c>
      <c r="J314" s="37">
        <v>146.43</v>
      </c>
      <c r="K314" s="37">
        <v>81839.41</v>
      </c>
      <c r="L314" s="64">
        <f t="shared" si="0"/>
        <v>8892.869999999999</v>
      </c>
    </row>
    <row r="315" spans="1:12" x14ac:dyDescent="0.3">
      <c r="A315" s="208" t="s">
        <v>385</v>
      </c>
      <c r="B315" s="49" t="s">
        <v>385</v>
      </c>
      <c r="C315" s="50"/>
      <c r="D315" s="50"/>
      <c r="E315" s="50"/>
      <c r="F315" s="50"/>
      <c r="G315" s="208" t="s">
        <v>385</v>
      </c>
      <c r="H315" s="38"/>
      <c r="I315" s="38"/>
      <c r="J315" s="38"/>
      <c r="K315" s="38"/>
      <c r="L315" s="209"/>
    </row>
    <row r="316" spans="1:12" x14ac:dyDescent="0.3">
      <c r="A316" s="46" t="s">
        <v>864</v>
      </c>
      <c r="B316" s="48" t="s">
        <v>385</v>
      </c>
      <c r="C316" s="46" t="s">
        <v>865</v>
      </c>
      <c r="D316" s="47"/>
      <c r="E316" s="47"/>
      <c r="F316" s="47"/>
      <c r="G316" s="47"/>
      <c r="H316" s="35">
        <v>1256467.06</v>
      </c>
      <c r="I316" s="35">
        <v>166641.15</v>
      </c>
      <c r="J316" s="35">
        <v>0</v>
      </c>
      <c r="K316" s="35">
        <v>1423108.21</v>
      </c>
      <c r="L316" s="64">
        <f>I316-J316</f>
        <v>166641.15</v>
      </c>
    </row>
    <row r="317" spans="1:12" x14ac:dyDescent="0.3">
      <c r="A317" s="46" t="s">
        <v>866</v>
      </c>
      <c r="B317" s="49" t="s">
        <v>385</v>
      </c>
      <c r="C317" s="50"/>
      <c r="D317" s="46" t="s">
        <v>865</v>
      </c>
      <c r="E317" s="47"/>
      <c r="F317" s="47"/>
      <c r="G317" s="47"/>
      <c r="H317" s="35">
        <v>1256467.06</v>
      </c>
      <c r="I317" s="35">
        <v>166641.15</v>
      </c>
      <c r="J317" s="35">
        <v>0</v>
      </c>
      <c r="K317" s="35">
        <v>1423108.21</v>
      </c>
      <c r="L317" s="62"/>
    </row>
    <row r="318" spans="1:12" x14ac:dyDescent="0.3">
      <c r="A318" s="46" t="s">
        <v>867</v>
      </c>
      <c r="B318" s="49" t="s">
        <v>385</v>
      </c>
      <c r="C318" s="50"/>
      <c r="D318" s="50"/>
      <c r="E318" s="46" t="s">
        <v>865</v>
      </c>
      <c r="F318" s="47"/>
      <c r="G318" s="47"/>
      <c r="H318" s="35">
        <v>1256467.06</v>
      </c>
      <c r="I318" s="35">
        <v>166641.15</v>
      </c>
      <c r="J318" s="35">
        <v>0</v>
      </c>
      <c r="K318" s="35">
        <v>1423108.21</v>
      </c>
      <c r="L318" s="62"/>
    </row>
    <row r="319" spans="1:12" x14ac:dyDescent="0.3">
      <c r="A319" s="46" t="s">
        <v>868</v>
      </c>
      <c r="B319" s="49" t="s">
        <v>385</v>
      </c>
      <c r="C319" s="50"/>
      <c r="D319" s="50"/>
      <c r="E319" s="50"/>
      <c r="F319" s="46" t="s">
        <v>869</v>
      </c>
      <c r="G319" s="47"/>
      <c r="H319" s="35">
        <v>40046.379999999997</v>
      </c>
      <c r="I319" s="35">
        <v>4671.13</v>
      </c>
      <c r="J319" s="35">
        <v>0</v>
      </c>
      <c r="K319" s="35">
        <v>44717.51</v>
      </c>
      <c r="L319" s="64">
        <f>I319-J319</f>
        <v>4671.13</v>
      </c>
    </row>
    <row r="320" spans="1:12" x14ac:dyDescent="0.3">
      <c r="A320" s="206" t="s">
        <v>870</v>
      </c>
      <c r="B320" s="49" t="s">
        <v>385</v>
      </c>
      <c r="C320" s="50"/>
      <c r="D320" s="50"/>
      <c r="E320" s="50"/>
      <c r="F320" s="50"/>
      <c r="G320" s="206" t="s">
        <v>871</v>
      </c>
      <c r="H320" s="37">
        <v>40046.379999999997</v>
      </c>
      <c r="I320" s="37">
        <v>4671.13</v>
      </c>
      <c r="J320" s="37">
        <v>0</v>
      </c>
      <c r="K320" s="37">
        <v>44717.51</v>
      </c>
      <c r="L320" s="207"/>
    </row>
    <row r="321" spans="1:12" x14ac:dyDescent="0.3">
      <c r="A321" s="208" t="s">
        <v>385</v>
      </c>
      <c r="B321" s="49" t="s">
        <v>385</v>
      </c>
      <c r="C321" s="50"/>
      <c r="D321" s="50"/>
      <c r="E321" s="50"/>
      <c r="F321" s="50"/>
      <c r="G321" s="208" t="s">
        <v>385</v>
      </c>
      <c r="H321" s="38"/>
      <c r="I321" s="38"/>
      <c r="J321" s="38"/>
      <c r="K321" s="38"/>
      <c r="L321" s="209"/>
    </row>
    <row r="322" spans="1:12" x14ac:dyDescent="0.3">
      <c r="A322" s="46" t="s">
        <v>872</v>
      </c>
      <c r="B322" s="49" t="s">
        <v>385</v>
      </c>
      <c r="C322" s="50"/>
      <c r="D322" s="50"/>
      <c r="E322" s="50"/>
      <c r="F322" s="46" t="s">
        <v>873</v>
      </c>
      <c r="G322" s="47"/>
      <c r="H322" s="35">
        <v>652723.18999999994</v>
      </c>
      <c r="I322" s="35">
        <v>81766.710000000006</v>
      </c>
      <c r="J322" s="35">
        <v>0</v>
      </c>
      <c r="K322" s="35">
        <v>734489.9</v>
      </c>
      <c r="L322" s="64">
        <f>I322-J322</f>
        <v>81766.710000000006</v>
      </c>
    </row>
    <row r="323" spans="1:12" x14ac:dyDescent="0.3">
      <c r="A323" s="206" t="s">
        <v>874</v>
      </c>
      <c r="B323" s="49" t="s">
        <v>385</v>
      </c>
      <c r="C323" s="50"/>
      <c r="D323" s="50"/>
      <c r="E323" s="50"/>
      <c r="F323" s="50"/>
      <c r="G323" s="206" t="s">
        <v>875</v>
      </c>
      <c r="H323" s="37">
        <v>353235.13</v>
      </c>
      <c r="I323" s="37">
        <v>42944.87</v>
      </c>
      <c r="J323" s="37">
        <v>0</v>
      </c>
      <c r="K323" s="37">
        <v>396180</v>
      </c>
      <c r="L323" s="64">
        <f t="shared" ref="L323:L326" si="1">I323-J323</f>
        <v>42944.87</v>
      </c>
    </row>
    <row r="324" spans="1:12" x14ac:dyDescent="0.3">
      <c r="A324" s="206" t="s">
        <v>876</v>
      </c>
      <c r="B324" s="49" t="s">
        <v>385</v>
      </c>
      <c r="C324" s="50"/>
      <c r="D324" s="50"/>
      <c r="E324" s="50"/>
      <c r="F324" s="50"/>
      <c r="G324" s="206" t="s">
        <v>877</v>
      </c>
      <c r="H324" s="37">
        <v>10483.219999999999</v>
      </c>
      <c r="I324" s="37">
        <v>1674.4</v>
      </c>
      <c r="J324" s="37">
        <v>0</v>
      </c>
      <c r="K324" s="37">
        <v>12157.62</v>
      </c>
      <c r="L324" s="64">
        <f t="shared" si="1"/>
        <v>1674.4</v>
      </c>
    </row>
    <row r="325" spans="1:12" x14ac:dyDescent="0.3">
      <c r="A325" s="206" t="s">
        <v>878</v>
      </c>
      <c r="B325" s="49" t="s">
        <v>385</v>
      </c>
      <c r="C325" s="50"/>
      <c r="D325" s="50"/>
      <c r="E325" s="50"/>
      <c r="F325" s="50"/>
      <c r="G325" s="206" t="s">
        <v>879</v>
      </c>
      <c r="H325" s="37">
        <v>234113.62</v>
      </c>
      <c r="I325" s="37">
        <v>34190.699999999997</v>
      </c>
      <c r="J325" s="37">
        <v>0</v>
      </c>
      <c r="K325" s="37">
        <v>268304.32</v>
      </c>
      <c r="L325" s="64">
        <f t="shared" si="1"/>
        <v>34190.699999999997</v>
      </c>
    </row>
    <row r="326" spans="1:12" x14ac:dyDescent="0.3">
      <c r="A326" s="206" t="s">
        <v>880</v>
      </c>
      <c r="B326" s="49" t="s">
        <v>385</v>
      </c>
      <c r="C326" s="50"/>
      <c r="D326" s="50"/>
      <c r="E326" s="50"/>
      <c r="F326" s="50"/>
      <c r="G326" s="206" t="s">
        <v>881</v>
      </c>
      <c r="H326" s="37">
        <v>54891.22</v>
      </c>
      <c r="I326" s="37">
        <v>2956.74</v>
      </c>
      <c r="J326" s="37">
        <v>0</v>
      </c>
      <c r="K326" s="37">
        <v>57847.96</v>
      </c>
      <c r="L326" s="64">
        <f t="shared" si="1"/>
        <v>2956.74</v>
      </c>
    </row>
    <row r="327" spans="1:12" x14ac:dyDescent="0.3">
      <c r="A327" s="208" t="s">
        <v>385</v>
      </c>
      <c r="B327" s="49" t="s">
        <v>385</v>
      </c>
      <c r="C327" s="50"/>
      <c r="D327" s="50"/>
      <c r="E327" s="50"/>
      <c r="F327" s="50"/>
      <c r="G327" s="208" t="s">
        <v>385</v>
      </c>
      <c r="H327" s="38"/>
      <c r="I327" s="38"/>
      <c r="J327" s="38"/>
      <c r="K327" s="38"/>
      <c r="L327" s="209"/>
    </row>
    <row r="328" spans="1:12" x14ac:dyDescent="0.3">
      <c r="A328" s="46" t="s">
        <v>882</v>
      </c>
      <c r="B328" s="49" t="s">
        <v>385</v>
      </c>
      <c r="C328" s="50"/>
      <c r="D328" s="50"/>
      <c r="E328" s="50"/>
      <c r="F328" s="46" t="s">
        <v>883</v>
      </c>
      <c r="G328" s="47"/>
      <c r="H328" s="35">
        <v>21865.09</v>
      </c>
      <c r="I328" s="35">
        <v>130</v>
      </c>
      <c r="J328" s="35">
        <v>0</v>
      </c>
      <c r="K328" s="35">
        <v>21995.09</v>
      </c>
      <c r="L328" s="64">
        <f>I328-J328</f>
        <v>130</v>
      </c>
    </row>
    <row r="329" spans="1:12" x14ac:dyDescent="0.3">
      <c r="A329" s="206" t="s">
        <v>884</v>
      </c>
      <c r="B329" s="49" t="s">
        <v>385</v>
      </c>
      <c r="C329" s="50"/>
      <c r="D329" s="50"/>
      <c r="E329" s="50"/>
      <c r="F329" s="50"/>
      <c r="G329" s="206" t="s">
        <v>885</v>
      </c>
      <c r="H329" s="37">
        <v>6813.09</v>
      </c>
      <c r="I329" s="37">
        <v>130</v>
      </c>
      <c r="J329" s="37">
        <v>0</v>
      </c>
      <c r="K329" s="37">
        <v>6943.09</v>
      </c>
      <c r="L329" s="207"/>
    </row>
    <row r="330" spans="1:12" x14ac:dyDescent="0.3">
      <c r="A330" s="206" t="s">
        <v>886</v>
      </c>
      <c r="B330" s="49" t="s">
        <v>385</v>
      </c>
      <c r="C330" s="50"/>
      <c r="D330" s="50"/>
      <c r="E330" s="50"/>
      <c r="F330" s="50"/>
      <c r="G330" s="206" t="s">
        <v>887</v>
      </c>
      <c r="H330" s="37">
        <v>15052</v>
      </c>
      <c r="I330" s="37">
        <v>0</v>
      </c>
      <c r="J330" s="37">
        <v>0</v>
      </c>
      <c r="K330" s="37">
        <v>15052</v>
      </c>
      <c r="L330" s="207"/>
    </row>
    <row r="331" spans="1:12" x14ac:dyDescent="0.3">
      <c r="A331" s="208" t="s">
        <v>385</v>
      </c>
      <c r="B331" s="49" t="s">
        <v>385</v>
      </c>
      <c r="C331" s="50"/>
      <c r="D331" s="50"/>
      <c r="E331" s="50"/>
      <c r="F331" s="50"/>
      <c r="G331" s="208" t="s">
        <v>385</v>
      </c>
      <c r="H331" s="38"/>
      <c r="I331" s="38"/>
      <c r="J331" s="38"/>
      <c r="K331" s="38"/>
      <c r="L331" s="209"/>
    </row>
    <row r="332" spans="1:12" x14ac:dyDescent="0.3">
      <c r="A332" s="46" t="s">
        <v>888</v>
      </c>
      <c r="B332" s="49" t="s">
        <v>385</v>
      </c>
      <c r="C332" s="50"/>
      <c r="D332" s="50"/>
      <c r="E332" s="50"/>
      <c r="F332" s="46" t="s">
        <v>889</v>
      </c>
      <c r="G332" s="47"/>
      <c r="H332" s="35">
        <v>5949.44</v>
      </c>
      <c r="I332" s="35">
        <v>111.72</v>
      </c>
      <c r="J332" s="35">
        <v>0</v>
      </c>
      <c r="K332" s="35">
        <v>6061.16</v>
      </c>
      <c r="L332" s="64">
        <f>I332-J332</f>
        <v>111.72</v>
      </c>
    </row>
    <row r="333" spans="1:12" x14ac:dyDescent="0.3">
      <c r="A333" s="206" t="s">
        <v>890</v>
      </c>
      <c r="B333" s="49" t="s">
        <v>385</v>
      </c>
      <c r="C333" s="50"/>
      <c r="D333" s="50"/>
      <c r="E333" s="50"/>
      <c r="F333" s="50"/>
      <c r="G333" s="206" t="s">
        <v>891</v>
      </c>
      <c r="H333" s="37">
        <v>799.21</v>
      </c>
      <c r="I333" s="37">
        <v>0</v>
      </c>
      <c r="J333" s="37">
        <v>0</v>
      </c>
      <c r="K333" s="37">
        <v>799.21</v>
      </c>
      <c r="L333" s="207"/>
    </row>
    <row r="334" spans="1:12" x14ac:dyDescent="0.3">
      <c r="A334" s="206" t="s">
        <v>892</v>
      </c>
      <c r="B334" s="49" t="s">
        <v>385</v>
      </c>
      <c r="C334" s="50"/>
      <c r="D334" s="50"/>
      <c r="E334" s="50"/>
      <c r="F334" s="50"/>
      <c r="G334" s="206" t="s">
        <v>893</v>
      </c>
      <c r="H334" s="37">
        <v>1364</v>
      </c>
      <c r="I334" s="37">
        <v>111.72</v>
      </c>
      <c r="J334" s="37">
        <v>0</v>
      </c>
      <c r="K334" s="37">
        <v>1475.72</v>
      </c>
      <c r="L334" s="207"/>
    </row>
    <row r="335" spans="1:12" x14ac:dyDescent="0.3">
      <c r="A335" s="206" t="s">
        <v>894</v>
      </c>
      <c r="B335" s="49" t="s">
        <v>385</v>
      </c>
      <c r="C335" s="50"/>
      <c r="D335" s="50"/>
      <c r="E335" s="50"/>
      <c r="F335" s="50"/>
      <c r="G335" s="206" t="s">
        <v>895</v>
      </c>
      <c r="H335" s="37">
        <v>3768.53</v>
      </c>
      <c r="I335" s="37">
        <v>0</v>
      </c>
      <c r="J335" s="37">
        <v>0</v>
      </c>
      <c r="K335" s="37">
        <v>3768.53</v>
      </c>
      <c r="L335" s="207"/>
    </row>
    <row r="336" spans="1:12" x14ac:dyDescent="0.3">
      <c r="A336" s="206" t="s">
        <v>896</v>
      </c>
      <c r="B336" s="49" t="s">
        <v>385</v>
      </c>
      <c r="C336" s="50"/>
      <c r="D336" s="50"/>
      <c r="E336" s="50"/>
      <c r="F336" s="50"/>
      <c r="G336" s="206" t="s">
        <v>897</v>
      </c>
      <c r="H336" s="37">
        <v>17.7</v>
      </c>
      <c r="I336" s="37">
        <v>0</v>
      </c>
      <c r="J336" s="37">
        <v>0</v>
      </c>
      <c r="K336" s="37">
        <v>17.7</v>
      </c>
      <c r="L336" s="207"/>
    </row>
    <row r="337" spans="1:12" x14ac:dyDescent="0.3">
      <c r="A337" s="208" t="s">
        <v>385</v>
      </c>
      <c r="B337" s="49" t="s">
        <v>385</v>
      </c>
      <c r="C337" s="50"/>
      <c r="D337" s="50"/>
      <c r="E337" s="50"/>
      <c r="F337" s="50"/>
      <c r="G337" s="208" t="s">
        <v>385</v>
      </c>
      <c r="H337" s="38"/>
      <c r="I337" s="38"/>
      <c r="J337" s="38"/>
      <c r="K337" s="38"/>
      <c r="L337" s="209"/>
    </row>
    <row r="338" spans="1:12" x14ac:dyDescent="0.3">
      <c r="A338" s="46" t="s">
        <v>898</v>
      </c>
      <c r="B338" s="49" t="s">
        <v>385</v>
      </c>
      <c r="C338" s="50"/>
      <c r="D338" s="50"/>
      <c r="E338" s="50"/>
      <c r="F338" s="46" t="s">
        <v>899</v>
      </c>
      <c r="G338" s="47"/>
      <c r="H338" s="35">
        <v>240952.71</v>
      </c>
      <c r="I338" s="35">
        <v>36674.22</v>
      </c>
      <c r="J338" s="35">
        <v>0</v>
      </c>
      <c r="K338" s="35">
        <v>277626.93</v>
      </c>
      <c r="L338" s="64">
        <f>I338-J338</f>
        <v>36674.22</v>
      </c>
    </row>
    <row r="339" spans="1:12" x14ac:dyDescent="0.3">
      <c r="A339" s="206" t="s">
        <v>900</v>
      </c>
      <c r="B339" s="49" t="s">
        <v>385</v>
      </c>
      <c r="C339" s="50"/>
      <c r="D339" s="50"/>
      <c r="E339" s="50"/>
      <c r="F339" s="50"/>
      <c r="G339" s="206" t="s">
        <v>901</v>
      </c>
      <c r="H339" s="37">
        <v>175015.93</v>
      </c>
      <c r="I339" s="37">
        <v>26339.27</v>
      </c>
      <c r="J339" s="37">
        <v>0</v>
      </c>
      <c r="K339" s="37">
        <v>201355.2</v>
      </c>
      <c r="L339" s="207"/>
    </row>
    <row r="340" spans="1:12" x14ac:dyDescent="0.3">
      <c r="A340" s="206" t="s">
        <v>902</v>
      </c>
      <c r="B340" s="49" t="s">
        <v>385</v>
      </c>
      <c r="C340" s="50"/>
      <c r="D340" s="50"/>
      <c r="E340" s="50"/>
      <c r="F340" s="50"/>
      <c r="G340" s="206" t="s">
        <v>903</v>
      </c>
      <c r="H340" s="37">
        <v>43966</v>
      </c>
      <c r="I340" s="37">
        <v>7597.46</v>
      </c>
      <c r="J340" s="37">
        <v>0</v>
      </c>
      <c r="K340" s="37">
        <v>51563.46</v>
      </c>
      <c r="L340" s="207"/>
    </row>
    <row r="341" spans="1:12" x14ac:dyDescent="0.3">
      <c r="A341" s="206" t="s">
        <v>904</v>
      </c>
      <c r="B341" s="49" t="s">
        <v>385</v>
      </c>
      <c r="C341" s="50"/>
      <c r="D341" s="50"/>
      <c r="E341" s="50"/>
      <c r="F341" s="50"/>
      <c r="G341" s="206" t="s">
        <v>905</v>
      </c>
      <c r="H341" s="37">
        <v>1258.3399999999999</v>
      </c>
      <c r="I341" s="37">
        <v>0</v>
      </c>
      <c r="J341" s="37">
        <v>0</v>
      </c>
      <c r="K341" s="37">
        <v>1258.3399999999999</v>
      </c>
      <c r="L341" s="207"/>
    </row>
    <row r="342" spans="1:12" x14ac:dyDescent="0.3">
      <c r="A342" s="206" t="s">
        <v>906</v>
      </c>
      <c r="B342" s="49" t="s">
        <v>385</v>
      </c>
      <c r="C342" s="50"/>
      <c r="D342" s="50"/>
      <c r="E342" s="50"/>
      <c r="F342" s="50"/>
      <c r="G342" s="206" t="s">
        <v>907</v>
      </c>
      <c r="H342" s="37">
        <v>19623.05</v>
      </c>
      <c r="I342" s="37">
        <v>2393.9</v>
      </c>
      <c r="J342" s="37">
        <v>0</v>
      </c>
      <c r="K342" s="37">
        <v>22016.95</v>
      </c>
      <c r="L342" s="207"/>
    </row>
    <row r="343" spans="1:12" x14ac:dyDescent="0.3">
      <c r="A343" s="206" t="s">
        <v>908</v>
      </c>
      <c r="B343" s="49" t="s">
        <v>385</v>
      </c>
      <c r="C343" s="50"/>
      <c r="D343" s="50"/>
      <c r="E343" s="50"/>
      <c r="F343" s="50"/>
      <c r="G343" s="206" t="s">
        <v>861</v>
      </c>
      <c r="H343" s="37">
        <v>1089.3900000000001</v>
      </c>
      <c r="I343" s="37">
        <v>343.59</v>
      </c>
      <c r="J343" s="37">
        <v>0</v>
      </c>
      <c r="K343" s="37">
        <v>1432.98</v>
      </c>
      <c r="L343" s="207"/>
    </row>
    <row r="344" spans="1:12" x14ac:dyDescent="0.3">
      <c r="A344" s="208" t="s">
        <v>385</v>
      </c>
      <c r="B344" s="49" t="s">
        <v>385</v>
      </c>
      <c r="C344" s="50"/>
      <c r="D344" s="50"/>
      <c r="E344" s="50"/>
      <c r="F344" s="50"/>
      <c r="G344" s="208" t="s">
        <v>385</v>
      </c>
      <c r="H344" s="38"/>
      <c r="I344" s="38"/>
      <c r="J344" s="38"/>
      <c r="K344" s="38"/>
      <c r="L344" s="209"/>
    </row>
    <row r="345" spans="1:12" x14ac:dyDescent="0.3">
      <c r="A345" s="46" t="s">
        <v>909</v>
      </c>
      <c r="B345" s="49" t="s">
        <v>385</v>
      </c>
      <c r="C345" s="50"/>
      <c r="D345" s="50"/>
      <c r="E345" s="50"/>
      <c r="F345" s="46" t="s">
        <v>910</v>
      </c>
      <c r="G345" s="47"/>
      <c r="H345" s="35">
        <v>131712.43</v>
      </c>
      <c r="I345" s="35">
        <v>11633.19</v>
      </c>
      <c r="J345" s="35">
        <v>0</v>
      </c>
      <c r="K345" s="35">
        <v>143345.62</v>
      </c>
      <c r="L345" s="64">
        <f>I345-J345</f>
        <v>11633.19</v>
      </c>
    </row>
    <row r="346" spans="1:12" x14ac:dyDescent="0.3">
      <c r="A346" s="206" t="s">
        <v>911</v>
      </c>
      <c r="B346" s="49" t="s">
        <v>385</v>
      </c>
      <c r="C346" s="50"/>
      <c r="D346" s="50"/>
      <c r="E346" s="50"/>
      <c r="F346" s="50"/>
      <c r="G346" s="206" t="s">
        <v>694</v>
      </c>
      <c r="H346" s="37">
        <v>20680.39</v>
      </c>
      <c r="I346" s="37">
        <v>2758.49</v>
      </c>
      <c r="J346" s="37">
        <v>0</v>
      </c>
      <c r="K346" s="37">
        <v>23438.880000000001</v>
      </c>
      <c r="L346" s="207"/>
    </row>
    <row r="347" spans="1:12" x14ac:dyDescent="0.3">
      <c r="A347" s="206" t="s">
        <v>912</v>
      </c>
      <c r="B347" s="49" t="s">
        <v>385</v>
      </c>
      <c r="C347" s="50"/>
      <c r="D347" s="50"/>
      <c r="E347" s="50"/>
      <c r="F347" s="50"/>
      <c r="G347" s="206" t="s">
        <v>913</v>
      </c>
      <c r="H347" s="37">
        <v>1223.92</v>
      </c>
      <c r="I347" s="37">
        <v>0</v>
      </c>
      <c r="J347" s="37">
        <v>0</v>
      </c>
      <c r="K347" s="37">
        <v>1223.92</v>
      </c>
      <c r="L347" s="207"/>
    </row>
    <row r="348" spans="1:12" x14ac:dyDescent="0.3">
      <c r="A348" s="206" t="s">
        <v>914</v>
      </c>
      <c r="B348" s="49" t="s">
        <v>385</v>
      </c>
      <c r="C348" s="50"/>
      <c r="D348" s="50"/>
      <c r="E348" s="50"/>
      <c r="F348" s="50"/>
      <c r="G348" s="206" t="s">
        <v>915</v>
      </c>
      <c r="H348" s="37">
        <v>18791.86</v>
      </c>
      <c r="I348" s="37">
        <v>3508.34</v>
      </c>
      <c r="J348" s="37">
        <v>0</v>
      </c>
      <c r="K348" s="37">
        <v>22300.2</v>
      </c>
      <c r="L348" s="207"/>
    </row>
    <row r="349" spans="1:12" x14ac:dyDescent="0.3">
      <c r="A349" s="206" t="s">
        <v>916</v>
      </c>
      <c r="B349" s="49" t="s">
        <v>385</v>
      </c>
      <c r="C349" s="50"/>
      <c r="D349" s="50"/>
      <c r="E349" s="50"/>
      <c r="F349" s="50"/>
      <c r="G349" s="206" t="s">
        <v>917</v>
      </c>
      <c r="H349" s="37">
        <v>82820.33</v>
      </c>
      <c r="I349" s="37">
        <v>4402.49</v>
      </c>
      <c r="J349" s="37">
        <v>0</v>
      </c>
      <c r="K349" s="37">
        <v>87222.82</v>
      </c>
      <c r="L349" s="207"/>
    </row>
    <row r="350" spans="1:12" x14ac:dyDescent="0.3">
      <c r="A350" s="206" t="s">
        <v>918</v>
      </c>
      <c r="B350" s="49" t="s">
        <v>385</v>
      </c>
      <c r="C350" s="50"/>
      <c r="D350" s="50"/>
      <c r="E350" s="50"/>
      <c r="F350" s="50"/>
      <c r="G350" s="206" t="s">
        <v>919</v>
      </c>
      <c r="H350" s="37">
        <v>8195.93</v>
      </c>
      <c r="I350" s="37">
        <v>963.87</v>
      </c>
      <c r="J350" s="37">
        <v>0</v>
      </c>
      <c r="K350" s="37">
        <v>9159.7999999999993</v>
      </c>
      <c r="L350" s="207"/>
    </row>
    <row r="351" spans="1:12" x14ac:dyDescent="0.3">
      <c r="A351" s="208" t="s">
        <v>385</v>
      </c>
      <c r="B351" s="49" t="s">
        <v>385</v>
      </c>
      <c r="C351" s="50"/>
      <c r="D351" s="50"/>
      <c r="E351" s="50"/>
      <c r="F351" s="50"/>
      <c r="G351" s="208" t="s">
        <v>385</v>
      </c>
      <c r="H351" s="38"/>
      <c r="I351" s="38"/>
      <c r="J351" s="38"/>
      <c r="K351" s="38"/>
      <c r="L351" s="209"/>
    </row>
    <row r="352" spans="1:12" x14ac:dyDescent="0.3">
      <c r="A352" s="46" t="s">
        <v>920</v>
      </c>
      <c r="B352" s="49" t="s">
        <v>385</v>
      </c>
      <c r="C352" s="50"/>
      <c r="D352" s="50"/>
      <c r="E352" s="50"/>
      <c r="F352" s="46" t="s">
        <v>921</v>
      </c>
      <c r="G352" s="47"/>
      <c r="H352" s="35">
        <v>148992.95000000001</v>
      </c>
      <c r="I352" s="35">
        <v>31654.18</v>
      </c>
      <c r="J352" s="35">
        <v>0</v>
      </c>
      <c r="K352" s="35">
        <v>180647.13</v>
      </c>
      <c r="L352" s="64">
        <f>I352-J352</f>
        <v>31654.18</v>
      </c>
    </row>
    <row r="353" spans="1:12" x14ac:dyDescent="0.3">
      <c r="A353" s="206" t="s">
        <v>922</v>
      </c>
      <c r="B353" s="49" t="s">
        <v>385</v>
      </c>
      <c r="C353" s="50"/>
      <c r="D353" s="50"/>
      <c r="E353" s="50"/>
      <c r="F353" s="50"/>
      <c r="G353" s="206" t="s">
        <v>923</v>
      </c>
      <c r="H353" s="37">
        <v>80.760000000000005</v>
      </c>
      <c r="I353" s="37">
        <v>0</v>
      </c>
      <c r="J353" s="37">
        <v>0</v>
      </c>
      <c r="K353" s="37">
        <v>80.760000000000005</v>
      </c>
      <c r="L353" s="207"/>
    </row>
    <row r="354" spans="1:12" x14ac:dyDescent="0.3">
      <c r="A354" s="206" t="s">
        <v>924</v>
      </c>
      <c r="B354" s="49" t="s">
        <v>385</v>
      </c>
      <c r="C354" s="50"/>
      <c r="D354" s="50"/>
      <c r="E354" s="50"/>
      <c r="F354" s="50"/>
      <c r="G354" s="206" t="s">
        <v>925</v>
      </c>
      <c r="H354" s="37">
        <v>408.54</v>
      </c>
      <c r="I354" s="37">
        <v>80</v>
      </c>
      <c r="J354" s="37">
        <v>0</v>
      </c>
      <c r="K354" s="37">
        <v>488.54</v>
      </c>
      <c r="L354" s="207"/>
    </row>
    <row r="355" spans="1:12" x14ac:dyDescent="0.3">
      <c r="A355" s="206" t="s">
        <v>926</v>
      </c>
      <c r="B355" s="49" t="s">
        <v>385</v>
      </c>
      <c r="C355" s="50"/>
      <c r="D355" s="50"/>
      <c r="E355" s="50"/>
      <c r="F355" s="50"/>
      <c r="G355" s="206" t="s">
        <v>927</v>
      </c>
      <c r="H355" s="37">
        <v>1053.56</v>
      </c>
      <c r="I355" s="37">
        <v>282.77999999999997</v>
      </c>
      <c r="J355" s="37">
        <v>0</v>
      </c>
      <c r="K355" s="37">
        <v>1336.34</v>
      </c>
      <c r="L355" s="207"/>
    </row>
    <row r="356" spans="1:12" x14ac:dyDescent="0.3">
      <c r="A356" s="206" t="s">
        <v>928</v>
      </c>
      <c r="B356" s="49" t="s">
        <v>385</v>
      </c>
      <c r="C356" s="50"/>
      <c r="D356" s="50"/>
      <c r="E356" s="50"/>
      <c r="F356" s="50"/>
      <c r="G356" s="206" t="s">
        <v>929</v>
      </c>
      <c r="H356" s="37">
        <v>3385.29</v>
      </c>
      <c r="I356" s="37">
        <v>297.63</v>
      </c>
      <c r="J356" s="37">
        <v>0</v>
      </c>
      <c r="K356" s="37">
        <v>3682.92</v>
      </c>
      <c r="L356" s="207"/>
    </row>
    <row r="357" spans="1:12" x14ac:dyDescent="0.3">
      <c r="A357" s="206" t="s">
        <v>930</v>
      </c>
      <c r="B357" s="49" t="s">
        <v>385</v>
      </c>
      <c r="C357" s="50"/>
      <c r="D357" s="50"/>
      <c r="E357" s="50"/>
      <c r="F357" s="50"/>
      <c r="G357" s="206" t="s">
        <v>931</v>
      </c>
      <c r="H357" s="37">
        <v>7327.27</v>
      </c>
      <c r="I357" s="37">
        <v>1416</v>
      </c>
      <c r="J357" s="37">
        <v>0</v>
      </c>
      <c r="K357" s="37">
        <v>8743.27</v>
      </c>
      <c r="L357" s="207"/>
    </row>
    <row r="358" spans="1:12" x14ac:dyDescent="0.3">
      <c r="A358" s="206" t="s">
        <v>932</v>
      </c>
      <c r="B358" s="49" t="s">
        <v>385</v>
      </c>
      <c r="C358" s="50"/>
      <c r="D358" s="50"/>
      <c r="E358" s="50"/>
      <c r="F358" s="50"/>
      <c r="G358" s="206" t="s">
        <v>933</v>
      </c>
      <c r="H358" s="37">
        <v>903</v>
      </c>
      <c r="I358" s="37">
        <v>546</v>
      </c>
      <c r="J358" s="37">
        <v>0</v>
      </c>
      <c r="K358" s="37">
        <v>1449</v>
      </c>
      <c r="L358" s="207"/>
    </row>
    <row r="359" spans="1:12" x14ac:dyDescent="0.3">
      <c r="A359" s="206" t="s">
        <v>934</v>
      </c>
      <c r="B359" s="49" t="s">
        <v>385</v>
      </c>
      <c r="C359" s="50"/>
      <c r="D359" s="50"/>
      <c r="E359" s="50"/>
      <c r="F359" s="50"/>
      <c r="G359" s="206" t="s">
        <v>935</v>
      </c>
      <c r="H359" s="37">
        <v>331.5</v>
      </c>
      <c r="I359" s="37">
        <v>0</v>
      </c>
      <c r="J359" s="37">
        <v>0</v>
      </c>
      <c r="K359" s="37">
        <v>331.5</v>
      </c>
      <c r="L359" s="207"/>
    </row>
    <row r="360" spans="1:12" x14ac:dyDescent="0.3">
      <c r="A360" s="206" t="s">
        <v>936</v>
      </c>
      <c r="B360" s="49" t="s">
        <v>385</v>
      </c>
      <c r="C360" s="50"/>
      <c r="D360" s="50"/>
      <c r="E360" s="50"/>
      <c r="F360" s="50"/>
      <c r="G360" s="206" t="s">
        <v>937</v>
      </c>
      <c r="H360" s="37">
        <v>336.5</v>
      </c>
      <c r="I360" s="37">
        <v>0</v>
      </c>
      <c r="J360" s="37">
        <v>0</v>
      </c>
      <c r="K360" s="37">
        <v>336.5</v>
      </c>
      <c r="L360" s="207"/>
    </row>
    <row r="361" spans="1:12" x14ac:dyDescent="0.3">
      <c r="A361" s="206" t="s">
        <v>938</v>
      </c>
      <c r="B361" s="49" t="s">
        <v>385</v>
      </c>
      <c r="C361" s="50"/>
      <c r="D361" s="50"/>
      <c r="E361" s="50"/>
      <c r="F361" s="50"/>
      <c r="G361" s="206" t="s">
        <v>939</v>
      </c>
      <c r="H361" s="37">
        <v>3347.04</v>
      </c>
      <c r="I361" s="37">
        <v>100</v>
      </c>
      <c r="J361" s="37">
        <v>0</v>
      </c>
      <c r="K361" s="37">
        <v>3447.04</v>
      </c>
      <c r="L361" s="207"/>
    </row>
    <row r="362" spans="1:12" x14ac:dyDescent="0.3">
      <c r="A362" s="206" t="s">
        <v>940</v>
      </c>
      <c r="B362" s="49" t="s">
        <v>385</v>
      </c>
      <c r="C362" s="50"/>
      <c r="D362" s="50"/>
      <c r="E362" s="50"/>
      <c r="F362" s="50"/>
      <c r="G362" s="206" t="s">
        <v>941</v>
      </c>
      <c r="H362" s="37">
        <v>63.99</v>
      </c>
      <c r="I362" s="37">
        <v>35.75</v>
      </c>
      <c r="J362" s="37">
        <v>0</v>
      </c>
      <c r="K362" s="37">
        <v>99.74</v>
      </c>
      <c r="L362" s="207"/>
    </row>
    <row r="363" spans="1:12" x14ac:dyDescent="0.3">
      <c r="A363" s="206" t="s">
        <v>942</v>
      </c>
      <c r="B363" s="49" t="s">
        <v>385</v>
      </c>
      <c r="C363" s="50"/>
      <c r="D363" s="50"/>
      <c r="E363" s="50"/>
      <c r="F363" s="50"/>
      <c r="G363" s="206" t="s">
        <v>943</v>
      </c>
      <c r="H363" s="37">
        <v>13730</v>
      </c>
      <c r="I363" s="37">
        <v>0</v>
      </c>
      <c r="J363" s="37">
        <v>0</v>
      </c>
      <c r="K363" s="37">
        <v>13730</v>
      </c>
      <c r="L363" s="207"/>
    </row>
    <row r="364" spans="1:12" x14ac:dyDescent="0.3">
      <c r="A364" s="206" t="s">
        <v>944</v>
      </c>
      <c r="B364" s="49" t="s">
        <v>385</v>
      </c>
      <c r="C364" s="50"/>
      <c r="D364" s="50"/>
      <c r="E364" s="50"/>
      <c r="F364" s="50"/>
      <c r="G364" s="206" t="s">
        <v>945</v>
      </c>
      <c r="H364" s="37">
        <v>2006.93</v>
      </c>
      <c r="I364" s="37">
        <v>52.26</v>
      </c>
      <c r="J364" s="37">
        <v>0</v>
      </c>
      <c r="K364" s="37">
        <v>2059.19</v>
      </c>
      <c r="L364" s="207"/>
    </row>
    <row r="365" spans="1:12" x14ac:dyDescent="0.3">
      <c r="A365" s="206" t="s">
        <v>946</v>
      </c>
      <c r="B365" s="49" t="s">
        <v>385</v>
      </c>
      <c r="C365" s="50"/>
      <c r="D365" s="50"/>
      <c r="E365" s="50"/>
      <c r="F365" s="50"/>
      <c r="G365" s="206" t="s">
        <v>947</v>
      </c>
      <c r="H365" s="37">
        <v>1500</v>
      </c>
      <c r="I365" s="37">
        <v>0</v>
      </c>
      <c r="J365" s="37">
        <v>0</v>
      </c>
      <c r="K365" s="37">
        <v>1500</v>
      </c>
      <c r="L365" s="207"/>
    </row>
    <row r="366" spans="1:12" x14ac:dyDescent="0.3">
      <c r="A366" s="206" t="s">
        <v>948</v>
      </c>
      <c r="B366" s="49" t="s">
        <v>385</v>
      </c>
      <c r="C366" s="50"/>
      <c r="D366" s="50"/>
      <c r="E366" s="50"/>
      <c r="F366" s="50"/>
      <c r="G366" s="206" t="s">
        <v>949</v>
      </c>
      <c r="H366" s="37">
        <v>16270.38</v>
      </c>
      <c r="I366" s="37">
        <v>1273.29</v>
      </c>
      <c r="J366" s="37">
        <v>0</v>
      </c>
      <c r="K366" s="37">
        <v>17543.669999999998</v>
      </c>
      <c r="L366" s="207"/>
    </row>
    <row r="367" spans="1:12" x14ac:dyDescent="0.3">
      <c r="A367" s="206" t="s">
        <v>950</v>
      </c>
      <c r="B367" s="49" t="s">
        <v>385</v>
      </c>
      <c r="C367" s="50"/>
      <c r="D367" s="50"/>
      <c r="E367" s="50"/>
      <c r="F367" s="50"/>
      <c r="G367" s="206" t="s">
        <v>951</v>
      </c>
      <c r="H367" s="37">
        <v>4572.58</v>
      </c>
      <c r="I367" s="37">
        <v>1295.3800000000001</v>
      </c>
      <c r="J367" s="37">
        <v>0</v>
      </c>
      <c r="K367" s="37">
        <v>5867.96</v>
      </c>
      <c r="L367" s="207"/>
    </row>
    <row r="368" spans="1:12" x14ac:dyDescent="0.3">
      <c r="A368" s="206" t="s">
        <v>952</v>
      </c>
      <c r="B368" s="49" t="s">
        <v>385</v>
      </c>
      <c r="C368" s="50"/>
      <c r="D368" s="50"/>
      <c r="E368" s="50"/>
      <c r="F368" s="50"/>
      <c r="G368" s="206" t="s">
        <v>953</v>
      </c>
      <c r="H368" s="37">
        <v>85749.5</v>
      </c>
      <c r="I368" s="37">
        <v>25126.84</v>
      </c>
      <c r="J368" s="37">
        <v>0</v>
      </c>
      <c r="K368" s="37">
        <v>110876.34</v>
      </c>
      <c r="L368" s="207"/>
    </row>
    <row r="369" spans="1:12" x14ac:dyDescent="0.3">
      <c r="A369" s="206" t="s">
        <v>954</v>
      </c>
      <c r="B369" s="49" t="s">
        <v>385</v>
      </c>
      <c r="C369" s="50"/>
      <c r="D369" s="50"/>
      <c r="E369" s="50"/>
      <c r="F369" s="50"/>
      <c r="G369" s="206" t="s">
        <v>955</v>
      </c>
      <c r="H369" s="37">
        <v>7926.11</v>
      </c>
      <c r="I369" s="37">
        <v>1148.25</v>
      </c>
      <c r="J369" s="37">
        <v>0</v>
      </c>
      <c r="K369" s="37">
        <v>9074.36</v>
      </c>
      <c r="L369" s="207"/>
    </row>
    <row r="370" spans="1:12" x14ac:dyDescent="0.3">
      <c r="A370" s="208" t="s">
        <v>385</v>
      </c>
      <c r="B370" s="49" t="s">
        <v>385</v>
      </c>
      <c r="C370" s="50"/>
      <c r="D370" s="50"/>
      <c r="E370" s="50"/>
      <c r="F370" s="50"/>
      <c r="G370" s="208" t="s">
        <v>385</v>
      </c>
      <c r="H370" s="38"/>
      <c r="I370" s="38"/>
      <c r="J370" s="38"/>
      <c r="K370" s="38"/>
      <c r="L370" s="209"/>
    </row>
    <row r="371" spans="1:12" x14ac:dyDescent="0.3">
      <c r="A371" s="46" t="s">
        <v>956</v>
      </c>
      <c r="B371" s="49" t="s">
        <v>385</v>
      </c>
      <c r="C371" s="50"/>
      <c r="D371" s="50"/>
      <c r="E371" s="50"/>
      <c r="F371" s="46" t="s">
        <v>957</v>
      </c>
      <c r="G371" s="47"/>
      <c r="H371" s="35">
        <v>14224.87</v>
      </c>
      <c r="I371" s="35">
        <v>0</v>
      </c>
      <c r="J371" s="35">
        <v>0</v>
      </c>
      <c r="K371" s="35">
        <v>14224.87</v>
      </c>
      <c r="L371" s="64">
        <f>I371-J371</f>
        <v>0</v>
      </c>
    </row>
    <row r="372" spans="1:12" x14ac:dyDescent="0.3">
      <c r="A372" s="206" t="s">
        <v>958</v>
      </c>
      <c r="B372" s="49" t="s">
        <v>385</v>
      </c>
      <c r="C372" s="50"/>
      <c r="D372" s="50"/>
      <c r="E372" s="50"/>
      <c r="F372" s="50"/>
      <c r="G372" s="206" t="s">
        <v>959</v>
      </c>
      <c r="H372" s="37">
        <v>12474.87</v>
      </c>
      <c r="I372" s="37">
        <v>0</v>
      </c>
      <c r="J372" s="37">
        <v>0</v>
      </c>
      <c r="K372" s="37">
        <v>12474.87</v>
      </c>
      <c r="L372" s="207"/>
    </row>
    <row r="373" spans="1:12" x14ac:dyDescent="0.3">
      <c r="A373" s="206" t="s">
        <v>960</v>
      </c>
      <c r="B373" s="49" t="s">
        <v>385</v>
      </c>
      <c r="C373" s="50"/>
      <c r="D373" s="50"/>
      <c r="E373" s="50"/>
      <c r="F373" s="50"/>
      <c r="G373" s="206" t="s">
        <v>961</v>
      </c>
      <c r="H373" s="37">
        <v>1750</v>
      </c>
      <c r="I373" s="37">
        <v>0</v>
      </c>
      <c r="J373" s="37">
        <v>0</v>
      </c>
      <c r="K373" s="37">
        <v>1750</v>
      </c>
      <c r="L373" s="207"/>
    </row>
    <row r="374" spans="1:12" x14ac:dyDescent="0.3">
      <c r="A374" s="208" t="s">
        <v>385</v>
      </c>
      <c r="B374" s="49" t="s">
        <v>385</v>
      </c>
      <c r="C374" s="50"/>
      <c r="D374" s="50"/>
      <c r="E374" s="50"/>
      <c r="F374" s="50"/>
      <c r="G374" s="208" t="s">
        <v>385</v>
      </c>
      <c r="H374" s="38"/>
      <c r="I374" s="38"/>
      <c r="J374" s="38"/>
      <c r="K374" s="38"/>
      <c r="L374" s="209"/>
    </row>
    <row r="375" spans="1:12" x14ac:dyDescent="0.3">
      <c r="A375" s="46" t="s">
        <v>962</v>
      </c>
      <c r="B375" s="48" t="s">
        <v>385</v>
      </c>
      <c r="C375" s="46" t="s">
        <v>963</v>
      </c>
      <c r="D375" s="47"/>
      <c r="E375" s="47"/>
      <c r="F375" s="47"/>
      <c r="G375" s="47"/>
      <c r="H375" s="35">
        <v>401684.29</v>
      </c>
      <c r="I375" s="35">
        <v>66087.47</v>
      </c>
      <c r="J375" s="35">
        <v>0</v>
      </c>
      <c r="K375" s="35">
        <v>467771.76</v>
      </c>
      <c r="L375" s="64">
        <f>I375-J375</f>
        <v>66087.47</v>
      </c>
    </row>
    <row r="376" spans="1:12" x14ac:dyDescent="0.3">
      <c r="A376" s="46" t="s">
        <v>964</v>
      </c>
      <c r="B376" s="49" t="s">
        <v>385</v>
      </c>
      <c r="C376" s="50"/>
      <c r="D376" s="46" t="s">
        <v>963</v>
      </c>
      <c r="E376" s="47"/>
      <c r="F376" s="47"/>
      <c r="G376" s="47"/>
      <c r="H376" s="35">
        <v>401684.29</v>
      </c>
      <c r="I376" s="35">
        <v>66087.47</v>
      </c>
      <c r="J376" s="35">
        <v>0</v>
      </c>
      <c r="K376" s="35">
        <v>467771.76</v>
      </c>
      <c r="L376" s="62"/>
    </row>
    <row r="377" spans="1:12" x14ac:dyDescent="0.3">
      <c r="A377" s="46" t="s">
        <v>965</v>
      </c>
      <c r="B377" s="49" t="s">
        <v>385</v>
      </c>
      <c r="C377" s="50"/>
      <c r="D377" s="50"/>
      <c r="E377" s="46" t="s">
        <v>963</v>
      </c>
      <c r="F377" s="47"/>
      <c r="G377" s="47"/>
      <c r="H377" s="35">
        <v>401684.29</v>
      </c>
      <c r="I377" s="35">
        <v>66087.47</v>
      </c>
      <c r="J377" s="35">
        <v>0</v>
      </c>
      <c r="K377" s="35">
        <v>467771.76</v>
      </c>
      <c r="L377" s="62"/>
    </row>
    <row r="378" spans="1:12" x14ac:dyDescent="0.3">
      <c r="A378" s="46" t="s">
        <v>966</v>
      </c>
      <c r="B378" s="49" t="s">
        <v>385</v>
      </c>
      <c r="C378" s="50"/>
      <c r="D378" s="50"/>
      <c r="E378" s="50"/>
      <c r="F378" s="46" t="s">
        <v>967</v>
      </c>
      <c r="G378" s="47"/>
      <c r="H378" s="35">
        <v>326730.34999999998</v>
      </c>
      <c r="I378" s="35">
        <v>52626.6</v>
      </c>
      <c r="J378" s="35">
        <v>0</v>
      </c>
      <c r="K378" s="35">
        <v>379356.95</v>
      </c>
      <c r="L378" s="64">
        <f>I378-J378</f>
        <v>52626.6</v>
      </c>
    </row>
    <row r="379" spans="1:12" x14ac:dyDescent="0.3">
      <c r="A379" s="206" t="s">
        <v>968</v>
      </c>
      <c r="B379" s="49" t="s">
        <v>385</v>
      </c>
      <c r="C379" s="50"/>
      <c r="D379" s="50"/>
      <c r="E379" s="50"/>
      <c r="F379" s="50"/>
      <c r="G379" s="206" t="s">
        <v>969</v>
      </c>
      <c r="H379" s="37">
        <v>91756.81</v>
      </c>
      <c r="I379" s="37">
        <v>11861.03</v>
      </c>
      <c r="J379" s="37">
        <v>0</v>
      </c>
      <c r="K379" s="37">
        <v>103617.84</v>
      </c>
      <c r="L379" s="207"/>
    </row>
    <row r="380" spans="1:12" x14ac:dyDescent="0.3">
      <c r="A380" s="206" t="s">
        <v>970</v>
      </c>
      <c r="B380" s="49" t="s">
        <v>385</v>
      </c>
      <c r="C380" s="50"/>
      <c r="D380" s="50"/>
      <c r="E380" s="50"/>
      <c r="F380" s="50"/>
      <c r="G380" s="206" t="s">
        <v>971</v>
      </c>
      <c r="H380" s="37">
        <v>3895</v>
      </c>
      <c r="I380" s="37">
        <v>0</v>
      </c>
      <c r="J380" s="37">
        <v>0</v>
      </c>
      <c r="K380" s="37">
        <v>3895</v>
      </c>
      <c r="L380" s="207"/>
    </row>
    <row r="381" spans="1:12" x14ac:dyDescent="0.3">
      <c r="A381" s="206" t="s">
        <v>972</v>
      </c>
      <c r="B381" s="49" t="s">
        <v>385</v>
      </c>
      <c r="C381" s="50"/>
      <c r="D381" s="50"/>
      <c r="E381" s="50"/>
      <c r="F381" s="50"/>
      <c r="G381" s="206" t="s">
        <v>973</v>
      </c>
      <c r="H381" s="37">
        <v>23720</v>
      </c>
      <c r="I381" s="37">
        <v>3480</v>
      </c>
      <c r="J381" s="37">
        <v>0</v>
      </c>
      <c r="K381" s="37">
        <v>27200</v>
      </c>
      <c r="L381" s="207"/>
    </row>
    <row r="382" spans="1:12" x14ac:dyDescent="0.3">
      <c r="A382" s="206" t="s">
        <v>974</v>
      </c>
      <c r="B382" s="49" t="s">
        <v>385</v>
      </c>
      <c r="C382" s="50"/>
      <c r="D382" s="50"/>
      <c r="E382" s="50"/>
      <c r="F382" s="50"/>
      <c r="G382" s="206" t="s">
        <v>975</v>
      </c>
      <c r="H382" s="37">
        <v>1835</v>
      </c>
      <c r="I382" s="37">
        <v>21061.74</v>
      </c>
      <c r="J382" s="37">
        <v>0</v>
      </c>
      <c r="K382" s="37">
        <v>22896.74</v>
      </c>
      <c r="L382" s="207"/>
    </row>
    <row r="383" spans="1:12" x14ac:dyDescent="0.3">
      <c r="A383" s="206" t="s">
        <v>976</v>
      </c>
      <c r="B383" s="49" t="s">
        <v>385</v>
      </c>
      <c r="C383" s="50"/>
      <c r="D383" s="50"/>
      <c r="E383" s="50"/>
      <c r="F383" s="50"/>
      <c r="G383" s="206" t="s">
        <v>977</v>
      </c>
      <c r="H383" s="37">
        <v>2500.6</v>
      </c>
      <c r="I383" s="37">
        <v>1200</v>
      </c>
      <c r="J383" s="37">
        <v>0</v>
      </c>
      <c r="K383" s="37">
        <v>3700.6</v>
      </c>
      <c r="L383" s="207"/>
    </row>
    <row r="384" spans="1:12" x14ac:dyDescent="0.3">
      <c r="A384" s="206" t="s">
        <v>978</v>
      </c>
      <c r="B384" s="49" t="s">
        <v>385</v>
      </c>
      <c r="C384" s="50"/>
      <c r="D384" s="50"/>
      <c r="E384" s="50"/>
      <c r="F384" s="50"/>
      <c r="G384" s="206" t="s">
        <v>979</v>
      </c>
      <c r="H384" s="37">
        <v>183782.94</v>
      </c>
      <c r="I384" s="37">
        <v>10953.83</v>
      </c>
      <c r="J384" s="37">
        <v>0</v>
      </c>
      <c r="K384" s="37">
        <v>194736.77</v>
      </c>
      <c r="L384" s="207"/>
    </row>
    <row r="385" spans="1:12" x14ac:dyDescent="0.3">
      <c r="A385" s="206" t="s">
        <v>980</v>
      </c>
      <c r="B385" s="49" t="s">
        <v>385</v>
      </c>
      <c r="C385" s="50"/>
      <c r="D385" s="50"/>
      <c r="E385" s="50"/>
      <c r="F385" s="50"/>
      <c r="G385" s="206" t="s">
        <v>981</v>
      </c>
      <c r="H385" s="37">
        <v>19240</v>
      </c>
      <c r="I385" s="37">
        <v>4070</v>
      </c>
      <c r="J385" s="37">
        <v>0</v>
      </c>
      <c r="K385" s="37">
        <v>23310</v>
      </c>
      <c r="L385" s="207"/>
    </row>
    <row r="386" spans="1:12" x14ac:dyDescent="0.3">
      <c r="A386" s="208" t="s">
        <v>385</v>
      </c>
      <c r="B386" s="49" t="s">
        <v>385</v>
      </c>
      <c r="C386" s="50"/>
      <c r="D386" s="50"/>
      <c r="E386" s="50"/>
      <c r="F386" s="50"/>
      <c r="G386" s="208" t="s">
        <v>385</v>
      </c>
      <c r="H386" s="38"/>
      <c r="I386" s="38"/>
      <c r="J386" s="38"/>
      <c r="K386" s="38"/>
      <c r="L386" s="209"/>
    </row>
    <row r="387" spans="1:12" x14ac:dyDescent="0.3">
      <c r="A387" s="46" t="s">
        <v>982</v>
      </c>
      <c r="B387" s="49" t="s">
        <v>385</v>
      </c>
      <c r="C387" s="50"/>
      <c r="D387" s="50"/>
      <c r="E387" s="50"/>
      <c r="F387" s="46" t="s">
        <v>983</v>
      </c>
      <c r="G387" s="47"/>
      <c r="H387" s="35">
        <v>20790</v>
      </c>
      <c r="I387" s="35">
        <v>0</v>
      </c>
      <c r="J387" s="35">
        <v>0</v>
      </c>
      <c r="K387" s="35">
        <v>20790</v>
      </c>
      <c r="L387" s="64">
        <f>I387-J387</f>
        <v>0</v>
      </c>
    </row>
    <row r="388" spans="1:12" x14ac:dyDescent="0.3">
      <c r="A388" s="206" t="s">
        <v>984</v>
      </c>
      <c r="B388" s="49" t="s">
        <v>385</v>
      </c>
      <c r="C388" s="50"/>
      <c r="D388" s="50"/>
      <c r="E388" s="50"/>
      <c r="F388" s="50"/>
      <c r="G388" s="206" t="s">
        <v>985</v>
      </c>
      <c r="H388" s="37">
        <v>20790</v>
      </c>
      <c r="I388" s="37">
        <v>0</v>
      </c>
      <c r="J388" s="37">
        <v>0</v>
      </c>
      <c r="K388" s="37">
        <v>20790</v>
      </c>
      <c r="L388" s="207"/>
    </row>
    <row r="389" spans="1:12" x14ac:dyDescent="0.3">
      <c r="A389" s="208" t="s">
        <v>385</v>
      </c>
      <c r="B389" s="49" t="s">
        <v>385</v>
      </c>
      <c r="C389" s="50"/>
      <c r="D389" s="50"/>
      <c r="E389" s="50"/>
      <c r="F389" s="50"/>
      <c r="G389" s="208" t="s">
        <v>385</v>
      </c>
      <c r="H389" s="38"/>
      <c r="I389" s="38"/>
      <c r="J389" s="38"/>
      <c r="K389" s="38"/>
      <c r="L389" s="209"/>
    </row>
    <row r="390" spans="1:12" x14ac:dyDescent="0.3">
      <c r="A390" s="46" t="s">
        <v>986</v>
      </c>
      <c r="B390" s="49" t="s">
        <v>385</v>
      </c>
      <c r="C390" s="50"/>
      <c r="D390" s="50"/>
      <c r="E390" s="50"/>
      <c r="F390" s="46" t="s">
        <v>987</v>
      </c>
      <c r="G390" s="47"/>
      <c r="H390" s="35">
        <v>48283.040000000001</v>
      </c>
      <c r="I390" s="35">
        <v>5960.87</v>
      </c>
      <c r="J390" s="35">
        <v>0</v>
      </c>
      <c r="K390" s="35">
        <v>54243.91</v>
      </c>
      <c r="L390" s="64">
        <f>I390-J390</f>
        <v>5960.87</v>
      </c>
    </row>
    <row r="391" spans="1:12" x14ac:dyDescent="0.3">
      <c r="A391" s="206" t="s">
        <v>988</v>
      </c>
      <c r="B391" s="49" t="s">
        <v>385</v>
      </c>
      <c r="C391" s="50"/>
      <c r="D391" s="50"/>
      <c r="E391" s="50"/>
      <c r="F391" s="50"/>
      <c r="G391" s="206" t="s">
        <v>989</v>
      </c>
      <c r="H391" s="37">
        <v>48283.040000000001</v>
      </c>
      <c r="I391" s="37">
        <v>5960.87</v>
      </c>
      <c r="J391" s="37">
        <v>0</v>
      </c>
      <c r="K391" s="37">
        <v>54243.91</v>
      </c>
      <c r="L391" s="207"/>
    </row>
    <row r="392" spans="1:12" x14ac:dyDescent="0.3">
      <c r="A392" s="208" t="s">
        <v>385</v>
      </c>
      <c r="B392" s="49" t="s">
        <v>385</v>
      </c>
      <c r="C392" s="50"/>
      <c r="D392" s="50"/>
      <c r="E392" s="50"/>
      <c r="F392" s="50"/>
      <c r="G392" s="208" t="s">
        <v>385</v>
      </c>
      <c r="H392" s="38"/>
      <c r="I392" s="38"/>
      <c r="J392" s="38"/>
      <c r="K392" s="38"/>
      <c r="L392" s="209"/>
    </row>
    <row r="393" spans="1:12" x14ac:dyDescent="0.3">
      <c r="A393" s="46" t="s">
        <v>990</v>
      </c>
      <c r="B393" s="49" t="s">
        <v>385</v>
      </c>
      <c r="C393" s="50"/>
      <c r="D393" s="50"/>
      <c r="E393" s="50"/>
      <c r="F393" s="46" t="s">
        <v>991</v>
      </c>
      <c r="G393" s="47"/>
      <c r="H393" s="35">
        <v>652</v>
      </c>
      <c r="I393" s="35">
        <v>0</v>
      </c>
      <c r="J393" s="35">
        <v>0</v>
      </c>
      <c r="K393" s="35">
        <v>652</v>
      </c>
      <c r="L393" s="64">
        <f>I393-J393</f>
        <v>0</v>
      </c>
    </row>
    <row r="394" spans="1:12" x14ac:dyDescent="0.3">
      <c r="A394" s="206" t="s">
        <v>992</v>
      </c>
      <c r="B394" s="49" t="s">
        <v>385</v>
      </c>
      <c r="C394" s="50"/>
      <c r="D394" s="50"/>
      <c r="E394" s="50"/>
      <c r="F394" s="50"/>
      <c r="G394" s="206" t="s">
        <v>943</v>
      </c>
      <c r="H394" s="37">
        <v>652</v>
      </c>
      <c r="I394" s="37">
        <v>0</v>
      </c>
      <c r="J394" s="37">
        <v>0</v>
      </c>
      <c r="K394" s="37">
        <v>652</v>
      </c>
      <c r="L394" s="207"/>
    </row>
    <row r="395" spans="1:12" x14ac:dyDescent="0.3">
      <c r="A395" s="208" t="s">
        <v>385</v>
      </c>
      <c r="B395" s="49" t="s">
        <v>385</v>
      </c>
      <c r="C395" s="50"/>
      <c r="D395" s="50"/>
      <c r="E395" s="50"/>
      <c r="F395" s="50"/>
      <c r="G395" s="208" t="s">
        <v>385</v>
      </c>
      <c r="H395" s="38"/>
      <c r="I395" s="38"/>
      <c r="J395" s="38"/>
      <c r="K395" s="38"/>
      <c r="L395" s="209"/>
    </row>
    <row r="396" spans="1:12" x14ac:dyDescent="0.3">
      <c r="A396" s="46" t="s">
        <v>993</v>
      </c>
      <c r="B396" s="49" t="s">
        <v>385</v>
      </c>
      <c r="C396" s="50"/>
      <c r="D396" s="50"/>
      <c r="E396" s="50"/>
      <c r="F396" s="46" t="s">
        <v>957</v>
      </c>
      <c r="G396" s="47"/>
      <c r="H396" s="35">
        <v>5228.8999999999996</v>
      </c>
      <c r="I396" s="35">
        <v>7500</v>
      </c>
      <c r="J396" s="35">
        <v>0</v>
      </c>
      <c r="K396" s="35">
        <v>12728.9</v>
      </c>
      <c r="L396" s="64">
        <f>I396-J396</f>
        <v>7500</v>
      </c>
    </row>
    <row r="397" spans="1:12" x14ac:dyDescent="0.3">
      <c r="A397" s="206" t="s">
        <v>994</v>
      </c>
      <c r="B397" s="49" t="s">
        <v>385</v>
      </c>
      <c r="C397" s="50"/>
      <c r="D397" s="50"/>
      <c r="E397" s="50"/>
      <c r="F397" s="50"/>
      <c r="G397" s="206" t="s">
        <v>959</v>
      </c>
      <c r="H397" s="37">
        <v>628.9</v>
      </c>
      <c r="I397" s="37">
        <v>0</v>
      </c>
      <c r="J397" s="37">
        <v>0</v>
      </c>
      <c r="K397" s="37">
        <v>628.9</v>
      </c>
      <c r="L397" s="207"/>
    </row>
    <row r="398" spans="1:12" x14ac:dyDescent="0.3">
      <c r="A398" s="206" t="s">
        <v>995</v>
      </c>
      <c r="B398" s="49" t="s">
        <v>385</v>
      </c>
      <c r="C398" s="50"/>
      <c r="D398" s="50"/>
      <c r="E398" s="50"/>
      <c r="F398" s="50"/>
      <c r="G398" s="206" t="s">
        <v>996</v>
      </c>
      <c r="H398" s="37">
        <v>1750</v>
      </c>
      <c r="I398" s="37">
        <v>7500</v>
      </c>
      <c r="J398" s="37">
        <v>0</v>
      </c>
      <c r="K398" s="37">
        <v>9250</v>
      </c>
      <c r="L398" s="207"/>
    </row>
    <row r="399" spans="1:12" x14ac:dyDescent="0.3">
      <c r="A399" s="206" t="s">
        <v>997</v>
      </c>
      <c r="B399" s="49" t="s">
        <v>385</v>
      </c>
      <c r="C399" s="50"/>
      <c r="D399" s="50"/>
      <c r="E399" s="50"/>
      <c r="F399" s="50"/>
      <c r="G399" s="206" t="s">
        <v>961</v>
      </c>
      <c r="H399" s="37">
        <v>2850</v>
      </c>
      <c r="I399" s="37">
        <v>0</v>
      </c>
      <c r="J399" s="37">
        <v>0</v>
      </c>
      <c r="K399" s="37">
        <v>2850</v>
      </c>
      <c r="L399" s="207"/>
    </row>
    <row r="400" spans="1:12" x14ac:dyDescent="0.3">
      <c r="A400" s="208" t="s">
        <v>385</v>
      </c>
      <c r="B400" s="49" t="s">
        <v>385</v>
      </c>
      <c r="C400" s="50"/>
      <c r="D400" s="50"/>
      <c r="E400" s="50"/>
      <c r="F400" s="50"/>
      <c r="G400" s="208" t="s">
        <v>385</v>
      </c>
      <c r="H400" s="38"/>
      <c r="I400" s="38"/>
      <c r="J400" s="38"/>
      <c r="K400" s="38"/>
      <c r="L400" s="209"/>
    </row>
    <row r="401" spans="1:12" x14ac:dyDescent="0.3">
      <c r="A401" s="46" t="s">
        <v>998</v>
      </c>
      <c r="B401" s="48" t="s">
        <v>385</v>
      </c>
      <c r="C401" s="46" t="s">
        <v>999</v>
      </c>
      <c r="D401" s="47"/>
      <c r="E401" s="47"/>
      <c r="F401" s="47"/>
      <c r="G401" s="47"/>
      <c r="H401" s="35">
        <v>11724.86</v>
      </c>
      <c r="I401" s="35">
        <v>4658.45</v>
      </c>
      <c r="J401" s="35">
        <v>0</v>
      </c>
      <c r="K401" s="35">
        <v>16383.31</v>
      </c>
      <c r="L401" s="64">
        <f>I401-J401</f>
        <v>4658.45</v>
      </c>
    </row>
    <row r="402" spans="1:12" x14ac:dyDescent="0.3">
      <c r="A402" s="46" t="s">
        <v>1000</v>
      </c>
      <c r="B402" s="49" t="s">
        <v>385</v>
      </c>
      <c r="C402" s="50"/>
      <c r="D402" s="46" t="s">
        <v>999</v>
      </c>
      <c r="E402" s="47"/>
      <c r="F402" s="47"/>
      <c r="G402" s="47"/>
      <c r="H402" s="35">
        <v>11724.86</v>
      </c>
      <c r="I402" s="35">
        <v>4658.45</v>
      </c>
      <c r="J402" s="35">
        <v>0</v>
      </c>
      <c r="K402" s="35">
        <v>16383.31</v>
      </c>
      <c r="L402" s="62"/>
    </row>
    <row r="403" spans="1:12" x14ac:dyDescent="0.3">
      <c r="A403" s="46" t="s">
        <v>1001</v>
      </c>
      <c r="B403" s="49" t="s">
        <v>385</v>
      </c>
      <c r="C403" s="50"/>
      <c r="D403" s="50"/>
      <c r="E403" s="46" t="s">
        <v>999</v>
      </c>
      <c r="F403" s="47"/>
      <c r="G403" s="47"/>
      <c r="H403" s="35">
        <v>11724.86</v>
      </c>
      <c r="I403" s="35">
        <v>4658.45</v>
      </c>
      <c r="J403" s="35">
        <v>0</v>
      </c>
      <c r="K403" s="35">
        <v>16383.31</v>
      </c>
      <c r="L403" s="62"/>
    </row>
    <row r="404" spans="1:12" x14ac:dyDescent="0.3">
      <c r="A404" s="46" t="s">
        <v>1002</v>
      </c>
      <c r="B404" s="49" t="s">
        <v>385</v>
      </c>
      <c r="C404" s="50"/>
      <c r="D404" s="50"/>
      <c r="E404" s="50"/>
      <c r="F404" s="46" t="s">
        <v>1003</v>
      </c>
      <c r="G404" s="47"/>
      <c r="H404" s="35">
        <v>9482.06</v>
      </c>
      <c r="I404" s="35">
        <v>1137.8599999999999</v>
      </c>
      <c r="J404" s="35">
        <v>0</v>
      </c>
      <c r="K404" s="35">
        <v>10619.92</v>
      </c>
      <c r="L404" s="64">
        <f>I404-J404</f>
        <v>1137.8599999999999</v>
      </c>
    </row>
    <row r="405" spans="1:12" x14ac:dyDescent="0.3">
      <c r="A405" s="206" t="s">
        <v>1004</v>
      </c>
      <c r="B405" s="49" t="s">
        <v>385</v>
      </c>
      <c r="C405" s="50"/>
      <c r="D405" s="50"/>
      <c r="E405" s="50"/>
      <c r="F405" s="50"/>
      <c r="G405" s="206" t="s">
        <v>1005</v>
      </c>
      <c r="H405" s="37">
        <v>9482.06</v>
      </c>
      <c r="I405" s="37">
        <v>1137.8599999999999</v>
      </c>
      <c r="J405" s="37">
        <v>0</v>
      </c>
      <c r="K405" s="37">
        <v>10619.92</v>
      </c>
      <c r="L405" s="207"/>
    </row>
    <row r="406" spans="1:12" x14ac:dyDescent="0.3">
      <c r="A406" s="208" t="s">
        <v>385</v>
      </c>
      <c r="B406" s="49" t="s">
        <v>385</v>
      </c>
      <c r="C406" s="50"/>
      <c r="D406" s="50"/>
      <c r="E406" s="50"/>
      <c r="F406" s="50"/>
      <c r="G406" s="208" t="s">
        <v>385</v>
      </c>
      <c r="H406" s="38"/>
      <c r="I406" s="38"/>
      <c r="J406" s="38"/>
      <c r="K406" s="38"/>
      <c r="L406" s="209"/>
    </row>
    <row r="407" spans="1:12" x14ac:dyDescent="0.3">
      <c r="A407" s="46" t="s">
        <v>1006</v>
      </c>
      <c r="B407" s="49" t="s">
        <v>385</v>
      </c>
      <c r="C407" s="50"/>
      <c r="D407" s="50"/>
      <c r="E407" s="50"/>
      <c r="F407" s="46" t="s">
        <v>1007</v>
      </c>
      <c r="G407" s="47"/>
      <c r="H407" s="35">
        <v>2242.8000000000002</v>
      </c>
      <c r="I407" s="35">
        <v>0</v>
      </c>
      <c r="J407" s="35">
        <v>0</v>
      </c>
      <c r="K407" s="35">
        <v>2242.8000000000002</v>
      </c>
      <c r="L407" s="64">
        <f>I407-J407</f>
        <v>0</v>
      </c>
    </row>
    <row r="408" spans="1:12" x14ac:dyDescent="0.3">
      <c r="A408" s="206" t="s">
        <v>1008</v>
      </c>
      <c r="B408" s="49" t="s">
        <v>385</v>
      </c>
      <c r="C408" s="50"/>
      <c r="D408" s="50"/>
      <c r="E408" s="50"/>
      <c r="F408" s="50"/>
      <c r="G408" s="206" t="s">
        <v>1009</v>
      </c>
      <c r="H408" s="37">
        <v>2242.8000000000002</v>
      </c>
      <c r="I408" s="37">
        <v>0</v>
      </c>
      <c r="J408" s="37">
        <v>0</v>
      </c>
      <c r="K408" s="37">
        <v>2242.8000000000002</v>
      </c>
      <c r="L408" s="207"/>
    </row>
    <row r="409" spans="1:12" x14ac:dyDescent="0.3">
      <c r="A409" s="208" t="s">
        <v>385</v>
      </c>
      <c r="B409" s="49" t="s">
        <v>385</v>
      </c>
      <c r="C409" s="50"/>
      <c r="D409" s="50"/>
      <c r="E409" s="50"/>
      <c r="F409" s="50"/>
      <c r="G409" s="208" t="s">
        <v>385</v>
      </c>
      <c r="H409" s="38"/>
      <c r="I409" s="38"/>
      <c r="J409" s="38"/>
      <c r="K409" s="38"/>
      <c r="L409" s="209"/>
    </row>
    <row r="410" spans="1:12" x14ac:dyDescent="0.3">
      <c r="A410" s="46" t="s">
        <v>1216</v>
      </c>
      <c r="B410" s="49" t="s">
        <v>385</v>
      </c>
      <c r="C410" s="50"/>
      <c r="D410" s="50"/>
      <c r="E410" s="50"/>
      <c r="F410" s="46" t="s">
        <v>1217</v>
      </c>
      <c r="G410" s="47"/>
      <c r="H410" s="35">
        <v>0</v>
      </c>
      <c r="I410" s="35">
        <v>3520.59</v>
      </c>
      <c r="J410" s="35">
        <v>0</v>
      </c>
      <c r="K410" s="35">
        <v>3520.59</v>
      </c>
      <c r="L410" s="64">
        <f>I410-J410</f>
        <v>3520.59</v>
      </c>
    </row>
    <row r="411" spans="1:12" x14ac:dyDescent="0.3">
      <c r="A411" s="206" t="s">
        <v>1218</v>
      </c>
      <c r="B411" s="49" t="s">
        <v>385</v>
      </c>
      <c r="C411" s="50"/>
      <c r="D411" s="50"/>
      <c r="E411" s="50"/>
      <c r="F411" s="50"/>
      <c r="G411" s="206" t="s">
        <v>1217</v>
      </c>
      <c r="H411" s="37">
        <v>0</v>
      </c>
      <c r="I411" s="37">
        <v>3520.59</v>
      </c>
      <c r="J411" s="37">
        <v>0</v>
      </c>
      <c r="K411" s="37">
        <v>3520.59</v>
      </c>
      <c r="L411" s="207"/>
    </row>
    <row r="412" spans="1:12" x14ac:dyDescent="0.3">
      <c r="A412" s="46" t="s">
        <v>385</v>
      </c>
      <c r="B412" s="49" t="s">
        <v>385</v>
      </c>
      <c r="C412" s="50"/>
      <c r="D412" s="50"/>
      <c r="E412" s="46" t="s">
        <v>385</v>
      </c>
      <c r="F412" s="47"/>
      <c r="G412" s="47"/>
      <c r="H412" s="36"/>
      <c r="I412" s="36"/>
      <c r="J412" s="36"/>
      <c r="K412" s="36"/>
      <c r="L412" s="63"/>
    </row>
    <row r="413" spans="1:12" x14ac:dyDescent="0.3">
      <c r="A413" s="46" t="s">
        <v>1010</v>
      </c>
      <c r="B413" s="48" t="s">
        <v>385</v>
      </c>
      <c r="C413" s="46" t="s">
        <v>1011</v>
      </c>
      <c r="D413" s="47"/>
      <c r="E413" s="47"/>
      <c r="F413" s="47"/>
      <c r="G413" s="47"/>
      <c r="H413" s="35">
        <v>578477.52</v>
      </c>
      <c r="I413" s="35">
        <v>76583.509999999995</v>
      </c>
      <c r="J413" s="35">
        <v>0</v>
      </c>
      <c r="K413" s="35">
        <v>655061.03</v>
      </c>
      <c r="L413" s="64">
        <f>I413-J413</f>
        <v>76583.509999999995</v>
      </c>
    </row>
    <row r="414" spans="1:12" x14ac:dyDescent="0.3">
      <c r="A414" s="46" t="s">
        <v>1012</v>
      </c>
      <c r="B414" s="49" t="s">
        <v>385</v>
      </c>
      <c r="C414" s="50"/>
      <c r="D414" s="46" t="s">
        <v>1011</v>
      </c>
      <c r="E414" s="47"/>
      <c r="F414" s="47"/>
      <c r="G414" s="47"/>
      <c r="H414" s="35">
        <v>578477.52</v>
      </c>
      <c r="I414" s="35">
        <v>76583.509999999995</v>
      </c>
      <c r="J414" s="35">
        <v>0</v>
      </c>
      <c r="K414" s="35">
        <v>655061.03</v>
      </c>
      <c r="L414" s="62"/>
    </row>
    <row r="415" spans="1:12" x14ac:dyDescent="0.3">
      <c r="A415" s="46" t="s">
        <v>1013</v>
      </c>
      <c r="B415" s="49" t="s">
        <v>385</v>
      </c>
      <c r="C415" s="50"/>
      <c r="D415" s="50"/>
      <c r="E415" s="46" t="s">
        <v>1011</v>
      </c>
      <c r="F415" s="47"/>
      <c r="G415" s="47"/>
      <c r="H415" s="35">
        <v>578477.52</v>
      </c>
      <c r="I415" s="35">
        <v>76583.509999999995</v>
      </c>
      <c r="J415" s="35">
        <v>0</v>
      </c>
      <c r="K415" s="35">
        <v>655061.03</v>
      </c>
      <c r="L415" s="62"/>
    </row>
    <row r="416" spans="1:12" x14ac:dyDescent="0.3">
      <c r="A416" s="46" t="s">
        <v>1014</v>
      </c>
      <c r="B416" s="49" t="s">
        <v>385</v>
      </c>
      <c r="C416" s="50"/>
      <c r="D416" s="50"/>
      <c r="E416" s="50"/>
      <c r="F416" s="46" t="s">
        <v>991</v>
      </c>
      <c r="G416" s="47"/>
      <c r="H416" s="35">
        <v>46276.56</v>
      </c>
      <c r="I416" s="35">
        <v>0</v>
      </c>
      <c r="J416" s="35">
        <v>0</v>
      </c>
      <c r="K416" s="35">
        <v>46276.56</v>
      </c>
      <c r="L416" s="64">
        <f>I416-J416</f>
        <v>0</v>
      </c>
    </row>
    <row r="417" spans="1:12" x14ac:dyDescent="0.3">
      <c r="A417" s="206" t="s">
        <v>1015</v>
      </c>
      <c r="B417" s="49" t="s">
        <v>385</v>
      </c>
      <c r="C417" s="50"/>
      <c r="D417" s="50"/>
      <c r="E417" s="50"/>
      <c r="F417" s="50"/>
      <c r="G417" s="206" t="s">
        <v>953</v>
      </c>
      <c r="H417" s="37">
        <v>775.35</v>
      </c>
      <c r="I417" s="37">
        <v>0</v>
      </c>
      <c r="J417" s="37">
        <v>0</v>
      </c>
      <c r="K417" s="37">
        <v>775.35</v>
      </c>
      <c r="L417" s="207"/>
    </row>
    <row r="418" spans="1:12" x14ac:dyDescent="0.3">
      <c r="A418" s="206" t="s">
        <v>1016</v>
      </c>
      <c r="B418" s="49" t="s">
        <v>385</v>
      </c>
      <c r="C418" s="50"/>
      <c r="D418" s="50"/>
      <c r="E418" s="50"/>
      <c r="F418" s="50"/>
      <c r="G418" s="206" t="s">
        <v>1017</v>
      </c>
      <c r="H418" s="37">
        <v>45501.21</v>
      </c>
      <c r="I418" s="37">
        <v>0</v>
      </c>
      <c r="J418" s="37">
        <v>0</v>
      </c>
      <c r="K418" s="37">
        <v>45501.21</v>
      </c>
      <c r="L418" s="207"/>
    </row>
    <row r="419" spans="1:12" x14ac:dyDescent="0.3">
      <c r="A419" s="208" t="s">
        <v>385</v>
      </c>
      <c r="B419" s="49" t="s">
        <v>385</v>
      </c>
      <c r="C419" s="50"/>
      <c r="D419" s="50"/>
      <c r="E419" s="50"/>
      <c r="F419" s="50"/>
      <c r="G419" s="208" t="s">
        <v>385</v>
      </c>
      <c r="H419" s="38"/>
      <c r="I419" s="38"/>
      <c r="J419" s="38"/>
      <c r="K419" s="38"/>
      <c r="L419" s="209"/>
    </row>
    <row r="420" spans="1:12" x14ac:dyDescent="0.3">
      <c r="A420" s="46" t="s">
        <v>1018</v>
      </c>
      <c r="B420" s="49" t="s">
        <v>385</v>
      </c>
      <c r="C420" s="50"/>
      <c r="D420" s="50"/>
      <c r="E420" s="50"/>
      <c r="F420" s="46" t="s">
        <v>1019</v>
      </c>
      <c r="G420" s="47"/>
      <c r="H420" s="35">
        <v>4492.91</v>
      </c>
      <c r="I420" s="35">
        <v>0</v>
      </c>
      <c r="J420" s="35">
        <v>0</v>
      </c>
      <c r="K420" s="35">
        <v>4492.91</v>
      </c>
      <c r="L420" s="64">
        <f>I420-J420</f>
        <v>0</v>
      </c>
    </row>
    <row r="421" spans="1:12" x14ac:dyDescent="0.3">
      <c r="A421" s="206" t="s">
        <v>1020</v>
      </c>
      <c r="B421" s="49" t="s">
        <v>385</v>
      </c>
      <c r="C421" s="50"/>
      <c r="D421" s="50"/>
      <c r="E421" s="50"/>
      <c r="F421" s="50"/>
      <c r="G421" s="206" t="s">
        <v>1019</v>
      </c>
      <c r="H421" s="37">
        <v>4492.91</v>
      </c>
      <c r="I421" s="37">
        <v>0</v>
      </c>
      <c r="J421" s="37">
        <v>0</v>
      </c>
      <c r="K421" s="37">
        <v>4492.91</v>
      </c>
      <c r="L421" s="207"/>
    </row>
    <row r="422" spans="1:12" x14ac:dyDescent="0.3">
      <c r="A422" s="208" t="s">
        <v>385</v>
      </c>
      <c r="B422" s="49" t="s">
        <v>385</v>
      </c>
      <c r="C422" s="50"/>
      <c r="D422" s="50"/>
      <c r="E422" s="50"/>
      <c r="F422" s="50"/>
      <c r="G422" s="208" t="s">
        <v>385</v>
      </c>
      <c r="H422" s="38"/>
      <c r="I422" s="38"/>
      <c r="J422" s="38"/>
      <c r="K422" s="38"/>
      <c r="L422" s="209"/>
    </row>
    <row r="423" spans="1:12" x14ac:dyDescent="0.3">
      <c r="A423" s="46" t="s">
        <v>1021</v>
      </c>
      <c r="B423" s="49" t="s">
        <v>385</v>
      </c>
      <c r="C423" s="50"/>
      <c r="D423" s="50"/>
      <c r="E423" s="50"/>
      <c r="F423" s="46" t="s">
        <v>1022</v>
      </c>
      <c r="G423" s="47"/>
      <c r="H423" s="35">
        <v>518634.36</v>
      </c>
      <c r="I423" s="35">
        <v>70114.259999999995</v>
      </c>
      <c r="J423" s="35">
        <v>0</v>
      </c>
      <c r="K423" s="35">
        <v>588748.62</v>
      </c>
      <c r="L423" s="64">
        <f>I423-J423</f>
        <v>70114.259999999995</v>
      </c>
    </row>
    <row r="424" spans="1:12" x14ac:dyDescent="0.3">
      <c r="A424" s="206" t="s">
        <v>1023</v>
      </c>
      <c r="B424" s="49" t="s">
        <v>385</v>
      </c>
      <c r="C424" s="50"/>
      <c r="D424" s="50"/>
      <c r="E424" s="50"/>
      <c r="F424" s="50"/>
      <c r="G424" s="206" t="s">
        <v>1024</v>
      </c>
      <c r="H424" s="37">
        <v>482268.77</v>
      </c>
      <c r="I424" s="37">
        <v>66240.05</v>
      </c>
      <c r="J424" s="37">
        <v>0</v>
      </c>
      <c r="K424" s="37">
        <v>548508.81999999995</v>
      </c>
      <c r="L424" s="207"/>
    </row>
    <row r="425" spans="1:12" x14ac:dyDescent="0.3">
      <c r="A425" s="206" t="s">
        <v>1025</v>
      </c>
      <c r="B425" s="49" t="s">
        <v>385</v>
      </c>
      <c r="C425" s="50"/>
      <c r="D425" s="50"/>
      <c r="E425" s="50"/>
      <c r="F425" s="50"/>
      <c r="G425" s="206" t="s">
        <v>1026</v>
      </c>
      <c r="H425" s="37">
        <v>36365.589999999997</v>
      </c>
      <c r="I425" s="37">
        <v>3874.21</v>
      </c>
      <c r="J425" s="37">
        <v>0</v>
      </c>
      <c r="K425" s="37">
        <v>40239.800000000003</v>
      </c>
      <c r="L425" s="207"/>
    </row>
    <row r="426" spans="1:12" x14ac:dyDescent="0.3">
      <c r="A426" s="208" t="s">
        <v>385</v>
      </c>
      <c r="B426" s="49" t="s">
        <v>385</v>
      </c>
      <c r="C426" s="50"/>
      <c r="D426" s="50"/>
      <c r="E426" s="50"/>
      <c r="F426" s="50"/>
      <c r="G426" s="208" t="s">
        <v>385</v>
      </c>
      <c r="H426" s="38"/>
      <c r="I426" s="38"/>
      <c r="J426" s="38"/>
      <c r="K426" s="38"/>
      <c r="L426" s="209"/>
    </row>
    <row r="427" spans="1:12" x14ac:dyDescent="0.3">
      <c r="A427" s="46" t="s">
        <v>1027</v>
      </c>
      <c r="B427" s="49" t="s">
        <v>385</v>
      </c>
      <c r="C427" s="50"/>
      <c r="D427" s="50"/>
      <c r="E427" s="50"/>
      <c r="F427" s="46" t="s">
        <v>1028</v>
      </c>
      <c r="G427" s="47"/>
      <c r="H427" s="35">
        <v>996</v>
      </c>
      <c r="I427" s="35">
        <v>0</v>
      </c>
      <c r="J427" s="35">
        <v>0</v>
      </c>
      <c r="K427" s="35">
        <v>996</v>
      </c>
      <c r="L427" s="64">
        <f>I427-J427</f>
        <v>0</v>
      </c>
    </row>
    <row r="428" spans="1:12" x14ac:dyDescent="0.3">
      <c r="A428" s="206" t="s">
        <v>1029</v>
      </c>
      <c r="B428" s="49" t="s">
        <v>385</v>
      </c>
      <c r="C428" s="50"/>
      <c r="D428" s="50"/>
      <c r="E428" s="50"/>
      <c r="F428" s="50"/>
      <c r="G428" s="206" t="s">
        <v>959</v>
      </c>
      <c r="H428" s="37">
        <v>996</v>
      </c>
      <c r="I428" s="37">
        <v>0</v>
      </c>
      <c r="J428" s="37">
        <v>0</v>
      </c>
      <c r="K428" s="37">
        <v>996</v>
      </c>
      <c r="L428" s="207"/>
    </row>
    <row r="429" spans="1:12" x14ac:dyDescent="0.3">
      <c r="A429" s="208" t="s">
        <v>385</v>
      </c>
      <c r="B429" s="49" t="s">
        <v>385</v>
      </c>
      <c r="C429" s="50"/>
      <c r="D429" s="50"/>
      <c r="E429" s="50"/>
      <c r="F429" s="50"/>
      <c r="G429" s="208" t="s">
        <v>385</v>
      </c>
      <c r="H429" s="38"/>
      <c r="I429" s="38"/>
      <c r="J429" s="38"/>
      <c r="K429" s="38"/>
      <c r="L429" s="209"/>
    </row>
    <row r="430" spans="1:12" x14ac:dyDescent="0.3">
      <c r="A430" s="46" t="s">
        <v>1030</v>
      </c>
      <c r="B430" s="49" t="s">
        <v>385</v>
      </c>
      <c r="C430" s="50"/>
      <c r="D430" s="50"/>
      <c r="E430" s="50"/>
      <c r="F430" s="46" t="s">
        <v>1031</v>
      </c>
      <c r="G430" s="47"/>
      <c r="H430" s="35">
        <v>4412.93</v>
      </c>
      <c r="I430" s="35">
        <v>0</v>
      </c>
      <c r="J430" s="35">
        <v>0</v>
      </c>
      <c r="K430" s="35">
        <v>4412.93</v>
      </c>
      <c r="L430" s="64">
        <f>I430-J430</f>
        <v>0</v>
      </c>
    </row>
    <row r="431" spans="1:12" x14ac:dyDescent="0.3">
      <c r="A431" s="206" t="s">
        <v>1032</v>
      </c>
      <c r="B431" s="49" t="s">
        <v>385</v>
      </c>
      <c r="C431" s="50"/>
      <c r="D431" s="50"/>
      <c r="E431" s="50"/>
      <c r="F431" s="50"/>
      <c r="G431" s="206" t="s">
        <v>1031</v>
      </c>
      <c r="H431" s="37">
        <v>4412.93</v>
      </c>
      <c r="I431" s="37">
        <v>0</v>
      </c>
      <c r="J431" s="37">
        <v>0</v>
      </c>
      <c r="K431" s="37">
        <v>4412.93</v>
      </c>
      <c r="L431" s="207"/>
    </row>
    <row r="432" spans="1:12" x14ac:dyDescent="0.3">
      <c r="A432" s="208" t="s">
        <v>385</v>
      </c>
      <c r="B432" s="49" t="s">
        <v>385</v>
      </c>
      <c r="C432" s="50"/>
      <c r="D432" s="50"/>
      <c r="E432" s="50"/>
      <c r="F432" s="50"/>
      <c r="G432" s="208" t="s">
        <v>385</v>
      </c>
      <c r="H432" s="38"/>
      <c r="I432" s="38"/>
      <c r="J432" s="38"/>
      <c r="K432" s="38"/>
      <c r="L432" s="209"/>
    </row>
    <row r="433" spans="1:12" x14ac:dyDescent="0.3">
      <c r="A433" s="46" t="s">
        <v>1033</v>
      </c>
      <c r="B433" s="49" t="s">
        <v>385</v>
      </c>
      <c r="C433" s="50"/>
      <c r="D433" s="50"/>
      <c r="E433" s="50"/>
      <c r="F433" s="46" t="s">
        <v>1034</v>
      </c>
      <c r="G433" s="47"/>
      <c r="H433" s="35">
        <v>3275</v>
      </c>
      <c r="I433" s="35">
        <v>5540.2</v>
      </c>
      <c r="J433" s="35">
        <v>0</v>
      </c>
      <c r="K433" s="35">
        <v>8815.2000000000007</v>
      </c>
      <c r="L433" s="64">
        <f>I433-J433</f>
        <v>5540.2</v>
      </c>
    </row>
    <row r="434" spans="1:12" x14ac:dyDescent="0.3">
      <c r="A434" s="206" t="s">
        <v>1035</v>
      </c>
      <c r="B434" s="49" t="s">
        <v>385</v>
      </c>
      <c r="C434" s="50"/>
      <c r="D434" s="50"/>
      <c r="E434" s="50"/>
      <c r="F434" s="50"/>
      <c r="G434" s="206" t="s">
        <v>1034</v>
      </c>
      <c r="H434" s="37">
        <v>3275</v>
      </c>
      <c r="I434" s="37">
        <v>5540.2</v>
      </c>
      <c r="J434" s="37">
        <v>0</v>
      </c>
      <c r="K434" s="37">
        <v>8815.2000000000007</v>
      </c>
      <c r="L434" s="207"/>
    </row>
    <row r="435" spans="1:12" x14ac:dyDescent="0.3">
      <c r="A435" s="208" t="s">
        <v>385</v>
      </c>
      <c r="B435" s="49" t="s">
        <v>385</v>
      </c>
      <c r="C435" s="50"/>
      <c r="D435" s="50"/>
      <c r="E435" s="50"/>
      <c r="F435" s="50"/>
      <c r="G435" s="208" t="s">
        <v>385</v>
      </c>
      <c r="H435" s="38"/>
      <c r="I435" s="38"/>
      <c r="J435" s="38"/>
      <c r="K435" s="38"/>
      <c r="L435" s="209"/>
    </row>
    <row r="436" spans="1:12" x14ac:dyDescent="0.3">
      <c r="A436" s="46" t="s">
        <v>1036</v>
      </c>
      <c r="B436" s="49" t="s">
        <v>385</v>
      </c>
      <c r="C436" s="50"/>
      <c r="D436" s="50"/>
      <c r="E436" s="50"/>
      <c r="F436" s="46" t="s">
        <v>1037</v>
      </c>
      <c r="G436" s="47"/>
      <c r="H436" s="35">
        <v>389.76</v>
      </c>
      <c r="I436" s="35">
        <v>929.05</v>
      </c>
      <c r="J436" s="35">
        <v>0</v>
      </c>
      <c r="K436" s="35">
        <v>1318.81</v>
      </c>
      <c r="L436" s="64">
        <f>I436-J436</f>
        <v>929.05</v>
      </c>
    </row>
    <row r="437" spans="1:12" x14ac:dyDescent="0.3">
      <c r="A437" s="206" t="s">
        <v>1038</v>
      </c>
      <c r="B437" s="49" t="s">
        <v>385</v>
      </c>
      <c r="C437" s="50"/>
      <c r="D437" s="50"/>
      <c r="E437" s="50"/>
      <c r="F437" s="50"/>
      <c r="G437" s="206" t="s">
        <v>1037</v>
      </c>
      <c r="H437" s="37">
        <v>389.76</v>
      </c>
      <c r="I437" s="37">
        <v>929.05</v>
      </c>
      <c r="J437" s="37">
        <v>0</v>
      </c>
      <c r="K437" s="37">
        <v>1318.81</v>
      </c>
      <c r="L437" s="207"/>
    </row>
    <row r="438" spans="1:12" x14ac:dyDescent="0.3">
      <c r="A438" s="46" t="s">
        <v>385</v>
      </c>
      <c r="B438" s="48" t="s">
        <v>385</v>
      </c>
      <c r="C438" s="46" t="s">
        <v>385</v>
      </c>
      <c r="D438" s="47"/>
      <c r="E438" s="47"/>
      <c r="F438" s="47"/>
      <c r="G438" s="47"/>
      <c r="H438" s="36"/>
      <c r="I438" s="36"/>
      <c r="J438" s="36"/>
      <c r="K438" s="36"/>
      <c r="L438" s="63"/>
    </row>
    <row r="439" spans="1:12" x14ac:dyDescent="0.3">
      <c r="A439" s="46" t="s">
        <v>1039</v>
      </c>
      <c r="B439" s="48" t="s">
        <v>385</v>
      </c>
      <c r="C439" s="46" t="s">
        <v>1040</v>
      </c>
      <c r="D439" s="47"/>
      <c r="E439" s="47"/>
      <c r="F439" s="47"/>
      <c r="G439" s="47"/>
      <c r="H439" s="35">
        <v>31658.560000000001</v>
      </c>
      <c r="I439" s="35">
        <v>10550.81</v>
      </c>
      <c r="J439" s="35">
        <v>0</v>
      </c>
      <c r="K439" s="35">
        <v>42209.37</v>
      </c>
      <c r="L439" s="64">
        <f>I439-J439</f>
        <v>10550.81</v>
      </c>
    </row>
    <row r="440" spans="1:12" x14ac:dyDescent="0.3">
      <c r="A440" s="46" t="s">
        <v>1041</v>
      </c>
      <c r="B440" s="49" t="s">
        <v>385</v>
      </c>
      <c r="C440" s="50"/>
      <c r="D440" s="46" t="s">
        <v>1040</v>
      </c>
      <c r="E440" s="47"/>
      <c r="F440" s="47"/>
      <c r="G440" s="47"/>
      <c r="H440" s="35">
        <v>31658.560000000001</v>
      </c>
      <c r="I440" s="35">
        <v>10550.81</v>
      </c>
      <c r="J440" s="35">
        <v>0</v>
      </c>
      <c r="K440" s="35">
        <v>42209.37</v>
      </c>
      <c r="L440" s="62"/>
    </row>
    <row r="441" spans="1:12" x14ac:dyDescent="0.3">
      <c r="A441" s="46" t="s">
        <v>1042</v>
      </c>
      <c r="B441" s="49" t="s">
        <v>385</v>
      </c>
      <c r="C441" s="50"/>
      <c r="D441" s="50"/>
      <c r="E441" s="46" t="s">
        <v>1040</v>
      </c>
      <c r="F441" s="47"/>
      <c r="G441" s="47"/>
      <c r="H441" s="35">
        <v>31658.560000000001</v>
      </c>
      <c r="I441" s="35">
        <v>10550.81</v>
      </c>
      <c r="J441" s="35">
        <v>0</v>
      </c>
      <c r="K441" s="35">
        <v>42209.37</v>
      </c>
      <c r="L441" s="62"/>
    </row>
    <row r="442" spans="1:12" x14ac:dyDescent="0.3">
      <c r="A442" s="46" t="s">
        <v>1043</v>
      </c>
      <c r="B442" s="49" t="s">
        <v>385</v>
      </c>
      <c r="C442" s="50"/>
      <c r="D442" s="50"/>
      <c r="E442" s="50"/>
      <c r="F442" s="46" t="s">
        <v>1044</v>
      </c>
      <c r="G442" s="47"/>
      <c r="H442" s="35">
        <v>21548.05</v>
      </c>
      <c r="I442" s="35">
        <v>3487.81</v>
      </c>
      <c r="J442" s="35">
        <v>0</v>
      </c>
      <c r="K442" s="35">
        <v>25035.86</v>
      </c>
      <c r="L442" s="64">
        <f>I442-J442</f>
        <v>3487.81</v>
      </c>
    </row>
    <row r="443" spans="1:12" x14ac:dyDescent="0.3">
      <c r="A443" s="206" t="s">
        <v>1045</v>
      </c>
      <c r="B443" s="49" t="s">
        <v>385</v>
      </c>
      <c r="C443" s="50"/>
      <c r="D443" s="50"/>
      <c r="E443" s="50"/>
      <c r="F443" s="50"/>
      <c r="G443" s="206" t="s">
        <v>1046</v>
      </c>
      <c r="H443" s="37">
        <v>11186</v>
      </c>
      <c r="I443" s="37">
        <v>1698</v>
      </c>
      <c r="J443" s="37">
        <v>0</v>
      </c>
      <c r="K443" s="37">
        <v>12884</v>
      </c>
      <c r="L443" s="207"/>
    </row>
    <row r="444" spans="1:12" x14ac:dyDescent="0.3">
      <c r="A444" s="206" t="s">
        <v>1047</v>
      </c>
      <c r="B444" s="49" t="s">
        <v>385</v>
      </c>
      <c r="C444" s="50"/>
      <c r="D444" s="50"/>
      <c r="E444" s="50"/>
      <c r="F444" s="50"/>
      <c r="G444" s="206" t="s">
        <v>1048</v>
      </c>
      <c r="H444" s="37">
        <v>9064.0499999999993</v>
      </c>
      <c r="I444" s="37">
        <v>1140.81</v>
      </c>
      <c r="J444" s="37">
        <v>0</v>
      </c>
      <c r="K444" s="37">
        <v>10204.86</v>
      </c>
      <c r="L444" s="207"/>
    </row>
    <row r="445" spans="1:12" x14ac:dyDescent="0.3">
      <c r="A445" s="206" t="s">
        <v>1049</v>
      </c>
      <c r="B445" s="49" t="s">
        <v>385</v>
      </c>
      <c r="C445" s="50"/>
      <c r="D445" s="50"/>
      <c r="E445" s="50"/>
      <c r="F445" s="50"/>
      <c r="G445" s="206" t="s">
        <v>1050</v>
      </c>
      <c r="H445" s="37">
        <v>1298</v>
      </c>
      <c r="I445" s="37">
        <v>649</v>
      </c>
      <c r="J445" s="37">
        <v>0</v>
      </c>
      <c r="K445" s="37">
        <v>1947</v>
      </c>
      <c r="L445" s="207"/>
    </row>
    <row r="446" spans="1:12" x14ac:dyDescent="0.3">
      <c r="A446" s="208" t="s">
        <v>385</v>
      </c>
      <c r="B446" s="49" t="s">
        <v>385</v>
      </c>
      <c r="C446" s="50"/>
      <c r="D446" s="50"/>
      <c r="E446" s="50"/>
      <c r="F446" s="50"/>
      <c r="G446" s="208" t="s">
        <v>385</v>
      </c>
      <c r="H446" s="38"/>
      <c r="I446" s="38"/>
      <c r="J446" s="38"/>
      <c r="K446" s="38"/>
      <c r="L446" s="209"/>
    </row>
    <row r="447" spans="1:12" x14ac:dyDescent="0.3">
      <c r="A447" s="46" t="s">
        <v>1051</v>
      </c>
      <c r="B447" s="49" t="s">
        <v>385</v>
      </c>
      <c r="C447" s="50"/>
      <c r="D447" s="50"/>
      <c r="E447" s="50"/>
      <c r="F447" s="46" t="s">
        <v>1052</v>
      </c>
      <c r="G447" s="47"/>
      <c r="H447" s="35">
        <v>2229.83</v>
      </c>
      <c r="I447" s="35">
        <v>2063</v>
      </c>
      <c r="J447" s="35">
        <v>0</v>
      </c>
      <c r="K447" s="35">
        <v>4292.83</v>
      </c>
      <c r="L447" s="64">
        <f>I447-J447</f>
        <v>2063</v>
      </c>
    </row>
    <row r="448" spans="1:12" x14ac:dyDescent="0.3">
      <c r="A448" s="206" t="s">
        <v>1053</v>
      </c>
      <c r="B448" s="49" t="s">
        <v>385</v>
      </c>
      <c r="C448" s="50"/>
      <c r="D448" s="50"/>
      <c r="E448" s="50"/>
      <c r="F448" s="50"/>
      <c r="G448" s="206" t="s">
        <v>1054</v>
      </c>
      <c r="H448" s="37">
        <v>2087.21</v>
      </c>
      <c r="I448" s="37">
        <v>2063</v>
      </c>
      <c r="J448" s="37">
        <v>0</v>
      </c>
      <c r="K448" s="37">
        <v>4150.21</v>
      </c>
      <c r="L448" s="207"/>
    </row>
    <row r="449" spans="1:12" x14ac:dyDescent="0.3">
      <c r="A449" s="206" t="s">
        <v>1055</v>
      </c>
      <c r="B449" s="49" t="s">
        <v>385</v>
      </c>
      <c r="C449" s="50"/>
      <c r="D449" s="50"/>
      <c r="E449" s="50"/>
      <c r="F449" s="50"/>
      <c r="G449" s="206" t="s">
        <v>1056</v>
      </c>
      <c r="H449" s="37">
        <v>142.62</v>
      </c>
      <c r="I449" s="37">
        <v>0</v>
      </c>
      <c r="J449" s="37">
        <v>0</v>
      </c>
      <c r="K449" s="37">
        <v>142.62</v>
      </c>
      <c r="L449" s="207"/>
    </row>
    <row r="450" spans="1:12" x14ac:dyDescent="0.3">
      <c r="A450" s="208" t="s">
        <v>385</v>
      </c>
      <c r="B450" s="49" t="s">
        <v>385</v>
      </c>
      <c r="C450" s="50"/>
      <c r="D450" s="50"/>
      <c r="E450" s="50"/>
      <c r="F450" s="50"/>
      <c r="G450" s="208" t="s">
        <v>385</v>
      </c>
      <c r="H450" s="38"/>
      <c r="I450" s="38"/>
      <c r="J450" s="38"/>
      <c r="K450" s="38"/>
      <c r="L450" s="209"/>
    </row>
    <row r="451" spans="1:12" x14ac:dyDescent="0.3">
      <c r="A451" s="46" t="s">
        <v>1057</v>
      </c>
      <c r="B451" s="49" t="s">
        <v>385</v>
      </c>
      <c r="C451" s="50"/>
      <c r="D451" s="50"/>
      <c r="E451" s="50"/>
      <c r="F451" s="46" t="s">
        <v>1058</v>
      </c>
      <c r="G451" s="47"/>
      <c r="H451" s="35">
        <v>4438.18</v>
      </c>
      <c r="I451" s="35">
        <v>5000</v>
      </c>
      <c r="J451" s="35">
        <v>0</v>
      </c>
      <c r="K451" s="35">
        <v>9438.18</v>
      </c>
      <c r="L451" s="64">
        <f>I451-J451</f>
        <v>5000</v>
      </c>
    </row>
    <row r="452" spans="1:12" x14ac:dyDescent="0.3">
      <c r="A452" s="206" t="s">
        <v>1059</v>
      </c>
      <c r="B452" s="49" t="s">
        <v>385</v>
      </c>
      <c r="C452" s="50"/>
      <c r="D452" s="50"/>
      <c r="E452" s="50"/>
      <c r="F452" s="50"/>
      <c r="G452" s="206" t="s">
        <v>1060</v>
      </c>
      <c r="H452" s="37">
        <v>4438.18</v>
      </c>
      <c r="I452" s="37">
        <v>0</v>
      </c>
      <c r="J452" s="37">
        <v>0</v>
      </c>
      <c r="K452" s="37">
        <v>4438.18</v>
      </c>
      <c r="L452" s="207"/>
    </row>
    <row r="453" spans="1:12" x14ac:dyDescent="0.3">
      <c r="A453" s="206" t="s">
        <v>1219</v>
      </c>
      <c r="B453" s="49" t="s">
        <v>385</v>
      </c>
      <c r="C453" s="50"/>
      <c r="D453" s="50"/>
      <c r="E453" s="50"/>
      <c r="F453" s="50"/>
      <c r="G453" s="206" t="s">
        <v>1220</v>
      </c>
      <c r="H453" s="37">
        <v>0</v>
      </c>
      <c r="I453" s="37">
        <v>5000</v>
      </c>
      <c r="J453" s="37">
        <v>0</v>
      </c>
      <c r="K453" s="37">
        <v>5000</v>
      </c>
      <c r="L453" s="207"/>
    </row>
    <row r="454" spans="1:12" x14ac:dyDescent="0.3">
      <c r="A454" s="208" t="s">
        <v>385</v>
      </c>
      <c r="B454" s="49" t="s">
        <v>385</v>
      </c>
      <c r="C454" s="50"/>
      <c r="D454" s="50"/>
      <c r="E454" s="50"/>
      <c r="F454" s="50"/>
      <c r="G454" s="208" t="s">
        <v>385</v>
      </c>
      <c r="H454" s="38"/>
      <c r="I454" s="38"/>
      <c r="J454" s="38"/>
      <c r="K454" s="38"/>
      <c r="L454" s="209"/>
    </row>
    <row r="455" spans="1:12" x14ac:dyDescent="0.3">
      <c r="A455" s="46" t="s">
        <v>1061</v>
      </c>
      <c r="B455" s="49" t="s">
        <v>385</v>
      </c>
      <c r="C455" s="50"/>
      <c r="D455" s="50"/>
      <c r="E455" s="50"/>
      <c r="F455" s="46" t="s">
        <v>991</v>
      </c>
      <c r="G455" s="47"/>
      <c r="H455" s="35">
        <v>3442.5</v>
      </c>
      <c r="I455" s="35">
        <v>0</v>
      </c>
      <c r="J455" s="35">
        <v>0</v>
      </c>
      <c r="K455" s="35">
        <v>3442.5</v>
      </c>
      <c r="L455" s="64">
        <f>I455-J455</f>
        <v>0</v>
      </c>
    </row>
    <row r="456" spans="1:12" x14ac:dyDescent="0.3">
      <c r="A456" s="206" t="s">
        <v>1062</v>
      </c>
      <c r="B456" s="49" t="s">
        <v>385</v>
      </c>
      <c r="C456" s="50"/>
      <c r="D456" s="50"/>
      <c r="E456" s="50"/>
      <c r="F456" s="50"/>
      <c r="G456" s="206" t="s">
        <v>991</v>
      </c>
      <c r="H456" s="37">
        <v>3442.5</v>
      </c>
      <c r="I456" s="37">
        <v>0</v>
      </c>
      <c r="J456" s="37">
        <v>0</v>
      </c>
      <c r="K456" s="37">
        <v>3442.5</v>
      </c>
      <c r="L456" s="207"/>
    </row>
    <row r="457" spans="1:12" x14ac:dyDescent="0.3">
      <c r="A457" s="46" t="s">
        <v>385</v>
      </c>
      <c r="B457" s="48" t="s">
        <v>385</v>
      </c>
      <c r="C457" s="46" t="s">
        <v>385</v>
      </c>
      <c r="D457" s="47"/>
      <c r="E457" s="47"/>
      <c r="F457" s="47"/>
      <c r="G457" s="47"/>
      <c r="H457" s="36"/>
      <c r="I457" s="36"/>
      <c r="J457" s="36"/>
      <c r="K457" s="36"/>
      <c r="L457" s="63"/>
    </row>
    <row r="458" spans="1:12" x14ac:dyDescent="0.3">
      <c r="A458" s="46" t="s">
        <v>1063</v>
      </c>
      <c r="B458" s="48" t="s">
        <v>385</v>
      </c>
      <c r="C458" s="46" t="s">
        <v>1064</v>
      </c>
      <c r="D458" s="47"/>
      <c r="E458" s="47"/>
      <c r="F458" s="47"/>
      <c r="G458" s="47"/>
      <c r="H458" s="35">
        <v>1026990.06</v>
      </c>
      <c r="I458" s="35">
        <v>246128.67</v>
      </c>
      <c r="J458" s="35">
        <v>0</v>
      </c>
      <c r="K458" s="35">
        <v>1273118.73</v>
      </c>
      <c r="L458" s="64">
        <f>I458-J458</f>
        <v>246128.67</v>
      </c>
    </row>
    <row r="459" spans="1:12" x14ac:dyDescent="0.3">
      <c r="A459" s="46" t="s">
        <v>1065</v>
      </c>
      <c r="B459" s="49" t="s">
        <v>385</v>
      </c>
      <c r="C459" s="50"/>
      <c r="D459" s="46" t="s">
        <v>1064</v>
      </c>
      <c r="E459" s="47"/>
      <c r="F459" s="47"/>
      <c r="G459" s="47"/>
      <c r="H459" s="35">
        <v>1026990.06</v>
      </c>
      <c r="I459" s="35">
        <v>246128.67</v>
      </c>
      <c r="J459" s="35">
        <v>0</v>
      </c>
      <c r="K459" s="35">
        <v>1273118.73</v>
      </c>
      <c r="L459" s="62"/>
    </row>
    <row r="460" spans="1:12" x14ac:dyDescent="0.3">
      <c r="A460" s="46" t="s">
        <v>1066</v>
      </c>
      <c r="B460" s="49" t="s">
        <v>385</v>
      </c>
      <c r="C460" s="50"/>
      <c r="D460" s="50"/>
      <c r="E460" s="46" t="s">
        <v>1064</v>
      </c>
      <c r="F460" s="47"/>
      <c r="G460" s="47"/>
      <c r="H460" s="35">
        <v>1026990.06</v>
      </c>
      <c r="I460" s="35">
        <v>246128.67</v>
      </c>
      <c r="J460" s="35">
        <v>0</v>
      </c>
      <c r="K460" s="35">
        <v>1273118.73</v>
      </c>
      <c r="L460" s="62"/>
    </row>
    <row r="461" spans="1:12" x14ac:dyDescent="0.3">
      <c r="A461" s="46" t="s">
        <v>1067</v>
      </c>
      <c r="B461" s="49" t="s">
        <v>385</v>
      </c>
      <c r="C461" s="50"/>
      <c r="D461" s="50"/>
      <c r="E461" s="50"/>
      <c r="F461" s="46" t="s">
        <v>1068</v>
      </c>
      <c r="G461" s="47"/>
      <c r="H461" s="35">
        <v>873475.41</v>
      </c>
      <c r="I461" s="35">
        <v>243628.67</v>
      </c>
      <c r="J461" s="35">
        <v>0</v>
      </c>
      <c r="K461" s="35">
        <v>1117104.08</v>
      </c>
      <c r="L461" s="64">
        <f>I461-J461</f>
        <v>243628.67</v>
      </c>
    </row>
    <row r="462" spans="1:12" x14ac:dyDescent="0.3">
      <c r="A462" s="206" t="s">
        <v>1069</v>
      </c>
      <c r="B462" s="49" t="s">
        <v>385</v>
      </c>
      <c r="C462" s="50"/>
      <c r="D462" s="50"/>
      <c r="E462" s="50"/>
      <c r="F462" s="50"/>
      <c r="G462" s="206" t="s">
        <v>1068</v>
      </c>
      <c r="H462" s="37">
        <v>873475.41</v>
      </c>
      <c r="I462" s="37">
        <v>243628.67</v>
      </c>
      <c r="J462" s="37">
        <v>0</v>
      </c>
      <c r="K462" s="37">
        <v>1117104.08</v>
      </c>
      <c r="L462" s="207"/>
    </row>
    <row r="463" spans="1:12" x14ac:dyDescent="0.3">
      <c r="A463" s="208" t="s">
        <v>385</v>
      </c>
      <c r="B463" s="49" t="s">
        <v>385</v>
      </c>
      <c r="C463" s="50"/>
      <c r="D463" s="50"/>
      <c r="E463" s="50"/>
      <c r="F463" s="50"/>
      <c r="G463" s="208" t="s">
        <v>385</v>
      </c>
      <c r="H463" s="38"/>
      <c r="I463" s="38"/>
      <c r="J463" s="38"/>
      <c r="K463" s="38"/>
      <c r="L463" s="209"/>
    </row>
    <row r="464" spans="1:12" x14ac:dyDescent="0.3">
      <c r="A464" s="46" t="s">
        <v>1070</v>
      </c>
      <c r="B464" s="49" t="s">
        <v>385</v>
      </c>
      <c r="C464" s="50"/>
      <c r="D464" s="50"/>
      <c r="E464" s="50"/>
      <c r="F464" s="46" t="s">
        <v>1071</v>
      </c>
      <c r="G464" s="47"/>
      <c r="H464" s="35">
        <v>153124.65</v>
      </c>
      <c r="I464" s="35">
        <v>2500</v>
      </c>
      <c r="J464" s="35">
        <v>0</v>
      </c>
      <c r="K464" s="35">
        <v>155624.65</v>
      </c>
      <c r="L464" s="64">
        <f>I464-J464</f>
        <v>2500</v>
      </c>
    </row>
    <row r="465" spans="1:12" x14ac:dyDescent="0.3">
      <c r="A465" s="206" t="s">
        <v>1072</v>
      </c>
      <c r="B465" s="49" t="s">
        <v>385</v>
      </c>
      <c r="C465" s="50"/>
      <c r="D465" s="50"/>
      <c r="E465" s="50"/>
      <c r="F465" s="50"/>
      <c r="G465" s="206" t="s">
        <v>1071</v>
      </c>
      <c r="H465" s="37">
        <v>153124.65</v>
      </c>
      <c r="I465" s="37">
        <v>2500</v>
      </c>
      <c r="J465" s="37">
        <v>0</v>
      </c>
      <c r="K465" s="37">
        <v>155624.65</v>
      </c>
      <c r="L465" s="207"/>
    </row>
    <row r="466" spans="1:12" x14ac:dyDescent="0.3">
      <c r="A466" s="208" t="s">
        <v>385</v>
      </c>
      <c r="B466" s="49" t="s">
        <v>385</v>
      </c>
      <c r="C466" s="50"/>
      <c r="D466" s="50"/>
      <c r="E466" s="50"/>
      <c r="F466" s="50"/>
      <c r="G466" s="208" t="s">
        <v>385</v>
      </c>
      <c r="H466" s="38"/>
      <c r="I466" s="38"/>
      <c r="J466" s="38"/>
      <c r="K466" s="38"/>
      <c r="L466" s="209"/>
    </row>
    <row r="467" spans="1:12" x14ac:dyDescent="0.3">
      <c r="A467" s="46" t="s">
        <v>1073</v>
      </c>
      <c r="B467" s="49" t="s">
        <v>385</v>
      </c>
      <c r="C467" s="50"/>
      <c r="D467" s="50"/>
      <c r="E467" s="50"/>
      <c r="F467" s="46" t="s">
        <v>1074</v>
      </c>
      <c r="G467" s="47"/>
      <c r="H467" s="35">
        <v>390</v>
      </c>
      <c r="I467" s="35">
        <v>0</v>
      </c>
      <c r="J467" s="35">
        <v>0</v>
      </c>
      <c r="K467" s="35">
        <v>390</v>
      </c>
      <c r="L467" s="64">
        <f>I467-J467</f>
        <v>0</v>
      </c>
    </row>
    <row r="468" spans="1:12" x14ac:dyDescent="0.3">
      <c r="A468" s="206" t="s">
        <v>1075</v>
      </c>
      <c r="B468" s="49" t="s">
        <v>385</v>
      </c>
      <c r="C468" s="50"/>
      <c r="D468" s="50"/>
      <c r="E468" s="50"/>
      <c r="F468" s="50"/>
      <c r="G468" s="206" t="s">
        <v>1074</v>
      </c>
      <c r="H468" s="37">
        <v>390</v>
      </c>
      <c r="I468" s="37">
        <v>0</v>
      </c>
      <c r="J468" s="37">
        <v>0</v>
      </c>
      <c r="K468" s="37">
        <v>390</v>
      </c>
      <c r="L468" s="207"/>
    </row>
    <row r="469" spans="1:12" x14ac:dyDescent="0.3">
      <c r="A469" s="46" t="s">
        <v>385</v>
      </c>
      <c r="B469" s="49" t="s">
        <v>385</v>
      </c>
      <c r="C469" s="50"/>
      <c r="D469" s="46" t="s">
        <v>385</v>
      </c>
      <c r="E469" s="47"/>
      <c r="F469" s="47"/>
      <c r="G469" s="47"/>
      <c r="H469" s="36"/>
      <c r="I469" s="36"/>
      <c r="J469" s="36"/>
      <c r="K469" s="36"/>
      <c r="L469" s="63"/>
    </row>
    <row r="470" spans="1:12" x14ac:dyDescent="0.3">
      <c r="A470" s="46" t="s">
        <v>1076</v>
      </c>
      <c r="B470" s="48" t="s">
        <v>385</v>
      </c>
      <c r="C470" s="46" t="s">
        <v>1077</v>
      </c>
      <c r="D470" s="47"/>
      <c r="E470" s="47"/>
      <c r="F470" s="47"/>
      <c r="G470" s="47"/>
      <c r="H470" s="35">
        <v>251106.3</v>
      </c>
      <c r="I470" s="35">
        <v>31708.720000000001</v>
      </c>
      <c r="J470" s="35">
        <v>0</v>
      </c>
      <c r="K470" s="35">
        <v>282815.02</v>
      </c>
      <c r="L470" s="64">
        <f>I470-J470</f>
        <v>31708.720000000001</v>
      </c>
    </row>
    <row r="471" spans="1:12" x14ac:dyDescent="0.3">
      <c r="A471" s="46" t="s">
        <v>1078</v>
      </c>
      <c r="B471" s="49" t="s">
        <v>385</v>
      </c>
      <c r="C471" s="50"/>
      <c r="D471" s="46" t="s">
        <v>1077</v>
      </c>
      <c r="E471" s="47"/>
      <c r="F471" s="47"/>
      <c r="G471" s="47"/>
      <c r="H471" s="35">
        <v>251106.3</v>
      </c>
      <c r="I471" s="35">
        <v>31708.720000000001</v>
      </c>
      <c r="J471" s="35">
        <v>0</v>
      </c>
      <c r="K471" s="35">
        <v>282815.02</v>
      </c>
      <c r="L471" s="64"/>
    </row>
    <row r="472" spans="1:12" x14ac:dyDescent="0.3">
      <c r="A472" s="46" t="s">
        <v>1079</v>
      </c>
      <c r="B472" s="49" t="s">
        <v>385</v>
      </c>
      <c r="C472" s="50"/>
      <c r="D472" s="50"/>
      <c r="E472" s="46" t="s">
        <v>1077</v>
      </c>
      <c r="F472" s="47"/>
      <c r="G472" s="47"/>
      <c r="H472" s="35">
        <v>251106.3</v>
      </c>
      <c r="I472" s="35">
        <v>31708.720000000001</v>
      </c>
      <c r="J472" s="35">
        <v>0</v>
      </c>
      <c r="K472" s="35">
        <v>282815.02</v>
      </c>
      <c r="L472" s="62"/>
    </row>
    <row r="473" spans="1:12" x14ac:dyDescent="0.3">
      <c r="A473" s="46" t="s">
        <v>1080</v>
      </c>
      <c r="B473" s="49" t="s">
        <v>385</v>
      </c>
      <c r="C473" s="50"/>
      <c r="D473" s="50"/>
      <c r="E473" s="50"/>
      <c r="F473" s="46" t="s">
        <v>1077</v>
      </c>
      <c r="G473" s="47"/>
      <c r="H473" s="35">
        <v>251106.3</v>
      </c>
      <c r="I473" s="35">
        <v>31708.720000000001</v>
      </c>
      <c r="J473" s="35">
        <v>0</v>
      </c>
      <c r="K473" s="35">
        <v>282815.02</v>
      </c>
      <c r="L473" s="62"/>
    </row>
    <row r="474" spans="1:12" x14ac:dyDescent="0.3">
      <c r="A474" s="206" t="s">
        <v>1081</v>
      </c>
      <c r="B474" s="49" t="s">
        <v>385</v>
      </c>
      <c r="C474" s="50"/>
      <c r="D474" s="50"/>
      <c r="E474" s="50"/>
      <c r="F474" s="50"/>
      <c r="G474" s="206" t="s">
        <v>1082</v>
      </c>
      <c r="H474" s="37">
        <v>251106.3</v>
      </c>
      <c r="I474" s="37">
        <v>31708.720000000001</v>
      </c>
      <c r="J474" s="37">
        <v>0</v>
      </c>
      <c r="K474" s="37">
        <v>282815.02</v>
      </c>
      <c r="L474" s="207"/>
    </row>
    <row r="475" spans="1:12" x14ac:dyDescent="0.3">
      <c r="A475" s="46" t="s">
        <v>385</v>
      </c>
      <c r="B475" s="48" t="s">
        <v>385</v>
      </c>
      <c r="C475" s="46" t="s">
        <v>385</v>
      </c>
      <c r="D475" s="47"/>
      <c r="E475" s="47"/>
      <c r="F475" s="47"/>
      <c r="G475" s="47"/>
      <c r="H475" s="36"/>
      <c r="I475" s="36"/>
      <c r="J475" s="36"/>
      <c r="K475" s="36"/>
      <c r="L475" s="63"/>
    </row>
    <row r="476" spans="1:12" x14ac:dyDescent="0.3">
      <c r="A476" s="46" t="s">
        <v>1083</v>
      </c>
      <c r="B476" s="48" t="s">
        <v>385</v>
      </c>
      <c r="C476" s="46" t="s">
        <v>1084</v>
      </c>
      <c r="D476" s="47"/>
      <c r="E476" s="47"/>
      <c r="F476" s="47"/>
      <c r="G476" s="47"/>
      <c r="H476" s="35">
        <v>2532992.23</v>
      </c>
      <c r="I476" s="35">
        <v>310418.38</v>
      </c>
      <c r="J476" s="35">
        <v>0</v>
      </c>
      <c r="K476" s="35">
        <v>2843410.61</v>
      </c>
      <c r="L476" s="64">
        <f>I476-J476</f>
        <v>310418.38</v>
      </c>
    </row>
    <row r="477" spans="1:12" x14ac:dyDescent="0.3">
      <c r="A477" s="46" t="s">
        <v>1085</v>
      </c>
      <c r="B477" s="49" t="s">
        <v>385</v>
      </c>
      <c r="C477" s="50"/>
      <c r="D477" s="46" t="s">
        <v>1084</v>
      </c>
      <c r="E477" s="47"/>
      <c r="F477" s="47"/>
      <c r="G477" s="47"/>
      <c r="H477" s="35">
        <v>2532992.23</v>
      </c>
      <c r="I477" s="35">
        <v>310418.38</v>
      </c>
      <c r="J477" s="35">
        <v>0</v>
      </c>
      <c r="K477" s="35">
        <v>2843410.61</v>
      </c>
      <c r="L477" s="62"/>
    </row>
    <row r="478" spans="1:12" x14ac:dyDescent="0.3">
      <c r="A478" s="46" t="s">
        <v>1086</v>
      </c>
      <c r="B478" s="49" t="s">
        <v>385</v>
      </c>
      <c r="C478" s="50"/>
      <c r="D478" s="50"/>
      <c r="E478" s="46" t="s">
        <v>1084</v>
      </c>
      <c r="F478" s="47"/>
      <c r="G478" s="47"/>
      <c r="H478" s="35">
        <v>2532992.23</v>
      </c>
      <c r="I478" s="35">
        <v>310418.38</v>
      </c>
      <c r="J478" s="35">
        <v>0</v>
      </c>
      <c r="K478" s="35">
        <v>2843410.61</v>
      </c>
      <c r="L478" s="62"/>
    </row>
    <row r="479" spans="1:12" x14ac:dyDescent="0.3">
      <c r="A479" s="46" t="s">
        <v>1087</v>
      </c>
      <c r="B479" s="49" t="s">
        <v>385</v>
      </c>
      <c r="C479" s="50"/>
      <c r="D479" s="50"/>
      <c r="E479" s="50"/>
      <c r="F479" s="46" t="s">
        <v>1084</v>
      </c>
      <c r="G479" s="47"/>
      <c r="H479" s="35">
        <v>2532992.23</v>
      </c>
      <c r="I479" s="35">
        <v>310418.38</v>
      </c>
      <c r="J479" s="35">
        <v>0</v>
      </c>
      <c r="K479" s="35">
        <v>2843410.61</v>
      </c>
      <c r="L479" s="62"/>
    </row>
    <row r="480" spans="1:12" x14ac:dyDescent="0.3">
      <c r="A480" s="206" t="s">
        <v>1088</v>
      </c>
      <c r="B480" s="49" t="s">
        <v>385</v>
      </c>
      <c r="C480" s="50"/>
      <c r="D480" s="50"/>
      <c r="E480" s="50"/>
      <c r="F480" s="50"/>
      <c r="G480" s="206" t="s">
        <v>1089</v>
      </c>
      <c r="H480" s="37">
        <v>2486961.69</v>
      </c>
      <c r="I480" s="37">
        <v>304694.05</v>
      </c>
      <c r="J480" s="37">
        <v>0</v>
      </c>
      <c r="K480" s="37">
        <v>2791655.74</v>
      </c>
      <c r="L480" s="64">
        <f t="shared" ref="L480:L481" si="2">I480-J480</f>
        <v>304694.05</v>
      </c>
    </row>
    <row r="481" spans="1:12" x14ac:dyDescent="0.3">
      <c r="A481" s="206" t="s">
        <v>1090</v>
      </c>
      <c r="B481" s="49" t="s">
        <v>385</v>
      </c>
      <c r="C481" s="50"/>
      <c r="D481" s="50"/>
      <c r="E481" s="50"/>
      <c r="F481" s="50"/>
      <c r="G481" s="206" t="s">
        <v>1091</v>
      </c>
      <c r="H481" s="37">
        <v>46030.54</v>
      </c>
      <c r="I481" s="37">
        <v>5724.33</v>
      </c>
      <c r="J481" s="37">
        <v>0</v>
      </c>
      <c r="K481" s="37">
        <v>51754.87</v>
      </c>
      <c r="L481" s="64">
        <f t="shared" si="2"/>
        <v>5724.33</v>
      </c>
    </row>
    <row r="482" spans="1:12" x14ac:dyDescent="0.3">
      <c r="A482" s="208" t="s">
        <v>385</v>
      </c>
      <c r="B482" s="49" t="s">
        <v>385</v>
      </c>
      <c r="C482" s="50"/>
      <c r="D482" s="50"/>
      <c r="E482" s="50"/>
      <c r="F482" s="50"/>
      <c r="G482" s="208" t="s">
        <v>385</v>
      </c>
      <c r="H482" s="38"/>
      <c r="I482" s="38"/>
      <c r="J482" s="38"/>
      <c r="K482" s="38"/>
      <c r="L482" s="209"/>
    </row>
    <row r="483" spans="1:12" x14ac:dyDescent="0.3">
      <c r="A483" s="46" t="s">
        <v>1092</v>
      </c>
      <c r="B483" s="48" t="s">
        <v>385</v>
      </c>
      <c r="C483" s="46" t="s">
        <v>1093</v>
      </c>
      <c r="D483" s="47"/>
      <c r="E483" s="47"/>
      <c r="F483" s="47"/>
      <c r="G483" s="47"/>
      <c r="H483" s="35">
        <v>23600</v>
      </c>
      <c r="I483" s="35">
        <v>2029.6</v>
      </c>
      <c r="J483" s="35">
        <v>0</v>
      </c>
      <c r="K483" s="35">
        <v>25629.599999999999</v>
      </c>
      <c r="L483" s="64">
        <f>I483-J483</f>
        <v>2029.6</v>
      </c>
    </row>
    <row r="484" spans="1:12" x14ac:dyDescent="0.3">
      <c r="A484" s="46" t="s">
        <v>1094</v>
      </c>
      <c r="B484" s="49" t="s">
        <v>385</v>
      </c>
      <c r="C484" s="50"/>
      <c r="D484" s="46" t="s">
        <v>1093</v>
      </c>
      <c r="E484" s="47"/>
      <c r="F484" s="47"/>
      <c r="G484" s="47"/>
      <c r="H484" s="35">
        <v>23600</v>
      </c>
      <c r="I484" s="35">
        <v>2029.6</v>
      </c>
      <c r="J484" s="35">
        <v>0</v>
      </c>
      <c r="K484" s="35">
        <v>25629.599999999999</v>
      </c>
      <c r="L484" s="62"/>
    </row>
    <row r="485" spans="1:12" x14ac:dyDescent="0.3">
      <c r="A485" s="46" t="s">
        <v>1095</v>
      </c>
      <c r="B485" s="49" t="s">
        <v>385</v>
      </c>
      <c r="C485" s="50"/>
      <c r="D485" s="50"/>
      <c r="E485" s="46" t="s">
        <v>1093</v>
      </c>
      <c r="F485" s="47"/>
      <c r="G485" s="47"/>
      <c r="H485" s="35">
        <v>23600</v>
      </c>
      <c r="I485" s="35">
        <v>2029.6</v>
      </c>
      <c r="J485" s="35">
        <v>0</v>
      </c>
      <c r="K485" s="35">
        <v>25629.599999999999</v>
      </c>
      <c r="L485" s="62"/>
    </row>
    <row r="486" spans="1:12" x14ac:dyDescent="0.3">
      <c r="A486" s="46" t="s">
        <v>1096</v>
      </c>
      <c r="B486" s="49" t="s">
        <v>385</v>
      </c>
      <c r="C486" s="50"/>
      <c r="D486" s="50"/>
      <c r="E486" s="50"/>
      <c r="F486" s="46" t="s">
        <v>1093</v>
      </c>
      <c r="G486" s="47"/>
      <c r="H486" s="35">
        <v>23600</v>
      </c>
      <c r="I486" s="35">
        <v>2029.6</v>
      </c>
      <c r="J486" s="35">
        <v>0</v>
      </c>
      <c r="K486" s="35">
        <v>25629.599999999999</v>
      </c>
      <c r="L486" s="64">
        <f>I486-J486</f>
        <v>2029.6</v>
      </c>
    </row>
    <row r="487" spans="1:12" x14ac:dyDescent="0.3">
      <c r="A487" s="206" t="s">
        <v>1097</v>
      </c>
      <c r="B487" s="49" t="s">
        <v>385</v>
      </c>
      <c r="C487" s="50"/>
      <c r="D487" s="50"/>
      <c r="E487" s="50"/>
      <c r="F487" s="50"/>
      <c r="G487" s="206" t="s">
        <v>1098</v>
      </c>
      <c r="H487" s="37">
        <v>3600</v>
      </c>
      <c r="I487" s="37">
        <v>2029.6</v>
      </c>
      <c r="J487" s="37">
        <v>0</v>
      </c>
      <c r="K487" s="37">
        <v>5629.6</v>
      </c>
      <c r="L487" s="64">
        <f t="shared" ref="L487:L488" si="3">I487-J487</f>
        <v>2029.6</v>
      </c>
    </row>
    <row r="488" spans="1:12" x14ac:dyDescent="0.3">
      <c r="A488" s="206" t="s">
        <v>1099</v>
      </c>
      <c r="B488" s="49" t="s">
        <v>385</v>
      </c>
      <c r="C488" s="50"/>
      <c r="D488" s="50"/>
      <c r="E488" s="50"/>
      <c r="F488" s="50"/>
      <c r="G488" s="206" t="s">
        <v>1100</v>
      </c>
      <c r="H488" s="37">
        <v>20000</v>
      </c>
      <c r="I488" s="37">
        <v>0</v>
      </c>
      <c r="J488" s="37">
        <v>0</v>
      </c>
      <c r="K488" s="37">
        <v>20000</v>
      </c>
      <c r="L488" s="64">
        <f t="shared" si="3"/>
        <v>0</v>
      </c>
    </row>
    <row r="489" spans="1:12" x14ac:dyDescent="0.3">
      <c r="A489" s="208" t="s">
        <v>385</v>
      </c>
      <c r="B489" s="49" t="s">
        <v>385</v>
      </c>
      <c r="C489" s="50"/>
      <c r="D489" s="50"/>
      <c r="E489" s="50"/>
      <c r="F489" s="50"/>
      <c r="G489" s="208" t="s">
        <v>385</v>
      </c>
      <c r="H489" s="38"/>
      <c r="I489" s="38"/>
      <c r="J489" s="38"/>
      <c r="K489" s="38"/>
      <c r="L489" s="209"/>
    </row>
    <row r="490" spans="1:12" x14ac:dyDescent="0.3">
      <c r="A490" s="46" t="s">
        <v>1101</v>
      </c>
      <c r="B490" s="48" t="s">
        <v>385</v>
      </c>
      <c r="C490" s="46" t="s">
        <v>1102</v>
      </c>
      <c r="D490" s="47"/>
      <c r="E490" s="47"/>
      <c r="F490" s="47"/>
      <c r="G490" s="47"/>
      <c r="H490" s="35">
        <v>5009.55</v>
      </c>
      <c r="I490" s="35">
        <v>3620.44</v>
      </c>
      <c r="J490" s="35">
        <v>0</v>
      </c>
      <c r="K490" s="35">
        <v>8629.99</v>
      </c>
      <c r="L490" s="64">
        <f>I490-J490</f>
        <v>3620.44</v>
      </c>
    </row>
    <row r="491" spans="1:12" x14ac:dyDescent="0.3">
      <c r="A491" s="46" t="s">
        <v>1103</v>
      </c>
      <c r="B491" s="49" t="s">
        <v>385</v>
      </c>
      <c r="C491" s="50"/>
      <c r="D491" s="46" t="s">
        <v>1102</v>
      </c>
      <c r="E491" s="47"/>
      <c r="F491" s="47"/>
      <c r="G491" s="47"/>
      <c r="H491" s="35">
        <v>5009.55</v>
      </c>
      <c r="I491" s="35">
        <v>3620.44</v>
      </c>
      <c r="J491" s="35">
        <v>0</v>
      </c>
      <c r="K491" s="35">
        <v>8629.99</v>
      </c>
      <c r="L491" s="62"/>
    </row>
    <row r="492" spans="1:12" x14ac:dyDescent="0.3">
      <c r="A492" s="46" t="s">
        <v>1104</v>
      </c>
      <c r="B492" s="49" t="s">
        <v>385</v>
      </c>
      <c r="C492" s="50"/>
      <c r="D492" s="50"/>
      <c r="E492" s="46" t="s">
        <v>1102</v>
      </c>
      <c r="F492" s="47"/>
      <c r="G492" s="47"/>
      <c r="H492" s="35">
        <v>5009.55</v>
      </c>
      <c r="I492" s="35">
        <v>3620.44</v>
      </c>
      <c r="J492" s="35">
        <v>0</v>
      </c>
      <c r="K492" s="35">
        <v>8629.99</v>
      </c>
      <c r="L492" s="62"/>
    </row>
    <row r="493" spans="1:12" x14ac:dyDescent="0.3">
      <c r="A493" s="46" t="s">
        <v>1105</v>
      </c>
      <c r="B493" s="49" t="s">
        <v>385</v>
      </c>
      <c r="C493" s="50"/>
      <c r="D493" s="50"/>
      <c r="E493" s="50"/>
      <c r="F493" s="46" t="s">
        <v>1102</v>
      </c>
      <c r="G493" s="47"/>
      <c r="H493" s="35">
        <v>5009.55</v>
      </c>
      <c r="I493" s="35">
        <v>3620.44</v>
      </c>
      <c r="J493" s="35">
        <v>0</v>
      </c>
      <c r="K493" s="35">
        <v>8629.99</v>
      </c>
      <c r="L493" s="62"/>
    </row>
    <row r="494" spans="1:12" x14ac:dyDescent="0.3">
      <c r="A494" s="206" t="s">
        <v>1106</v>
      </c>
      <c r="B494" s="49" t="s">
        <v>385</v>
      </c>
      <c r="C494" s="50"/>
      <c r="D494" s="50"/>
      <c r="E494" s="50"/>
      <c r="F494" s="50"/>
      <c r="G494" s="206" t="s">
        <v>1107</v>
      </c>
      <c r="H494" s="37">
        <v>4989.55</v>
      </c>
      <c r="I494" s="37">
        <v>3620.44</v>
      </c>
      <c r="J494" s="37">
        <v>0</v>
      </c>
      <c r="K494" s="37">
        <v>8609.99</v>
      </c>
      <c r="L494" s="64">
        <f t="shared" ref="L494:L495" si="4">I494-J494</f>
        <v>3620.44</v>
      </c>
    </row>
    <row r="495" spans="1:12" x14ac:dyDescent="0.3">
      <c r="A495" s="206" t="s">
        <v>1108</v>
      </c>
      <c r="B495" s="49" t="s">
        <v>385</v>
      </c>
      <c r="C495" s="50"/>
      <c r="D495" s="50"/>
      <c r="E495" s="50"/>
      <c r="F495" s="50"/>
      <c r="G495" s="206" t="s">
        <v>1109</v>
      </c>
      <c r="H495" s="37">
        <v>20</v>
      </c>
      <c r="I495" s="37">
        <v>0</v>
      </c>
      <c r="J495" s="37">
        <v>0</v>
      </c>
      <c r="K495" s="37">
        <v>20</v>
      </c>
      <c r="L495" s="64">
        <f t="shared" si="4"/>
        <v>0</v>
      </c>
    </row>
    <row r="496" spans="1:12" x14ac:dyDescent="0.3">
      <c r="A496" s="208" t="s">
        <v>385</v>
      </c>
      <c r="B496" s="49" t="s">
        <v>385</v>
      </c>
      <c r="C496" s="50"/>
      <c r="D496" s="50"/>
      <c r="E496" s="50"/>
      <c r="F496" s="50"/>
      <c r="G496" s="208" t="s">
        <v>385</v>
      </c>
      <c r="H496" s="38"/>
      <c r="I496" s="38"/>
      <c r="J496" s="38"/>
      <c r="K496" s="38"/>
      <c r="L496" s="209"/>
    </row>
    <row r="497" spans="1:12" x14ac:dyDescent="0.3">
      <c r="A497" s="46" t="s">
        <v>1110</v>
      </c>
      <c r="B497" s="48" t="s">
        <v>385</v>
      </c>
      <c r="C497" s="46" t="s">
        <v>1111</v>
      </c>
      <c r="D497" s="47"/>
      <c r="E497" s="47"/>
      <c r="F497" s="47"/>
      <c r="G497" s="47"/>
      <c r="H497" s="35">
        <v>2718.82</v>
      </c>
      <c r="I497" s="35">
        <v>347.54</v>
      </c>
      <c r="J497" s="35">
        <v>0</v>
      </c>
      <c r="K497" s="35">
        <v>3066.36</v>
      </c>
      <c r="L497" s="62"/>
    </row>
    <row r="498" spans="1:12" x14ac:dyDescent="0.3">
      <c r="A498" s="46" t="s">
        <v>1112</v>
      </c>
      <c r="B498" s="49" t="s">
        <v>385</v>
      </c>
      <c r="C498" s="50"/>
      <c r="D498" s="46" t="s">
        <v>1111</v>
      </c>
      <c r="E498" s="47"/>
      <c r="F498" s="47"/>
      <c r="G498" s="47"/>
      <c r="H498" s="35">
        <v>2718.82</v>
      </c>
      <c r="I498" s="35">
        <v>347.54</v>
      </c>
      <c r="J498" s="35">
        <v>0</v>
      </c>
      <c r="K498" s="35">
        <v>3066.36</v>
      </c>
      <c r="L498" s="62"/>
    </row>
    <row r="499" spans="1:12" x14ac:dyDescent="0.3">
      <c r="A499" s="46" t="s">
        <v>1113</v>
      </c>
      <c r="B499" s="49" t="s">
        <v>385</v>
      </c>
      <c r="C499" s="50"/>
      <c r="D499" s="50"/>
      <c r="E499" s="46" t="s">
        <v>1111</v>
      </c>
      <c r="F499" s="47"/>
      <c r="G499" s="47"/>
      <c r="H499" s="35">
        <v>2718.82</v>
      </c>
      <c r="I499" s="35">
        <v>347.54</v>
      </c>
      <c r="J499" s="35">
        <v>0</v>
      </c>
      <c r="K499" s="35">
        <v>3066.36</v>
      </c>
      <c r="L499" s="62"/>
    </row>
    <row r="500" spans="1:12" x14ac:dyDescent="0.3">
      <c r="A500" s="46" t="s">
        <v>1114</v>
      </c>
      <c r="B500" s="49" t="s">
        <v>385</v>
      </c>
      <c r="C500" s="50"/>
      <c r="D500" s="50"/>
      <c r="E500" s="50"/>
      <c r="F500" s="46" t="s">
        <v>1111</v>
      </c>
      <c r="G500" s="47"/>
      <c r="H500" s="35">
        <v>2718.82</v>
      </c>
      <c r="I500" s="35">
        <v>347.54</v>
      </c>
      <c r="J500" s="35">
        <v>0</v>
      </c>
      <c r="K500" s="35">
        <v>3066.36</v>
      </c>
      <c r="L500" s="62"/>
    </row>
    <row r="501" spans="1:12" x14ac:dyDescent="0.3">
      <c r="A501" s="206" t="s">
        <v>1115</v>
      </c>
      <c r="B501" s="49" t="s">
        <v>385</v>
      </c>
      <c r="C501" s="50"/>
      <c r="D501" s="50"/>
      <c r="E501" s="50"/>
      <c r="F501" s="50"/>
      <c r="G501" s="206" t="s">
        <v>739</v>
      </c>
      <c r="H501" s="37">
        <v>2718.82</v>
      </c>
      <c r="I501" s="37">
        <v>347.54</v>
      </c>
      <c r="J501" s="37">
        <v>0</v>
      </c>
      <c r="K501" s="37">
        <v>3066.36</v>
      </c>
      <c r="L501" s="64">
        <f>I501-J501</f>
        <v>347.54</v>
      </c>
    </row>
    <row r="502" spans="1:12" x14ac:dyDescent="0.3">
      <c r="A502" s="208" t="s">
        <v>385</v>
      </c>
      <c r="B502" s="49" t="s">
        <v>385</v>
      </c>
      <c r="C502" s="50"/>
      <c r="D502" s="50"/>
      <c r="E502" s="50"/>
      <c r="F502" s="50"/>
      <c r="G502" s="208" t="s">
        <v>385</v>
      </c>
      <c r="H502" s="38"/>
      <c r="I502" s="38"/>
      <c r="J502" s="38"/>
      <c r="K502" s="38"/>
      <c r="L502" s="209"/>
    </row>
    <row r="503" spans="1:12" x14ac:dyDescent="0.3">
      <c r="A503" s="46" t="s">
        <v>1116</v>
      </c>
      <c r="B503" s="48" t="s">
        <v>385</v>
      </c>
      <c r="C503" s="46" t="s">
        <v>1117</v>
      </c>
      <c r="D503" s="47"/>
      <c r="E503" s="47"/>
      <c r="F503" s="47"/>
      <c r="G503" s="47"/>
      <c r="H503" s="35">
        <v>2471554.3199999998</v>
      </c>
      <c r="I503" s="35">
        <v>191218.8</v>
      </c>
      <c r="J503" s="35">
        <v>0</v>
      </c>
      <c r="K503" s="35">
        <v>2662773.12</v>
      </c>
      <c r="L503" s="64">
        <f>I503-J503</f>
        <v>191218.8</v>
      </c>
    </row>
    <row r="504" spans="1:12" x14ac:dyDescent="0.3">
      <c r="A504" s="46" t="s">
        <v>1118</v>
      </c>
      <c r="B504" s="49" t="s">
        <v>385</v>
      </c>
      <c r="C504" s="50"/>
      <c r="D504" s="46" t="s">
        <v>1117</v>
      </c>
      <c r="E504" s="47"/>
      <c r="F504" s="47"/>
      <c r="G504" s="47"/>
      <c r="H504" s="35">
        <v>2471554.3199999998</v>
      </c>
      <c r="I504" s="35">
        <v>191218.8</v>
      </c>
      <c r="J504" s="35">
        <v>0</v>
      </c>
      <c r="K504" s="35">
        <v>2662773.12</v>
      </c>
      <c r="L504" s="62"/>
    </row>
    <row r="505" spans="1:12" x14ac:dyDescent="0.3">
      <c r="A505" s="46" t="s">
        <v>1119</v>
      </c>
      <c r="B505" s="49" t="s">
        <v>385</v>
      </c>
      <c r="C505" s="50"/>
      <c r="D505" s="50"/>
      <c r="E505" s="46" t="s">
        <v>1117</v>
      </c>
      <c r="F505" s="47"/>
      <c r="G505" s="47"/>
      <c r="H505" s="35">
        <v>2471554.3199999998</v>
      </c>
      <c r="I505" s="35">
        <v>191218.8</v>
      </c>
      <c r="J505" s="35">
        <v>0</v>
      </c>
      <c r="K505" s="35">
        <v>2662773.12</v>
      </c>
      <c r="L505" s="62"/>
    </row>
    <row r="506" spans="1:12" x14ac:dyDescent="0.3">
      <c r="A506" s="46" t="s">
        <v>1120</v>
      </c>
      <c r="B506" s="49" t="s">
        <v>385</v>
      </c>
      <c r="C506" s="50"/>
      <c r="D506" s="50"/>
      <c r="E506" s="50"/>
      <c r="F506" s="46" t="s">
        <v>1117</v>
      </c>
      <c r="G506" s="47"/>
      <c r="H506" s="35">
        <v>2471554.3199999998</v>
      </c>
      <c r="I506" s="35">
        <v>191218.8</v>
      </c>
      <c r="J506" s="35">
        <v>0</v>
      </c>
      <c r="K506" s="35">
        <v>2662773.12</v>
      </c>
      <c r="L506" s="62"/>
    </row>
    <row r="507" spans="1:12" x14ac:dyDescent="0.3">
      <c r="A507" s="206" t="s">
        <v>1121</v>
      </c>
      <c r="B507" s="49" t="s">
        <v>385</v>
      </c>
      <c r="C507" s="50"/>
      <c r="D507" s="50"/>
      <c r="E507" s="50"/>
      <c r="F507" s="50"/>
      <c r="G507" s="206" t="s">
        <v>1122</v>
      </c>
      <c r="H507" s="37">
        <v>271603.33</v>
      </c>
      <c r="I507" s="37">
        <v>34528.800000000003</v>
      </c>
      <c r="J507" s="37">
        <v>0</v>
      </c>
      <c r="K507" s="37">
        <v>306132.13</v>
      </c>
      <c r="L507" s="207"/>
    </row>
    <row r="508" spans="1:12" x14ac:dyDescent="0.3">
      <c r="A508" s="206" t="s">
        <v>1123</v>
      </c>
      <c r="B508" s="49" t="s">
        <v>385</v>
      </c>
      <c r="C508" s="50"/>
      <c r="D508" s="50"/>
      <c r="E508" s="50"/>
      <c r="F508" s="50"/>
      <c r="G508" s="206" t="s">
        <v>1124</v>
      </c>
      <c r="H508" s="37">
        <v>412360.39</v>
      </c>
      <c r="I508" s="37">
        <v>0</v>
      </c>
      <c r="J508" s="37">
        <v>0</v>
      </c>
      <c r="K508" s="37">
        <v>412360.39</v>
      </c>
      <c r="L508" s="207"/>
    </row>
    <row r="509" spans="1:12" x14ac:dyDescent="0.3">
      <c r="A509" s="206" t="s">
        <v>1125</v>
      </c>
      <c r="B509" s="49" t="s">
        <v>385</v>
      </c>
      <c r="C509" s="50"/>
      <c r="D509" s="50"/>
      <c r="E509" s="50"/>
      <c r="F509" s="50"/>
      <c r="G509" s="206" t="s">
        <v>1126</v>
      </c>
      <c r="H509" s="37">
        <v>5455.6</v>
      </c>
      <c r="I509" s="37">
        <v>0</v>
      </c>
      <c r="J509" s="37">
        <v>0</v>
      </c>
      <c r="K509" s="37">
        <v>5455.6</v>
      </c>
      <c r="L509" s="207"/>
    </row>
    <row r="510" spans="1:12" x14ac:dyDescent="0.3">
      <c r="A510" s="206" t="s">
        <v>1127</v>
      </c>
      <c r="B510" s="49" t="s">
        <v>385</v>
      </c>
      <c r="C510" s="50"/>
      <c r="D510" s="50"/>
      <c r="E510" s="50"/>
      <c r="F510" s="50"/>
      <c r="G510" s="206" t="s">
        <v>1128</v>
      </c>
      <c r="H510" s="37">
        <v>1782135</v>
      </c>
      <c r="I510" s="37">
        <v>156690</v>
      </c>
      <c r="J510" s="37">
        <v>0</v>
      </c>
      <c r="K510" s="37">
        <v>1938825</v>
      </c>
      <c r="L510" s="207"/>
    </row>
    <row r="511" spans="1:12" x14ac:dyDescent="0.3">
      <c r="A511" s="46" t="s">
        <v>385</v>
      </c>
      <c r="B511" s="49" t="s">
        <v>385</v>
      </c>
      <c r="C511" s="50"/>
      <c r="D511" s="50"/>
      <c r="E511" s="46" t="s">
        <v>385</v>
      </c>
      <c r="F511" s="47"/>
      <c r="G511" s="47"/>
      <c r="H511" s="36"/>
      <c r="I511" s="36"/>
      <c r="J511" s="36"/>
      <c r="K511" s="36"/>
      <c r="L511" s="63"/>
    </row>
    <row r="512" spans="1:12" x14ac:dyDescent="0.3">
      <c r="A512" s="46" t="s">
        <v>1129</v>
      </c>
      <c r="B512" s="46" t="s">
        <v>1130</v>
      </c>
      <c r="C512" s="47"/>
      <c r="D512" s="47"/>
      <c r="E512" s="47"/>
      <c r="F512" s="47"/>
      <c r="G512" s="47"/>
      <c r="H512" s="35">
        <v>16973163.25</v>
      </c>
      <c r="I512" s="35">
        <v>8302.35</v>
      </c>
      <c r="J512" s="35">
        <v>2198527.59</v>
      </c>
      <c r="K512" s="35">
        <v>19163388.489999998</v>
      </c>
      <c r="L512" s="64">
        <f>J512-I512</f>
        <v>2190225.2399999998</v>
      </c>
    </row>
    <row r="513" spans="1:12" x14ac:dyDescent="0.3">
      <c r="A513" s="46" t="s">
        <v>1131</v>
      </c>
      <c r="B513" s="48" t="s">
        <v>385</v>
      </c>
      <c r="C513" s="46" t="s">
        <v>1130</v>
      </c>
      <c r="D513" s="47"/>
      <c r="E513" s="47"/>
      <c r="F513" s="47"/>
      <c r="G513" s="47"/>
      <c r="H513" s="35">
        <v>16973163.25</v>
      </c>
      <c r="I513" s="35">
        <v>8302.35</v>
      </c>
      <c r="J513" s="35">
        <v>2198527.59</v>
      </c>
      <c r="K513" s="35">
        <v>19163388.489999998</v>
      </c>
      <c r="L513" s="62"/>
    </row>
    <row r="514" spans="1:12" x14ac:dyDescent="0.3">
      <c r="A514" s="46" t="s">
        <v>1132</v>
      </c>
      <c r="B514" s="49" t="s">
        <v>385</v>
      </c>
      <c r="C514" s="50"/>
      <c r="D514" s="46" t="s">
        <v>1130</v>
      </c>
      <c r="E514" s="47"/>
      <c r="F514" s="47"/>
      <c r="G514" s="47"/>
      <c r="H514" s="35">
        <v>16973163.25</v>
      </c>
      <c r="I514" s="35">
        <v>8302.35</v>
      </c>
      <c r="J514" s="35">
        <v>2198527.59</v>
      </c>
      <c r="K514" s="35">
        <v>19163388.489999998</v>
      </c>
      <c r="L514" s="62"/>
    </row>
    <row r="515" spans="1:12" x14ac:dyDescent="0.3">
      <c r="A515" s="46" t="s">
        <v>1133</v>
      </c>
      <c r="B515" s="49" t="s">
        <v>385</v>
      </c>
      <c r="C515" s="50"/>
      <c r="D515" s="50"/>
      <c r="E515" s="46" t="s">
        <v>1134</v>
      </c>
      <c r="F515" s="47"/>
      <c r="G515" s="47"/>
      <c r="H515" s="35">
        <v>10898239.119999999</v>
      </c>
      <c r="I515" s="35">
        <v>541.17999999999995</v>
      </c>
      <c r="J515" s="35">
        <v>1578869.77</v>
      </c>
      <c r="K515" s="35">
        <v>12476567.710000001</v>
      </c>
      <c r="L515" s="62"/>
    </row>
    <row r="516" spans="1:12" x14ac:dyDescent="0.3">
      <c r="A516" s="46" t="s">
        <v>1135</v>
      </c>
      <c r="B516" s="49" t="s">
        <v>385</v>
      </c>
      <c r="C516" s="50"/>
      <c r="D516" s="50"/>
      <c r="E516" s="50"/>
      <c r="F516" s="46" t="s">
        <v>1134</v>
      </c>
      <c r="G516" s="47"/>
      <c r="H516" s="35">
        <v>10898239.119999999</v>
      </c>
      <c r="I516" s="35">
        <v>541.17999999999995</v>
      </c>
      <c r="J516" s="35">
        <v>1578869.77</v>
      </c>
      <c r="K516" s="35">
        <v>12476567.710000001</v>
      </c>
      <c r="L516" s="62"/>
    </row>
    <row r="517" spans="1:12" x14ac:dyDescent="0.3">
      <c r="A517" s="206" t="s">
        <v>1136</v>
      </c>
      <c r="B517" s="49" t="s">
        <v>385</v>
      </c>
      <c r="C517" s="50"/>
      <c r="D517" s="50"/>
      <c r="E517" s="50"/>
      <c r="F517" s="50"/>
      <c r="G517" s="206" t="s">
        <v>710</v>
      </c>
      <c r="H517" s="37">
        <v>10898239.119999999</v>
      </c>
      <c r="I517" s="37">
        <v>541.17999999999995</v>
      </c>
      <c r="J517" s="37">
        <v>1578869.77</v>
      </c>
      <c r="K517" s="37">
        <v>12476567.710000001</v>
      </c>
      <c r="L517" s="64">
        <f>J517-I517</f>
        <v>1578328.59</v>
      </c>
    </row>
    <row r="518" spans="1:12" x14ac:dyDescent="0.3">
      <c r="A518" s="208" t="s">
        <v>385</v>
      </c>
      <c r="B518" s="49" t="s">
        <v>385</v>
      </c>
      <c r="C518" s="50"/>
      <c r="D518" s="50"/>
      <c r="E518" s="50"/>
      <c r="F518" s="50"/>
      <c r="G518" s="208" t="s">
        <v>385</v>
      </c>
      <c r="H518" s="38"/>
      <c r="I518" s="38"/>
      <c r="J518" s="38"/>
      <c r="K518" s="38"/>
      <c r="L518" s="209"/>
    </row>
    <row r="519" spans="1:12" x14ac:dyDescent="0.3">
      <c r="A519" s="46" t="s">
        <v>1137</v>
      </c>
      <c r="B519" s="49" t="s">
        <v>385</v>
      </c>
      <c r="C519" s="50"/>
      <c r="D519" s="50"/>
      <c r="E519" s="46" t="s">
        <v>1138</v>
      </c>
      <c r="F519" s="47"/>
      <c r="G519" s="47"/>
      <c r="H519" s="35">
        <v>3500239.24</v>
      </c>
      <c r="I519" s="35">
        <v>7761.17</v>
      </c>
      <c r="J519" s="35">
        <v>359459.91</v>
      </c>
      <c r="K519" s="35">
        <v>3851937.98</v>
      </c>
      <c r="L519" s="62"/>
    </row>
    <row r="520" spans="1:12" x14ac:dyDescent="0.3">
      <c r="A520" s="46" t="s">
        <v>1139</v>
      </c>
      <c r="B520" s="49" t="s">
        <v>385</v>
      </c>
      <c r="C520" s="50"/>
      <c r="D520" s="50"/>
      <c r="E520" s="50"/>
      <c r="F520" s="46" t="s">
        <v>1140</v>
      </c>
      <c r="G520" s="47"/>
      <c r="H520" s="35">
        <v>389176.94</v>
      </c>
      <c r="I520" s="35">
        <v>0</v>
      </c>
      <c r="J520" s="35">
        <v>46114.99</v>
      </c>
      <c r="K520" s="35">
        <v>435291.93</v>
      </c>
      <c r="L520" s="62"/>
    </row>
    <row r="521" spans="1:12" x14ac:dyDescent="0.3">
      <c r="A521" s="206" t="s">
        <v>1141</v>
      </c>
      <c r="B521" s="49" t="s">
        <v>385</v>
      </c>
      <c r="C521" s="50"/>
      <c r="D521" s="50"/>
      <c r="E521" s="50"/>
      <c r="F521" s="50"/>
      <c r="G521" s="206" t="s">
        <v>935</v>
      </c>
      <c r="H521" s="37">
        <v>128230.2</v>
      </c>
      <c r="I521" s="37">
        <v>0</v>
      </c>
      <c r="J521" s="37">
        <v>13326</v>
      </c>
      <c r="K521" s="37">
        <v>141556.20000000001</v>
      </c>
      <c r="L521" s="207"/>
    </row>
    <row r="522" spans="1:12" x14ac:dyDescent="0.3">
      <c r="A522" s="206" t="s">
        <v>1142</v>
      </c>
      <c r="B522" s="49" t="s">
        <v>385</v>
      </c>
      <c r="C522" s="50"/>
      <c r="D522" s="50"/>
      <c r="E522" s="50"/>
      <c r="F522" s="50"/>
      <c r="G522" s="206" t="s">
        <v>1143</v>
      </c>
      <c r="H522" s="37">
        <v>119783.52</v>
      </c>
      <c r="I522" s="37">
        <v>0</v>
      </c>
      <c r="J522" s="37">
        <v>12788.99</v>
      </c>
      <c r="K522" s="37">
        <v>132572.51</v>
      </c>
      <c r="L522" s="207"/>
    </row>
    <row r="523" spans="1:12" x14ac:dyDescent="0.3">
      <c r="A523" s="206" t="s">
        <v>1144</v>
      </c>
      <c r="B523" s="49" t="s">
        <v>385</v>
      </c>
      <c r="C523" s="50"/>
      <c r="D523" s="50"/>
      <c r="E523" s="50"/>
      <c r="F523" s="50"/>
      <c r="G523" s="206" t="s">
        <v>1145</v>
      </c>
      <c r="H523" s="37">
        <v>72600</v>
      </c>
      <c r="I523" s="37">
        <v>0</v>
      </c>
      <c r="J523" s="37">
        <v>20000</v>
      </c>
      <c r="K523" s="37">
        <v>92600</v>
      </c>
      <c r="L523" s="207"/>
    </row>
    <row r="524" spans="1:12" x14ac:dyDescent="0.3">
      <c r="A524" s="206" t="s">
        <v>1146</v>
      </c>
      <c r="B524" s="49" t="s">
        <v>385</v>
      </c>
      <c r="C524" s="50"/>
      <c r="D524" s="50"/>
      <c r="E524" s="50"/>
      <c r="F524" s="50"/>
      <c r="G524" s="206" t="s">
        <v>1147</v>
      </c>
      <c r="H524" s="37">
        <v>45700</v>
      </c>
      <c r="I524" s="37">
        <v>0</v>
      </c>
      <c r="J524" s="37">
        <v>0</v>
      </c>
      <c r="K524" s="37">
        <v>45700</v>
      </c>
      <c r="L524" s="207"/>
    </row>
    <row r="525" spans="1:12" x14ac:dyDescent="0.3">
      <c r="A525" s="206" t="s">
        <v>1148</v>
      </c>
      <c r="B525" s="49" t="s">
        <v>385</v>
      </c>
      <c r="C525" s="50"/>
      <c r="D525" s="50"/>
      <c r="E525" s="50"/>
      <c r="F525" s="50"/>
      <c r="G525" s="206" t="s">
        <v>1149</v>
      </c>
      <c r="H525" s="37">
        <v>22863.22</v>
      </c>
      <c r="I525" s="37">
        <v>0</v>
      </c>
      <c r="J525" s="37">
        <v>0</v>
      </c>
      <c r="K525" s="37">
        <v>22863.22</v>
      </c>
      <c r="L525" s="207"/>
    </row>
    <row r="526" spans="1:12" x14ac:dyDescent="0.3">
      <c r="A526" s="208" t="s">
        <v>385</v>
      </c>
      <c r="B526" s="49" t="s">
        <v>385</v>
      </c>
      <c r="C526" s="50"/>
      <c r="D526" s="50"/>
      <c r="E526" s="50"/>
      <c r="F526" s="50"/>
      <c r="G526" s="208" t="s">
        <v>385</v>
      </c>
      <c r="H526" s="38"/>
      <c r="I526" s="38"/>
      <c r="J526" s="38"/>
      <c r="K526" s="38"/>
      <c r="L526" s="209"/>
    </row>
    <row r="527" spans="1:12" x14ac:dyDescent="0.3">
      <c r="A527" s="46" t="s">
        <v>1150</v>
      </c>
      <c r="B527" s="49" t="s">
        <v>385</v>
      </c>
      <c r="C527" s="50"/>
      <c r="D527" s="50"/>
      <c r="E527" s="50"/>
      <c r="F527" s="46" t="s">
        <v>1151</v>
      </c>
      <c r="G527" s="47"/>
      <c r="H527" s="35">
        <v>2232607.5</v>
      </c>
      <c r="I527" s="35">
        <v>0</v>
      </c>
      <c r="J527" s="35">
        <v>249667.5</v>
      </c>
      <c r="K527" s="35">
        <v>2482275</v>
      </c>
      <c r="L527" s="62"/>
    </row>
    <row r="528" spans="1:12" x14ac:dyDescent="0.3">
      <c r="A528" s="206" t="s">
        <v>1152</v>
      </c>
      <c r="B528" s="49" t="s">
        <v>385</v>
      </c>
      <c r="C528" s="50"/>
      <c r="D528" s="50"/>
      <c r="E528" s="50"/>
      <c r="F528" s="50"/>
      <c r="G528" s="206" t="s">
        <v>1153</v>
      </c>
      <c r="H528" s="37">
        <v>2232607.5</v>
      </c>
      <c r="I528" s="37">
        <v>0</v>
      </c>
      <c r="J528" s="37">
        <v>249667.5</v>
      </c>
      <c r="K528" s="37">
        <v>2482275</v>
      </c>
      <c r="L528" s="207"/>
    </row>
    <row r="529" spans="1:12" x14ac:dyDescent="0.3">
      <c r="A529" s="208" t="s">
        <v>385</v>
      </c>
      <c r="B529" s="49" t="s">
        <v>385</v>
      </c>
      <c r="C529" s="50"/>
      <c r="D529" s="50"/>
      <c r="E529" s="50"/>
      <c r="F529" s="50"/>
      <c r="G529" s="208" t="s">
        <v>385</v>
      </c>
      <c r="H529" s="38"/>
      <c r="I529" s="38"/>
      <c r="J529" s="38"/>
      <c r="K529" s="38"/>
      <c r="L529" s="209"/>
    </row>
    <row r="530" spans="1:12" x14ac:dyDescent="0.3">
      <c r="A530" s="46" t="s">
        <v>1154</v>
      </c>
      <c r="B530" s="49" t="s">
        <v>385</v>
      </c>
      <c r="C530" s="50"/>
      <c r="D530" s="50"/>
      <c r="E530" s="50"/>
      <c r="F530" s="46" t="s">
        <v>1155</v>
      </c>
      <c r="G530" s="47"/>
      <c r="H530" s="35">
        <v>435508.12</v>
      </c>
      <c r="I530" s="35">
        <v>0</v>
      </c>
      <c r="J530" s="35">
        <v>1794.42</v>
      </c>
      <c r="K530" s="35">
        <v>437302.54</v>
      </c>
      <c r="L530" s="62"/>
    </row>
    <row r="531" spans="1:12" x14ac:dyDescent="0.3">
      <c r="A531" s="206" t="s">
        <v>1156</v>
      </c>
      <c r="B531" s="49" t="s">
        <v>385</v>
      </c>
      <c r="C531" s="50"/>
      <c r="D531" s="50"/>
      <c r="E531" s="50"/>
      <c r="F531" s="50"/>
      <c r="G531" s="206" t="s">
        <v>1157</v>
      </c>
      <c r="H531" s="37">
        <v>435508.12</v>
      </c>
      <c r="I531" s="37">
        <v>0</v>
      </c>
      <c r="J531" s="37">
        <v>1794.42</v>
      </c>
      <c r="K531" s="37">
        <v>437302.54</v>
      </c>
      <c r="L531" s="207"/>
    </row>
    <row r="532" spans="1:12" x14ac:dyDescent="0.3">
      <c r="A532" s="208" t="s">
        <v>385</v>
      </c>
      <c r="B532" s="49" t="s">
        <v>385</v>
      </c>
      <c r="C532" s="50"/>
      <c r="D532" s="50"/>
      <c r="E532" s="50"/>
      <c r="F532" s="50"/>
      <c r="G532" s="208" t="s">
        <v>385</v>
      </c>
      <c r="H532" s="38"/>
      <c r="I532" s="38"/>
      <c r="J532" s="38"/>
      <c r="K532" s="38"/>
      <c r="L532" s="209"/>
    </row>
    <row r="533" spans="1:12" x14ac:dyDescent="0.3">
      <c r="A533" s="46" t="s">
        <v>1158</v>
      </c>
      <c r="B533" s="49" t="s">
        <v>385</v>
      </c>
      <c r="C533" s="50"/>
      <c r="D533" s="50"/>
      <c r="E533" s="50"/>
      <c r="F533" s="46" t="s">
        <v>1159</v>
      </c>
      <c r="G533" s="47"/>
      <c r="H533" s="35">
        <v>442946.68</v>
      </c>
      <c r="I533" s="35">
        <v>7761.17</v>
      </c>
      <c r="J533" s="35">
        <v>61883</v>
      </c>
      <c r="K533" s="35">
        <v>497068.51</v>
      </c>
      <c r="L533" s="64">
        <f>J533-I533</f>
        <v>54121.83</v>
      </c>
    </row>
    <row r="534" spans="1:12" x14ac:dyDescent="0.3">
      <c r="A534" s="206" t="s">
        <v>1160</v>
      </c>
      <c r="B534" s="49" t="s">
        <v>385</v>
      </c>
      <c r="C534" s="50"/>
      <c r="D534" s="50"/>
      <c r="E534" s="50"/>
      <c r="F534" s="50"/>
      <c r="G534" s="206" t="s">
        <v>1161</v>
      </c>
      <c r="H534" s="37">
        <v>507810.2</v>
      </c>
      <c r="I534" s="37">
        <v>0</v>
      </c>
      <c r="J534" s="37">
        <v>61883</v>
      </c>
      <c r="K534" s="37">
        <v>569693.19999999995</v>
      </c>
      <c r="L534" s="207"/>
    </row>
    <row r="535" spans="1:12" x14ac:dyDescent="0.3">
      <c r="A535" s="206" t="s">
        <v>1162</v>
      </c>
      <c r="B535" s="49" t="s">
        <v>385</v>
      </c>
      <c r="C535" s="50"/>
      <c r="D535" s="50"/>
      <c r="E535" s="50"/>
      <c r="F535" s="50"/>
      <c r="G535" s="206" t="s">
        <v>1163</v>
      </c>
      <c r="H535" s="37">
        <v>-63675.22</v>
      </c>
      <c r="I535" s="37">
        <v>7744.37</v>
      </c>
      <c r="J535" s="37">
        <v>0</v>
      </c>
      <c r="K535" s="37">
        <v>-71419.59</v>
      </c>
      <c r="L535" s="207"/>
    </row>
    <row r="536" spans="1:12" x14ac:dyDescent="0.3">
      <c r="A536" s="206" t="s">
        <v>1164</v>
      </c>
      <c r="B536" s="49" t="s">
        <v>385</v>
      </c>
      <c r="C536" s="50"/>
      <c r="D536" s="50"/>
      <c r="E536" s="50"/>
      <c r="F536" s="50"/>
      <c r="G536" s="206" t="s">
        <v>1165</v>
      </c>
      <c r="H536" s="37">
        <v>-1139.3</v>
      </c>
      <c r="I536" s="37">
        <v>16.8</v>
      </c>
      <c r="J536" s="37">
        <v>0</v>
      </c>
      <c r="K536" s="37">
        <v>-1156.0999999999999</v>
      </c>
      <c r="L536" s="207"/>
    </row>
    <row r="537" spans="1:12" x14ac:dyDescent="0.3">
      <c r="A537" s="206" t="s">
        <v>1166</v>
      </c>
      <c r="B537" s="49" t="s">
        <v>385</v>
      </c>
      <c r="C537" s="50"/>
      <c r="D537" s="50"/>
      <c r="E537" s="50"/>
      <c r="F537" s="50"/>
      <c r="G537" s="206" t="s">
        <v>1167</v>
      </c>
      <c r="H537" s="37">
        <v>-49</v>
      </c>
      <c r="I537" s="37">
        <v>0</v>
      </c>
      <c r="J537" s="37">
        <v>0</v>
      </c>
      <c r="K537" s="37">
        <v>-49</v>
      </c>
      <c r="L537" s="207"/>
    </row>
    <row r="538" spans="1:12" x14ac:dyDescent="0.3">
      <c r="A538" s="208" t="s">
        <v>385</v>
      </c>
      <c r="B538" s="49" t="s">
        <v>385</v>
      </c>
      <c r="C538" s="50"/>
      <c r="D538" s="50"/>
      <c r="E538" s="50"/>
      <c r="F538" s="50"/>
      <c r="G538" s="208" t="s">
        <v>385</v>
      </c>
      <c r="H538" s="38"/>
      <c r="I538" s="38"/>
      <c r="J538" s="38"/>
      <c r="K538" s="38"/>
      <c r="L538" s="209"/>
    </row>
    <row r="539" spans="1:12" x14ac:dyDescent="0.3">
      <c r="A539" s="46" t="s">
        <v>1168</v>
      </c>
      <c r="B539" s="49" t="s">
        <v>385</v>
      </c>
      <c r="C539" s="50"/>
      <c r="D539" s="50"/>
      <c r="E539" s="46" t="s">
        <v>1169</v>
      </c>
      <c r="F539" s="47"/>
      <c r="G539" s="47"/>
      <c r="H539" s="35">
        <v>518405.36</v>
      </c>
      <c r="I539" s="35">
        <v>0</v>
      </c>
      <c r="J539" s="35">
        <v>68979.11</v>
      </c>
      <c r="K539" s="35">
        <v>587384.47</v>
      </c>
      <c r="L539" s="62"/>
    </row>
    <row r="540" spans="1:12" x14ac:dyDescent="0.3">
      <c r="A540" s="46" t="s">
        <v>1170</v>
      </c>
      <c r="B540" s="49" t="s">
        <v>385</v>
      </c>
      <c r="C540" s="50"/>
      <c r="D540" s="50"/>
      <c r="E540" s="50"/>
      <c r="F540" s="46" t="s">
        <v>1169</v>
      </c>
      <c r="G540" s="47"/>
      <c r="H540" s="35">
        <v>518405.36</v>
      </c>
      <c r="I540" s="35">
        <v>0</v>
      </c>
      <c r="J540" s="35">
        <v>68979.11</v>
      </c>
      <c r="K540" s="35">
        <v>587384.47</v>
      </c>
      <c r="L540" s="62"/>
    </row>
    <row r="541" spans="1:12" x14ac:dyDescent="0.3">
      <c r="A541" s="206" t="s">
        <v>1171</v>
      </c>
      <c r="B541" s="49" t="s">
        <v>385</v>
      </c>
      <c r="C541" s="50"/>
      <c r="D541" s="50"/>
      <c r="E541" s="50"/>
      <c r="F541" s="50"/>
      <c r="G541" s="206" t="s">
        <v>1172</v>
      </c>
      <c r="H541" s="37">
        <v>517009.35</v>
      </c>
      <c r="I541" s="37">
        <v>0</v>
      </c>
      <c r="J541" s="37">
        <v>68962.13</v>
      </c>
      <c r="K541" s="37">
        <v>585971.48</v>
      </c>
      <c r="L541" s="207"/>
    </row>
    <row r="542" spans="1:12" x14ac:dyDescent="0.3">
      <c r="A542" s="206" t="s">
        <v>1173</v>
      </c>
      <c r="B542" s="49" t="s">
        <v>385</v>
      </c>
      <c r="C542" s="50"/>
      <c r="D542" s="50"/>
      <c r="E542" s="50"/>
      <c r="F542" s="50"/>
      <c r="G542" s="206" t="s">
        <v>1174</v>
      </c>
      <c r="H542" s="37">
        <v>1396.01</v>
      </c>
      <c r="I542" s="37">
        <v>0</v>
      </c>
      <c r="J542" s="37">
        <v>16.98</v>
      </c>
      <c r="K542" s="37">
        <v>1412.99</v>
      </c>
      <c r="L542" s="207"/>
    </row>
    <row r="543" spans="1:12" x14ac:dyDescent="0.3">
      <c r="A543" s="208" t="s">
        <v>385</v>
      </c>
      <c r="B543" s="49" t="s">
        <v>385</v>
      </c>
      <c r="C543" s="50"/>
      <c r="D543" s="50"/>
      <c r="E543" s="50"/>
      <c r="F543" s="50"/>
      <c r="G543" s="208" t="s">
        <v>385</v>
      </c>
      <c r="H543" s="38"/>
      <c r="I543" s="38"/>
      <c r="J543" s="38"/>
      <c r="K543" s="38"/>
      <c r="L543" s="209"/>
    </row>
    <row r="544" spans="1:12" x14ac:dyDescent="0.3">
      <c r="A544" s="46" t="s">
        <v>1175</v>
      </c>
      <c r="B544" s="49" t="s">
        <v>385</v>
      </c>
      <c r="C544" s="50"/>
      <c r="D544" s="50"/>
      <c r="E544" s="46" t="s">
        <v>1176</v>
      </c>
      <c r="F544" s="47"/>
      <c r="G544" s="47"/>
      <c r="H544" s="35">
        <v>2541.1999999999998</v>
      </c>
      <c r="I544" s="35">
        <v>0</v>
      </c>
      <c r="J544" s="35">
        <v>0</v>
      </c>
      <c r="K544" s="35">
        <v>2541.1999999999998</v>
      </c>
      <c r="L544" s="62"/>
    </row>
    <row r="545" spans="1:12" x14ac:dyDescent="0.3">
      <c r="A545" s="46" t="s">
        <v>1177</v>
      </c>
      <c r="B545" s="49" t="s">
        <v>385</v>
      </c>
      <c r="C545" s="50"/>
      <c r="D545" s="50"/>
      <c r="E545" s="50"/>
      <c r="F545" s="46" t="s">
        <v>1176</v>
      </c>
      <c r="G545" s="47"/>
      <c r="H545" s="35">
        <v>2541.1999999999998</v>
      </c>
      <c r="I545" s="35">
        <v>0</v>
      </c>
      <c r="J545" s="35">
        <v>0</v>
      </c>
      <c r="K545" s="35">
        <v>2541.1999999999998</v>
      </c>
      <c r="L545" s="62"/>
    </row>
    <row r="546" spans="1:12" x14ac:dyDescent="0.3">
      <c r="A546" s="206" t="s">
        <v>1178</v>
      </c>
      <c r="B546" s="49" t="s">
        <v>385</v>
      </c>
      <c r="C546" s="50"/>
      <c r="D546" s="50"/>
      <c r="E546" s="50"/>
      <c r="F546" s="50"/>
      <c r="G546" s="206" t="s">
        <v>1179</v>
      </c>
      <c r="H546" s="37">
        <v>2541.1999999999998</v>
      </c>
      <c r="I546" s="37">
        <v>0</v>
      </c>
      <c r="J546" s="37">
        <v>0</v>
      </c>
      <c r="K546" s="37">
        <v>2541.1999999999998</v>
      </c>
      <c r="L546" s="207"/>
    </row>
    <row r="547" spans="1:12" x14ac:dyDescent="0.3">
      <c r="A547" s="208" t="s">
        <v>385</v>
      </c>
      <c r="B547" s="49" t="s">
        <v>385</v>
      </c>
      <c r="C547" s="50"/>
      <c r="D547" s="50"/>
      <c r="E547" s="50"/>
      <c r="F547" s="50"/>
      <c r="G547" s="208" t="s">
        <v>385</v>
      </c>
      <c r="H547" s="38"/>
      <c r="I547" s="38"/>
      <c r="J547" s="38"/>
      <c r="K547" s="38"/>
      <c r="L547" s="209"/>
    </row>
    <row r="548" spans="1:12" x14ac:dyDescent="0.3">
      <c r="A548" s="46" t="s">
        <v>1180</v>
      </c>
      <c r="B548" s="49" t="s">
        <v>385</v>
      </c>
      <c r="C548" s="50"/>
      <c r="D548" s="50"/>
      <c r="E548" s="46" t="s">
        <v>1117</v>
      </c>
      <c r="F548" s="47"/>
      <c r="G548" s="47"/>
      <c r="H548" s="35">
        <v>2053738.33</v>
      </c>
      <c r="I548" s="35">
        <v>0</v>
      </c>
      <c r="J548" s="35">
        <v>191218.8</v>
      </c>
      <c r="K548" s="35">
        <v>2244957.13</v>
      </c>
      <c r="L548" s="62"/>
    </row>
    <row r="549" spans="1:12" x14ac:dyDescent="0.3">
      <c r="A549" s="46" t="s">
        <v>1181</v>
      </c>
      <c r="B549" s="49" t="s">
        <v>385</v>
      </c>
      <c r="C549" s="50"/>
      <c r="D549" s="50"/>
      <c r="E549" s="50"/>
      <c r="F549" s="46" t="s">
        <v>1117</v>
      </c>
      <c r="G549" s="47"/>
      <c r="H549" s="35">
        <v>2053738.33</v>
      </c>
      <c r="I549" s="35">
        <v>0</v>
      </c>
      <c r="J549" s="35">
        <v>191218.8</v>
      </c>
      <c r="K549" s="35">
        <v>2244957.13</v>
      </c>
      <c r="L549" s="62"/>
    </row>
    <row r="550" spans="1:12" x14ac:dyDescent="0.3">
      <c r="A550" s="206" t="s">
        <v>1182</v>
      </c>
      <c r="B550" s="49" t="s">
        <v>385</v>
      </c>
      <c r="C550" s="50"/>
      <c r="D550" s="50"/>
      <c r="E550" s="50"/>
      <c r="F550" s="50"/>
      <c r="G550" s="206" t="s">
        <v>1122</v>
      </c>
      <c r="H550" s="37">
        <v>271603.33</v>
      </c>
      <c r="I550" s="37">
        <v>0</v>
      </c>
      <c r="J550" s="37">
        <v>34528.800000000003</v>
      </c>
      <c r="K550" s="37">
        <v>306132.13</v>
      </c>
      <c r="L550" s="207"/>
    </row>
    <row r="551" spans="1:12" x14ac:dyDescent="0.3">
      <c r="A551" s="206" t="s">
        <v>1183</v>
      </c>
      <c r="B551" s="49" t="s">
        <v>385</v>
      </c>
      <c r="C551" s="50"/>
      <c r="D551" s="50"/>
      <c r="E551" s="50"/>
      <c r="F551" s="50"/>
      <c r="G551" s="206" t="s">
        <v>1128</v>
      </c>
      <c r="H551" s="37">
        <v>1782135</v>
      </c>
      <c r="I551" s="37">
        <v>0</v>
      </c>
      <c r="J551" s="37">
        <v>156690</v>
      </c>
      <c r="K551" s="37">
        <v>1938825</v>
      </c>
      <c r="L551" s="207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6"/>
  <sheetViews>
    <sheetView topLeftCell="A190" workbookViewId="0">
      <selection activeCell="L203" sqref="L203"/>
    </sheetView>
  </sheetViews>
  <sheetFormatPr defaultRowHeight="13.2" x14ac:dyDescent="0.25"/>
  <cols>
    <col min="1" max="1" width="16.33203125" customWidth="1"/>
    <col min="2" max="6" width="2" customWidth="1"/>
    <col min="7" max="7" width="55.109375" bestFit="1" customWidth="1"/>
    <col min="8" max="8" width="15" style="66" bestFit="1" customWidth="1"/>
    <col min="9" max="9" width="13.33203125" style="66" bestFit="1" customWidth="1"/>
    <col min="10" max="10" width="14.33203125" style="66" bestFit="1" customWidth="1"/>
    <col min="11" max="11" width="15" style="66" bestFit="1" customWidth="1"/>
    <col min="12" max="12" width="13.33203125" bestFit="1" customWidth="1"/>
    <col min="257" max="257" width="16.33203125" customWidth="1"/>
    <col min="258" max="262" width="2" customWidth="1"/>
    <col min="263" max="263" width="55.109375" bestFit="1" customWidth="1"/>
    <col min="264" max="264" width="15" bestFit="1" customWidth="1"/>
    <col min="265" max="265" width="13.33203125" bestFit="1" customWidth="1"/>
    <col min="266" max="266" width="14.33203125" bestFit="1" customWidth="1"/>
    <col min="267" max="267" width="15" bestFit="1" customWidth="1"/>
    <col min="268" max="268" width="13.33203125" bestFit="1" customWidth="1"/>
    <col min="513" max="513" width="16.33203125" customWidth="1"/>
    <col min="514" max="518" width="2" customWidth="1"/>
    <col min="519" max="519" width="55.109375" bestFit="1" customWidth="1"/>
    <col min="520" max="520" width="15" bestFit="1" customWidth="1"/>
    <col min="521" max="521" width="13.33203125" bestFit="1" customWidth="1"/>
    <col min="522" max="522" width="14.33203125" bestFit="1" customWidth="1"/>
    <col min="523" max="523" width="15" bestFit="1" customWidth="1"/>
    <col min="524" max="524" width="13.33203125" bestFit="1" customWidth="1"/>
    <col min="769" max="769" width="16.33203125" customWidth="1"/>
    <col min="770" max="774" width="2" customWidth="1"/>
    <col min="775" max="775" width="55.109375" bestFit="1" customWidth="1"/>
    <col min="776" max="776" width="15" bestFit="1" customWidth="1"/>
    <col min="777" max="777" width="13.33203125" bestFit="1" customWidth="1"/>
    <col min="778" max="778" width="14.33203125" bestFit="1" customWidth="1"/>
    <col min="779" max="779" width="15" bestFit="1" customWidth="1"/>
    <col min="780" max="780" width="13.33203125" bestFit="1" customWidth="1"/>
    <col min="1025" max="1025" width="16.33203125" customWidth="1"/>
    <col min="1026" max="1030" width="2" customWidth="1"/>
    <col min="1031" max="1031" width="55.109375" bestFit="1" customWidth="1"/>
    <col min="1032" max="1032" width="15" bestFit="1" customWidth="1"/>
    <col min="1033" max="1033" width="13.33203125" bestFit="1" customWidth="1"/>
    <col min="1034" max="1034" width="14.33203125" bestFit="1" customWidth="1"/>
    <col min="1035" max="1035" width="15" bestFit="1" customWidth="1"/>
    <col min="1036" max="1036" width="13.33203125" bestFit="1" customWidth="1"/>
    <col min="1281" max="1281" width="16.33203125" customWidth="1"/>
    <col min="1282" max="1286" width="2" customWidth="1"/>
    <col min="1287" max="1287" width="55.109375" bestFit="1" customWidth="1"/>
    <col min="1288" max="1288" width="15" bestFit="1" customWidth="1"/>
    <col min="1289" max="1289" width="13.33203125" bestFit="1" customWidth="1"/>
    <col min="1290" max="1290" width="14.33203125" bestFit="1" customWidth="1"/>
    <col min="1291" max="1291" width="15" bestFit="1" customWidth="1"/>
    <col min="1292" max="1292" width="13.33203125" bestFit="1" customWidth="1"/>
    <col min="1537" max="1537" width="16.33203125" customWidth="1"/>
    <col min="1538" max="1542" width="2" customWidth="1"/>
    <col min="1543" max="1543" width="55.109375" bestFit="1" customWidth="1"/>
    <col min="1544" max="1544" width="15" bestFit="1" customWidth="1"/>
    <col min="1545" max="1545" width="13.33203125" bestFit="1" customWidth="1"/>
    <col min="1546" max="1546" width="14.33203125" bestFit="1" customWidth="1"/>
    <col min="1547" max="1547" width="15" bestFit="1" customWidth="1"/>
    <col min="1548" max="1548" width="13.33203125" bestFit="1" customWidth="1"/>
    <col min="1793" max="1793" width="16.33203125" customWidth="1"/>
    <col min="1794" max="1798" width="2" customWidth="1"/>
    <col min="1799" max="1799" width="55.109375" bestFit="1" customWidth="1"/>
    <col min="1800" max="1800" width="15" bestFit="1" customWidth="1"/>
    <col min="1801" max="1801" width="13.33203125" bestFit="1" customWidth="1"/>
    <col min="1802" max="1802" width="14.33203125" bestFit="1" customWidth="1"/>
    <col min="1803" max="1803" width="15" bestFit="1" customWidth="1"/>
    <col min="1804" max="1804" width="13.33203125" bestFit="1" customWidth="1"/>
    <col min="2049" max="2049" width="16.33203125" customWidth="1"/>
    <col min="2050" max="2054" width="2" customWidth="1"/>
    <col min="2055" max="2055" width="55.109375" bestFit="1" customWidth="1"/>
    <col min="2056" max="2056" width="15" bestFit="1" customWidth="1"/>
    <col min="2057" max="2057" width="13.33203125" bestFit="1" customWidth="1"/>
    <col min="2058" max="2058" width="14.33203125" bestFit="1" customWidth="1"/>
    <col min="2059" max="2059" width="15" bestFit="1" customWidth="1"/>
    <col min="2060" max="2060" width="13.33203125" bestFit="1" customWidth="1"/>
    <col min="2305" max="2305" width="16.33203125" customWidth="1"/>
    <col min="2306" max="2310" width="2" customWidth="1"/>
    <col min="2311" max="2311" width="55.109375" bestFit="1" customWidth="1"/>
    <col min="2312" max="2312" width="15" bestFit="1" customWidth="1"/>
    <col min="2313" max="2313" width="13.33203125" bestFit="1" customWidth="1"/>
    <col min="2314" max="2314" width="14.33203125" bestFit="1" customWidth="1"/>
    <col min="2315" max="2315" width="15" bestFit="1" customWidth="1"/>
    <col min="2316" max="2316" width="13.33203125" bestFit="1" customWidth="1"/>
    <col min="2561" max="2561" width="16.33203125" customWidth="1"/>
    <col min="2562" max="2566" width="2" customWidth="1"/>
    <col min="2567" max="2567" width="55.109375" bestFit="1" customWidth="1"/>
    <col min="2568" max="2568" width="15" bestFit="1" customWidth="1"/>
    <col min="2569" max="2569" width="13.33203125" bestFit="1" customWidth="1"/>
    <col min="2570" max="2570" width="14.33203125" bestFit="1" customWidth="1"/>
    <col min="2571" max="2571" width="15" bestFit="1" customWidth="1"/>
    <col min="2572" max="2572" width="13.33203125" bestFit="1" customWidth="1"/>
    <col min="2817" max="2817" width="16.33203125" customWidth="1"/>
    <col min="2818" max="2822" width="2" customWidth="1"/>
    <col min="2823" max="2823" width="55.109375" bestFit="1" customWidth="1"/>
    <col min="2824" max="2824" width="15" bestFit="1" customWidth="1"/>
    <col min="2825" max="2825" width="13.33203125" bestFit="1" customWidth="1"/>
    <col min="2826" max="2826" width="14.33203125" bestFit="1" customWidth="1"/>
    <col min="2827" max="2827" width="15" bestFit="1" customWidth="1"/>
    <col min="2828" max="2828" width="13.33203125" bestFit="1" customWidth="1"/>
    <col min="3073" max="3073" width="16.33203125" customWidth="1"/>
    <col min="3074" max="3078" width="2" customWidth="1"/>
    <col min="3079" max="3079" width="55.109375" bestFit="1" customWidth="1"/>
    <col min="3080" max="3080" width="15" bestFit="1" customWidth="1"/>
    <col min="3081" max="3081" width="13.33203125" bestFit="1" customWidth="1"/>
    <col min="3082" max="3082" width="14.33203125" bestFit="1" customWidth="1"/>
    <col min="3083" max="3083" width="15" bestFit="1" customWidth="1"/>
    <col min="3084" max="3084" width="13.33203125" bestFit="1" customWidth="1"/>
    <col min="3329" max="3329" width="16.33203125" customWidth="1"/>
    <col min="3330" max="3334" width="2" customWidth="1"/>
    <col min="3335" max="3335" width="55.109375" bestFit="1" customWidth="1"/>
    <col min="3336" max="3336" width="15" bestFit="1" customWidth="1"/>
    <col min="3337" max="3337" width="13.33203125" bestFit="1" customWidth="1"/>
    <col min="3338" max="3338" width="14.33203125" bestFit="1" customWidth="1"/>
    <col min="3339" max="3339" width="15" bestFit="1" customWidth="1"/>
    <col min="3340" max="3340" width="13.33203125" bestFit="1" customWidth="1"/>
    <col min="3585" max="3585" width="16.33203125" customWidth="1"/>
    <col min="3586" max="3590" width="2" customWidth="1"/>
    <col min="3591" max="3591" width="55.109375" bestFit="1" customWidth="1"/>
    <col min="3592" max="3592" width="15" bestFit="1" customWidth="1"/>
    <col min="3593" max="3593" width="13.33203125" bestFit="1" customWidth="1"/>
    <col min="3594" max="3594" width="14.33203125" bestFit="1" customWidth="1"/>
    <col min="3595" max="3595" width="15" bestFit="1" customWidth="1"/>
    <col min="3596" max="3596" width="13.33203125" bestFit="1" customWidth="1"/>
    <col min="3841" max="3841" width="16.33203125" customWidth="1"/>
    <col min="3842" max="3846" width="2" customWidth="1"/>
    <col min="3847" max="3847" width="55.109375" bestFit="1" customWidth="1"/>
    <col min="3848" max="3848" width="15" bestFit="1" customWidth="1"/>
    <col min="3849" max="3849" width="13.33203125" bestFit="1" customWidth="1"/>
    <col min="3850" max="3850" width="14.33203125" bestFit="1" customWidth="1"/>
    <col min="3851" max="3851" width="15" bestFit="1" customWidth="1"/>
    <col min="3852" max="3852" width="13.33203125" bestFit="1" customWidth="1"/>
    <col min="4097" max="4097" width="16.33203125" customWidth="1"/>
    <col min="4098" max="4102" width="2" customWidth="1"/>
    <col min="4103" max="4103" width="55.109375" bestFit="1" customWidth="1"/>
    <col min="4104" max="4104" width="15" bestFit="1" customWidth="1"/>
    <col min="4105" max="4105" width="13.33203125" bestFit="1" customWidth="1"/>
    <col min="4106" max="4106" width="14.33203125" bestFit="1" customWidth="1"/>
    <col min="4107" max="4107" width="15" bestFit="1" customWidth="1"/>
    <col min="4108" max="4108" width="13.33203125" bestFit="1" customWidth="1"/>
    <col min="4353" max="4353" width="16.33203125" customWidth="1"/>
    <col min="4354" max="4358" width="2" customWidth="1"/>
    <col min="4359" max="4359" width="55.109375" bestFit="1" customWidth="1"/>
    <col min="4360" max="4360" width="15" bestFit="1" customWidth="1"/>
    <col min="4361" max="4361" width="13.33203125" bestFit="1" customWidth="1"/>
    <col min="4362" max="4362" width="14.33203125" bestFit="1" customWidth="1"/>
    <col min="4363" max="4363" width="15" bestFit="1" customWidth="1"/>
    <col min="4364" max="4364" width="13.33203125" bestFit="1" customWidth="1"/>
    <col min="4609" max="4609" width="16.33203125" customWidth="1"/>
    <col min="4610" max="4614" width="2" customWidth="1"/>
    <col min="4615" max="4615" width="55.109375" bestFit="1" customWidth="1"/>
    <col min="4616" max="4616" width="15" bestFit="1" customWidth="1"/>
    <col min="4617" max="4617" width="13.33203125" bestFit="1" customWidth="1"/>
    <col min="4618" max="4618" width="14.33203125" bestFit="1" customWidth="1"/>
    <col min="4619" max="4619" width="15" bestFit="1" customWidth="1"/>
    <col min="4620" max="4620" width="13.33203125" bestFit="1" customWidth="1"/>
    <col min="4865" max="4865" width="16.33203125" customWidth="1"/>
    <col min="4866" max="4870" width="2" customWidth="1"/>
    <col min="4871" max="4871" width="55.109375" bestFit="1" customWidth="1"/>
    <col min="4872" max="4872" width="15" bestFit="1" customWidth="1"/>
    <col min="4873" max="4873" width="13.33203125" bestFit="1" customWidth="1"/>
    <col min="4874" max="4874" width="14.33203125" bestFit="1" customWidth="1"/>
    <col min="4875" max="4875" width="15" bestFit="1" customWidth="1"/>
    <col min="4876" max="4876" width="13.33203125" bestFit="1" customWidth="1"/>
    <col min="5121" max="5121" width="16.33203125" customWidth="1"/>
    <col min="5122" max="5126" width="2" customWidth="1"/>
    <col min="5127" max="5127" width="55.109375" bestFit="1" customWidth="1"/>
    <col min="5128" max="5128" width="15" bestFit="1" customWidth="1"/>
    <col min="5129" max="5129" width="13.33203125" bestFit="1" customWidth="1"/>
    <col min="5130" max="5130" width="14.33203125" bestFit="1" customWidth="1"/>
    <col min="5131" max="5131" width="15" bestFit="1" customWidth="1"/>
    <col min="5132" max="5132" width="13.33203125" bestFit="1" customWidth="1"/>
    <col min="5377" max="5377" width="16.33203125" customWidth="1"/>
    <col min="5378" max="5382" width="2" customWidth="1"/>
    <col min="5383" max="5383" width="55.109375" bestFit="1" customWidth="1"/>
    <col min="5384" max="5384" width="15" bestFit="1" customWidth="1"/>
    <col min="5385" max="5385" width="13.33203125" bestFit="1" customWidth="1"/>
    <col min="5386" max="5386" width="14.33203125" bestFit="1" customWidth="1"/>
    <col min="5387" max="5387" width="15" bestFit="1" customWidth="1"/>
    <col min="5388" max="5388" width="13.33203125" bestFit="1" customWidth="1"/>
    <col min="5633" max="5633" width="16.33203125" customWidth="1"/>
    <col min="5634" max="5638" width="2" customWidth="1"/>
    <col min="5639" max="5639" width="55.109375" bestFit="1" customWidth="1"/>
    <col min="5640" max="5640" width="15" bestFit="1" customWidth="1"/>
    <col min="5641" max="5641" width="13.33203125" bestFit="1" customWidth="1"/>
    <col min="5642" max="5642" width="14.33203125" bestFit="1" customWidth="1"/>
    <col min="5643" max="5643" width="15" bestFit="1" customWidth="1"/>
    <col min="5644" max="5644" width="13.33203125" bestFit="1" customWidth="1"/>
    <col min="5889" max="5889" width="16.33203125" customWidth="1"/>
    <col min="5890" max="5894" width="2" customWidth="1"/>
    <col min="5895" max="5895" width="55.109375" bestFit="1" customWidth="1"/>
    <col min="5896" max="5896" width="15" bestFit="1" customWidth="1"/>
    <col min="5897" max="5897" width="13.33203125" bestFit="1" customWidth="1"/>
    <col min="5898" max="5898" width="14.33203125" bestFit="1" customWidth="1"/>
    <col min="5899" max="5899" width="15" bestFit="1" customWidth="1"/>
    <col min="5900" max="5900" width="13.33203125" bestFit="1" customWidth="1"/>
    <col min="6145" max="6145" width="16.33203125" customWidth="1"/>
    <col min="6146" max="6150" width="2" customWidth="1"/>
    <col min="6151" max="6151" width="55.109375" bestFit="1" customWidth="1"/>
    <col min="6152" max="6152" width="15" bestFit="1" customWidth="1"/>
    <col min="6153" max="6153" width="13.33203125" bestFit="1" customWidth="1"/>
    <col min="6154" max="6154" width="14.33203125" bestFit="1" customWidth="1"/>
    <col min="6155" max="6155" width="15" bestFit="1" customWidth="1"/>
    <col min="6156" max="6156" width="13.33203125" bestFit="1" customWidth="1"/>
    <col min="6401" max="6401" width="16.33203125" customWidth="1"/>
    <col min="6402" max="6406" width="2" customWidth="1"/>
    <col min="6407" max="6407" width="55.109375" bestFit="1" customWidth="1"/>
    <col min="6408" max="6408" width="15" bestFit="1" customWidth="1"/>
    <col min="6409" max="6409" width="13.33203125" bestFit="1" customWidth="1"/>
    <col min="6410" max="6410" width="14.33203125" bestFit="1" customWidth="1"/>
    <col min="6411" max="6411" width="15" bestFit="1" customWidth="1"/>
    <col min="6412" max="6412" width="13.33203125" bestFit="1" customWidth="1"/>
    <col min="6657" max="6657" width="16.33203125" customWidth="1"/>
    <col min="6658" max="6662" width="2" customWidth="1"/>
    <col min="6663" max="6663" width="55.109375" bestFit="1" customWidth="1"/>
    <col min="6664" max="6664" width="15" bestFit="1" customWidth="1"/>
    <col min="6665" max="6665" width="13.33203125" bestFit="1" customWidth="1"/>
    <col min="6666" max="6666" width="14.33203125" bestFit="1" customWidth="1"/>
    <col min="6667" max="6667" width="15" bestFit="1" customWidth="1"/>
    <col min="6668" max="6668" width="13.33203125" bestFit="1" customWidth="1"/>
    <col min="6913" max="6913" width="16.33203125" customWidth="1"/>
    <col min="6914" max="6918" width="2" customWidth="1"/>
    <col min="6919" max="6919" width="55.109375" bestFit="1" customWidth="1"/>
    <col min="6920" max="6920" width="15" bestFit="1" customWidth="1"/>
    <col min="6921" max="6921" width="13.33203125" bestFit="1" customWidth="1"/>
    <col min="6922" max="6922" width="14.33203125" bestFit="1" customWidth="1"/>
    <col min="6923" max="6923" width="15" bestFit="1" customWidth="1"/>
    <col min="6924" max="6924" width="13.33203125" bestFit="1" customWidth="1"/>
    <col min="7169" max="7169" width="16.33203125" customWidth="1"/>
    <col min="7170" max="7174" width="2" customWidth="1"/>
    <col min="7175" max="7175" width="55.109375" bestFit="1" customWidth="1"/>
    <col min="7176" max="7176" width="15" bestFit="1" customWidth="1"/>
    <col min="7177" max="7177" width="13.33203125" bestFit="1" customWidth="1"/>
    <col min="7178" max="7178" width="14.33203125" bestFit="1" customWidth="1"/>
    <col min="7179" max="7179" width="15" bestFit="1" customWidth="1"/>
    <col min="7180" max="7180" width="13.33203125" bestFit="1" customWidth="1"/>
    <col min="7425" max="7425" width="16.33203125" customWidth="1"/>
    <col min="7426" max="7430" width="2" customWidth="1"/>
    <col min="7431" max="7431" width="55.109375" bestFit="1" customWidth="1"/>
    <col min="7432" max="7432" width="15" bestFit="1" customWidth="1"/>
    <col min="7433" max="7433" width="13.33203125" bestFit="1" customWidth="1"/>
    <col min="7434" max="7434" width="14.33203125" bestFit="1" customWidth="1"/>
    <col min="7435" max="7435" width="15" bestFit="1" customWidth="1"/>
    <col min="7436" max="7436" width="13.33203125" bestFit="1" customWidth="1"/>
    <col min="7681" max="7681" width="16.33203125" customWidth="1"/>
    <col min="7682" max="7686" width="2" customWidth="1"/>
    <col min="7687" max="7687" width="55.109375" bestFit="1" customWidth="1"/>
    <col min="7688" max="7688" width="15" bestFit="1" customWidth="1"/>
    <col min="7689" max="7689" width="13.33203125" bestFit="1" customWidth="1"/>
    <col min="7690" max="7690" width="14.33203125" bestFit="1" customWidth="1"/>
    <col min="7691" max="7691" width="15" bestFit="1" customWidth="1"/>
    <col min="7692" max="7692" width="13.33203125" bestFit="1" customWidth="1"/>
    <col min="7937" max="7937" width="16.33203125" customWidth="1"/>
    <col min="7938" max="7942" width="2" customWidth="1"/>
    <col min="7943" max="7943" width="55.109375" bestFit="1" customWidth="1"/>
    <col min="7944" max="7944" width="15" bestFit="1" customWidth="1"/>
    <col min="7945" max="7945" width="13.33203125" bestFit="1" customWidth="1"/>
    <col min="7946" max="7946" width="14.33203125" bestFit="1" customWidth="1"/>
    <col min="7947" max="7947" width="15" bestFit="1" customWidth="1"/>
    <col min="7948" max="7948" width="13.33203125" bestFit="1" customWidth="1"/>
    <col min="8193" max="8193" width="16.33203125" customWidth="1"/>
    <col min="8194" max="8198" width="2" customWidth="1"/>
    <col min="8199" max="8199" width="55.109375" bestFit="1" customWidth="1"/>
    <col min="8200" max="8200" width="15" bestFit="1" customWidth="1"/>
    <col min="8201" max="8201" width="13.33203125" bestFit="1" customWidth="1"/>
    <col min="8202" max="8202" width="14.33203125" bestFit="1" customWidth="1"/>
    <col min="8203" max="8203" width="15" bestFit="1" customWidth="1"/>
    <col min="8204" max="8204" width="13.33203125" bestFit="1" customWidth="1"/>
    <col min="8449" max="8449" width="16.33203125" customWidth="1"/>
    <col min="8450" max="8454" width="2" customWidth="1"/>
    <col min="8455" max="8455" width="55.109375" bestFit="1" customWidth="1"/>
    <col min="8456" max="8456" width="15" bestFit="1" customWidth="1"/>
    <col min="8457" max="8457" width="13.33203125" bestFit="1" customWidth="1"/>
    <col min="8458" max="8458" width="14.33203125" bestFit="1" customWidth="1"/>
    <col min="8459" max="8459" width="15" bestFit="1" customWidth="1"/>
    <col min="8460" max="8460" width="13.33203125" bestFit="1" customWidth="1"/>
    <col min="8705" max="8705" width="16.33203125" customWidth="1"/>
    <col min="8706" max="8710" width="2" customWidth="1"/>
    <col min="8711" max="8711" width="55.109375" bestFit="1" customWidth="1"/>
    <col min="8712" max="8712" width="15" bestFit="1" customWidth="1"/>
    <col min="8713" max="8713" width="13.33203125" bestFit="1" customWidth="1"/>
    <col min="8714" max="8714" width="14.33203125" bestFit="1" customWidth="1"/>
    <col min="8715" max="8715" width="15" bestFit="1" customWidth="1"/>
    <col min="8716" max="8716" width="13.33203125" bestFit="1" customWidth="1"/>
    <col min="8961" max="8961" width="16.33203125" customWidth="1"/>
    <col min="8962" max="8966" width="2" customWidth="1"/>
    <col min="8967" max="8967" width="55.109375" bestFit="1" customWidth="1"/>
    <col min="8968" max="8968" width="15" bestFit="1" customWidth="1"/>
    <col min="8969" max="8969" width="13.33203125" bestFit="1" customWidth="1"/>
    <col min="8970" max="8970" width="14.33203125" bestFit="1" customWidth="1"/>
    <col min="8971" max="8971" width="15" bestFit="1" customWidth="1"/>
    <col min="8972" max="8972" width="13.33203125" bestFit="1" customWidth="1"/>
    <col min="9217" max="9217" width="16.33203125" customWidth="1"/>
    <col min="9218" max="9222" width="2" customWidth="1"/>
    <col min="9223" max="9223" width="55.109375" bestFit="1" customWidth="1"/>
    <col min="9224" max="9224" width="15" bestFit="1" customWidth="1"/>
    <col min="9225" max="9225" width="13.33203125" bestFit="1" customWidth="1"/>
    <col min="9226" max="9226" width="14.33203125" bestFit="1" customWidth="1"/>
    <col min="9227" max="9227" width="15" bestFit="1" customWidth="1"/>
    <col min="9228" max="9228" width="13.33203125" bestFit="1" customWidth="1"/>
    <col min="9473" max="9473" width="16.33203125" customWidth="1"/>
    <col min="9474" max="9478" width="2" customWidth="1"/>
    <col min="9479" max="9479" width="55.109375" bestFit="1" customWidth="1"/>
    <col min="9480" max="9480" width="15" bestFit="1" customWidth="1"/>
    <col min="9481" max="9481" width="13.33203125" bestFit="1" customWidth="1"/>
    <col min="9482" max="9482" width="14.33203125" bestFit="1" customWidth="1"/>
    <col min="9483" max="9483" width="15" bestFit="1" customWidth="1"/>
    <col min="9484" max="9484" width="13.33203125" bestFit="1" customWidth="1"/>
    <col min="9729" max="9729" width="16.33203125" customWidth="1"/>
    <col min="9730" max="9734" width="2" customWidth="1"/>
    <col min="9735" max="9735" width="55.109375" bestFit="1" customWidth="1"/>
    <col min="9736" max="9736" width="15" bestFit="1" customWidth="1"/>
    <col min="9737" max="9737" width="13.33203125" bestFit="1" customWidth="1"/>
    <col min="9738" max="9738" width="14.33203125" bestFit="1" customWidth="1"/>
    <col min="9739" max="9739" width="15" bestFit="1" customWidth="1"/>
    <col min="9740" max="9740" width="13.33203125" bestFit="1" customWidth="1"/>
    <col min="9985" max="9985" width="16.33203125" customWidth="1"/>
    <col min="9986" max="9990" width="2" customWidth="1"/>
    <col min="9991" max="9991" width="55.109375" bestFit="1" customWidth="1"/>
    <col min="9992" max="9992" width="15" bestFit="1" customWidth="1"/>
    <col min="9993" max="9993" width="13.33203125" bestFit="1" customWidth="1"/>
    <col min="9994" max="9994" width="14.33203125" bestFit="1" customWidth="1"/>
    <col min="9995" max="9995" width="15" bestFit="1" customWidth="1"/>
    <col min="9996" max="9996" width="13.33203125" bestFit="1" customWidth="1"/>
    <col min="10241" max="10241" width="16.33203125" customWidth="1"/>
    <col min="10242" max="10246" width="2" customWidth="1"/>
    <col min="10247" max="10247" width="55.109375" bestFit="1" customWidth="1"/>
    <col min="10248" max="10248" width="15" bestFit="1" customWidth="1"/>
    <col min="10249" max="10249" width="13.33203125" bestFit="1" customWidth="1"/>
    <col min="10250" max="10250" width="14.33203125" bestFit="1" customWidth="1"/>
    <col min="10251" max="10251" width="15" bestFit="1" customWidth="1"/>
    <col min="10252" max="10252" width="13.33203125" bestFit="1" customWidth="1"/>
    <col min="10497" max="10497" width="16.33203125" customWidth="1"/>
    <col min="10498" max="10502" width="2" customWidth="1"/>
    <col min="10503" max="10503" width="55.109375" bestFit="1" customWidth="1"/>
    <col min="10504" max="10504" width="15" bestFit="1" customWidth="1"/>
    <col min="10505" max="10505" width="13.33203125" bestFit="1" customWidth="1"/>
    <col min="10506" max="10506" width="14.33203125" bestFit="1" customWidth="1"/>
    <col min="10507" max="10507" width="15" bestFit="1" customWidth="1"/>
    <col min="10508" max="10508" width="13.33203125" bestFit="1" customWidth="1"/>
    <col min="10753" max="10753" width="16.33203125" customWidth="1"/>
    <col min="10754" max="10758" width="2" customWidth="1"/>
    <col min="10759" max="10759" width="55.109375" bestFit="1" customWidth="1"/>
    <col min="10760" max="10760" width="15" bestFit="1" customWidth="1"/>
    <col min="10761" max="10761" width="13.33203125" bestFit="1" customWidth="1"/>
    <col min="10762" max="10762" width="14.33203125" bestFit="1" customWidth="1"/>
    <col min="10763" max="10763" width="15" bestFit="1" customWidth="1"/>
    <col min="10764" max="10764" width="13.33203125" bestFit="1" customWidth="1"/>
    <col min="11009" max="11009" width="16.33203125" customWidth="1"/>
    <col min="11010" max="11014" width="2" customWidth="1"/>
    <col min="11015" max="11015" width="55.109375" bestFit="1" customWidth="1"/>
    <col min="11016" max="11016" width="15" bestFit="1" customWidth="1"/>
    <col min="11017" max="11017" width="13.33203125" bestFit="1" customWidth="1"/>
    <col min="11018" max="11018" width="14.33203125" bestFit="1" customWidth="1"/>
    <col min="11019" max="11019" width="15" bestFit="1" customWidth="1"/>
    <col min="11020" max="11020" width="13.33203125" bestFit="1" customWidth="1"/>
    <col min="11265" max="11265" width="16.33203125" customWidth="1"/>
    <col min="11266" max="11270" width="2" customWidth="1"/>
    <col min="11271" max="11271" width="55.109375" bestFit="1" customWidth="1"/>
    <col min="11272" max="11272" width="15" bestFit="1" customWidth="1"/>
    <col min="11273" max="11273" width="13.33203125" bestFit="1" customWidth="1"/>
    <col min="11274" max="11274" width="14.33203125" bestFit="1" customWidth="1"/>
    <col min="11275" max="11275" width="15" bestFit="1" customWidth="1"/>
    <col min="11276" max="11276" width="13.33203125" bestFit="1" customWidth="1"/>
    <col min="11521" max="11521" width="16.33203125" customWidth="1"/>
    <col min="11522" max="11526" width="2" customWidth="1"/>
    <col min="11527" max="11527" width="55.109375" bestFit="1" customWidth="1"/>
    <col min="11528" max="11528" width="15" bestFit="1" customWidth="1"/>
    <col min="11529" max="11529" width="13.33203125" bestFit="1" customWidth="1"/>
    <col min="11530" max="11530" width="14.33203125" bestFit="1" customWidth="1"/>
    <col min="11531" max="11531" width="15" bestFit="1" customWidth="1"/>
    <col min="11532" max="11532" width="13.33203125" bestFit="1" customWidth="1"/>
    <col min="11777" max="11777" width="16.33203125" customWidth="1"/>
    <col min="11778" max="11782" width="2" customWidth="1"/>
    <col min="11783" max="11783" width="55.109375" bestFit="1" customWidth="1"/>
    <col min="11784" max="11784" width="15" bestFit="1" customWidth="1"/>
    <col min="11785" max="11785" width="13.33203125" bestFit="1" customWidth="1"/>
    <col min="11786" max="11786" width="14.33203125" bestFit="1" customWidth="1"/>
    <col min="11787" max="11787" width="15" bestFit="1" customWidth="1"/>
    <col min="11788" max="11788" width="13.33203125" bestFit="1" customWidth="1"/>
    <col min="12033" max="12033" width="16.33203125" customWidth="1"/>
    <col min="12034" max="12038" width="2" customWidth="1"/>
    <col min="12039" max="12039" width="55.109375" bestFit="1" customWidth="1"/>
    <col min="12040" max="12040" width="15" bestFit="1" customWidth="1"/>
    <col min="12041" max="12041" width="13.33203125" bestFit="1" customWidth="1"/>
    <col min="12042" max="12042" width="14.33203125" bestFit="1" customWidth="1"/>
    <col min="12043" max="12043" width="15" bestFit="1" customWidth="1"/>
    <col min="12044" max="12044" width="13.33203125" bestFit="1" customWidth="1"/>
    <col min="12289" max="12289" width="16.33203125" customWidth="1"/>
    <col min="12290" max="12294" width="2" customWidth="1"/>
    <col min="12295" max="12295" width="55.109375" bestFit="1" customWidth="1"/>
    <col min="12296" max="12296" width="15" bestFit="1" customWidth="1"/>
    <col min="12297" max="12297" width="13.33203125" bestFit="1" customWidth="1"/>
    <col min="12298" max="12298" width="14.33203125" bestFit="1" customWidth="1"/>
    <col min="12299" max="12299" width="15" bestFit="1" customWidth="1"/>
    <col min="12300" max="12300" width="13.33203125" bestFit="1" customWidth="1"/>
    <col min="12545" max="12545" width="16.33203125" customWidth="1"/>
    <col min="12546" max="12550" width="2" customWidth="1"/>
    <col min="12551" max="12551" width="55.109375" bestFit="1" customWidth="1"/>
    <col min="12552" max="12552" width="15" bestFit="1" customWidth="1"/>
    <col min="12553" max="12553" width="13.33203125" bestFit="1" customWidth="1"/>
    <col min="12554" max="12554" width="14.33203125" bestFit="1" customWidth="1"/>
    <col min="12555" max="12555" width="15" bestFit="1" customWidth="1"/>
    <col min="12556" max="12556" width="13.33203125" bestFit="1" customWidth="1"/>
    <col min="12801" max="12801" width="16.33203125" customWidth="1"/>
    <col min="12802" max="12806" width="2" customWidth="1"/>
    <col min="12807" max="12807" width="55.109375" bestFit="1" customWidth="1"/>
    <col min="12808" max="12808" width="15" bestFit="1" customWidth="1"/>
    <col min="12809" max="12809" width="13.33203125" bestFit="1" customWidth="1"/>
    <col min="12810" max="12810" width="14.33203125" bestFit="1" customWidth="1"/>
    <col min="12811" max="12811" width="15" bestFit="1" customWidth="1"/>
    <col min="12812" max="12812" width="13.33203125" bestFit="1" customWidth="1"/>
    <col min="13057" max="13057" width="16.33203125" customWidth="1"/>
    <col min="13058" max="13062" width="2" customWidth="1"/>
    <col min="13063" max="13063" width="55.109375" bestFit="1" customWidth="1"/>
    <col min="13064" max="13064" width="15" bestFit="1" customWidth="1"/>
    <col min="13065" max="13065" width="13.33203125" bestFit="1" customWidth="1"/>
    <col min="13066" max="13066" width="14.33203125" bestFit="1" customWidth="1"/>
    <col min="13067" max="13067" width="15" bestFit="1" customWidth="1"/>
    <col min="13068" max="13068" width="13.33203125" bestFit="1" customWidth="1"/>
    <col min="13313" max="13313" width="16.33203125" customWidth="1"/>
    <col min="13314" max="13318" width="2" customWidth="1"/>
    <col min="13319" max="13319" width="55.109375" bestFit="1" customWidth="1"/>
    <col min="13320" max="13320" width="15" bestFit="1" customWidth="1"/>
    <col min="13321" max="13321" width="13.33203125" bestFit="1" customWidth="1"/>
    <col min="13322" max="13322" width="14.33203125" bestFit="1" customWidth="1"/>
    <col min="13323" max="13323" width="15" bestFit="1" customWidth="1"/>
    <col min="13324" max="13324" width="13.33203125" bestFit="1" customWidth="1"/>
    <col min="13569" max="13569" width="16.33203125" customWidth="1"/>
    <col min="13570" max="13574" width="2" customWidth="1"/>
    <col min="13575" max="13575" width="55.109375" bestFit="1" customWidth="1"/>
    <col min="13576" max="13576" width="15" bestFit="1" customWidth="1"/>
    <col min="13577" max="13577" width="13.33203125" bestFit="1" customWidth="1"/>
    <col min="13578" max="13578" width="14.33203125" bestFit="1" customWidth="1"/>
    <col min="13579" max="13579" width="15" bestFit="1" customWidth="1"/>
    <col min="13580" max="13580" width="13.33203125" bestFit="1" customWidth="1"/>
    <col min="13825" max="13825" width="16.33203125" customWidth="1"/>
    <col min="13826" max="13830" width="2" customWidth="1"/>
    <col min="13831" max="13831" width="55.109375" bestFit="1" customWidth="1"/>
    <col min="13832" max="13832" width="15" bestFit="1" customWidth="1"/>
    <col min="13833" max="13833" width="13.33203125" bestFit="1" customWidth="1"/>
    <col min="13834" max="13834" width="14.33203125" bestFit="1" customWidth="1"/>
    <col min="13835" max="13835" width="15" bestFit="1" customWidth="1"/>
    <col min="13836" max="13836" width="13.33203125" bestFit="1" customWidth="1"/>
    <col min="14081" max="14081" width="16.33203125" customWidth="1"/>
    <col min="14082" max="14086" width="2" customWidth="1"/>
    <col min="14087" max="14087" width="55.109375" bestFit="1" customWidth="1"/>
    <col min="14088" max="14088" width="15" bestFit="1" customWidth="1"/>
    <col min="14089" max="14089" width="13.33203125" bestFit="1" customWidth="1"/>
    <col min="14090" max="14090" width="14.33203125" bestFit="1" customWidth="1"/>
    <col min="14091" max="14091" width="15" bestFit="1" customWidth="1"/>
    <col min="14092" max="14092" width="13.33203125" bestFit="1" customWidth="1"/>
    <col min="14337" max="14337" width="16.33203125" customWidth="1"/>
    <col min="14338" max="14342" width="2" customWidth="1"/>
    <col min="14343" max="14343" width="55.109375" bestFit="1" customWidth="1"/>
    <col min="14344" max="14344" width="15" bestFit="1" customWidth="1"/>
    <col min="14345" max="14345" width="13.33203125" bestFit="1" customWidth="1"/>
    <col min="14346" max="14346" width="14.33203125" bestFit="1" customWidth="1"/>
    <col min="14347" max="14347" width="15" bestFit="1" customWidth="1"/>
    <col min="14348" max="14348" width="13.33203125" bestFit="1" customWidth="1"/>
    <col min="14593" max="14593" width="16.33203125" customWidth="1"/>
    <col min="14594" max="14598" width="2" customWidth="1"/>
    <col min="14599" max="14599" width="55.109375" bestFit="1" customWidth="1"/>
    <col min="14600" max="14600" width="15" bestFit="1" customWidth="1"/>
    <col min="14601" max="14601" width="13.33203125" bestFit="1" customWidth="1"/>
    <col min="14602" max="14602" width="14.33203125" bestFit="1" customWidth="1"/>
    <col min="14603" max="14603" width="15" bestFit="1" customWidth="1"/>
    <col min="14604" max="14604" width="13.33203125" bestFit="1" customWidth="1"/>
    <col min="14849" max="14849" width="16.33203125" customWidth="1"/>
    <col min="14850" max="14854" width="2" customWidth="1"/>
    <col min="14855" max="14855" width="55.109375" bestFit="1" customWidth="1"/>
    <col min="14856" max="14856" width="15" bestFit="1" customWidth="1"/>
    <col min="14857" max="14857" width="13.33203125" bestFit="1" customWidth="1"/>
    <col min="14858" max="14858" width="14.33203125" bestFit="1" customWidth="1"/>
    <col min="14859" max="14859" width="15" bestFit="1" customWidth="1"/>
    <col min="14860" max="14860" width="13.33203125" bestFit="1" customWidth="1"/>
    <col min="15105" max="15105" width="16.33203125" customWidth="1"/>
    <col min="15106" max="15110" width="2" customWidth="1"/>
    <col min="15111" max="15111" width="55.109375" bestFit="1" customWidth="1"/>
    <col min="15112" max="15112" width="15" bestFit="1" customWidth="1"/>
    <col min="15113" max="15113" width="13.33203125" bestFit="1" customWidth="1"/>
    <col min="15114" max="15114" width="14.33203125" bestFit="1" customWidth="1"/>
    <col min="15115" max="15115" width="15" bestFit="1" customWidth="1"/>
    <col min="15116" max="15116" width="13.33203125" bestFit="1" customWidth="1"/>
    <col min="15361" max="15361" width="16.33203125" customWidth="1"/>
    <col min="15362" max="15366" width="2" customWidth="1"/>
    <col min="15367" max="15367" width="55.109375" bestFit="1" customWidth="1"/>
    <col min="15368" max="15368" width="15" bestFit="1" customWidth="1"/>
    <col min="15369" max="15369" width="13.33203125" bestFit="1" customWidth="1"/>
    <col min="15370" max="15370" width="14.33203125" bestFit="1" customWidth="1"/>
    <col min="15371" max="15371" width="15" bestFit="1" customWidth="1"/>
    <col min="15372" max="15372" width="13.33203125" bestFit="1" customWidth="1"/>
    <col min="15617" max="15617" width="16.33203125" customWidth="1"/>
    <col min="15618" max="15622" width="2" customWidth="1"/>
    <col min="15623" max="15623" width="55.109375" bestFit="1" customWidth="1"/>
    <col min="15624" max="15624" width="15" bestFit="1" customWidth="1"/>
    <col min="15625" max="15625" width="13.33203125" bestFit="1" customWidth="1"/>
    <col min="15626" max="15626" width="14.33203125" bestFit="1" customWidth="1"/>
    <col min="15627" max="15627" width="15" bestFit="1" customWidth="1"/>
    <col min="15628" max="15628" width="13.33203125" bestFit="1" customWidth="1"/>
    <col min="15873" max="15873" width="16.33203125" customWidth="1"/>
    <col min="15874" max="15878" width="2" customWidth="1"/>
    <col min="15879" max="15879" width="55.109375" bestFit="1" customWidth="1"/>
    <col min="15880" max="15880" width="15" bestFit="1" customWidth="1"/>
    <col min="15881" max="15881" width="13.33203125" bestFit="1" customWidth="1"/>
    <col min="15882" max="15882" width="14.33203125" bestFit="1" customWidth="1"/>
    <col min="15883" max="15883" width="15" bestFit="1" customWidth="1"/>
    <col min="15884" max="15884" width="13.33203125" bestFit="1" customWidth="1"/>
    <col min="16129" max="16129" width="16.33203125" customWidth="1"/>
    <col min="16130" max="16134" width="2" customWidth="1"/>
    <col min="16135" max="16135" width="55.109375" bestFit="1" customWidth="1"/>
    <col min="16136" max="16136" width="15" bestFit="1" customWidth="1"/>
    <col min="16137" max="16137" width="13.33203125" bestFit="1" customWidth="1"/>
    <col min="16138" max="16138" width="14.33203125" bestFit="1" customWidth="1"/>
    <col min="16139" max="16139" width="15" bestFit="1" customWidth="1"/>
    <col min="16140" max="16140" width="13.33203125" bestFit="1" customWidth="1"/>
  </cols>
  <sheetData>
    <row r="1" spans="1:12" ht="14.4" x14ac:dyDescent="0.25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  <c r="L1" s="65"/>
    </row>
    <row r="3" spans="1:12" ht="14.4" x14ac:dyDescent="0.25">
      <c r="A3" s="9" t="s">
        <v>381</v>
      </c>
      <c r="B3" s="10"/>
      <c r="C3" s="10"/>
      <c r="D3" s="10"/>
      <c r="E3" s="10"/>
      <c r="F3" s="10"/>
      <c r="G3" s="10"/>
      <c r="H3" s="24"/>
      <c r="I3" s="24"/>
      <c r="J3" s="24"/>
      <c r="K3" s="24"/>
      <c r="L3" s="67"/>
    </row>
    <row r="4" spans="1:12" ht="14.4" x14ac:dyDescent="0.25">
      <c r="A4" s="11" t="s">
        <v>382</v>
      </c>
      <c r="B4" s="12" t="s">
        <v>383</v>
      </c>
      <c r="C4" s="13"/>
      <c r="D4" s="13"/>
      <c r="E4" s="13"/>
      <c r="F4" s="13"/>
      <c r="G4" s="13"/>
      <c r="H4" s="22">
        <v>29391379.579999998</v>
      </c>
      <c r="I4" s="22">
        <v>9080620.5199999996</v>
      </c>
      <c r="J4" s="22">
        <v>10187695.1</v>
      </c>
      <c r="K4" s="22">
        <v>28284305</v>
      </c>
      <c r="L4" s="68"/>
    </row>
    <row r="5" spans="1:12" ht="14.4" x14ac:dyDescent="0.25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2">
        <v>8948204.2799999993</v>
      </c>
      <c r="I5" s="22">
        <v>9023486.1699999999</v>
      </c>
      <c r="J5" s="22">
        <v>9866739.7599999998</v>
      </c>
      <c r="K5" s="22">
        <v>8104950.6900000004</v>
      </c>
      <c r="L5" s="68"/>
    </row>
    <row r="6" spans="1:12" ht="14.4" x14ac:dyDescent="0.25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2">
        <v>8225899.0499999998</v>
      </c>
      <c r="I6" s="22">
        <v>8469082.0800000001</v>
      </c>
      <c r="J6" s="22">
        <v>9097122.4600000009</v>
      </c>
      <c r="K6" s="22">
        <v>7597858.6699999999</v>
      </c>
      <c r="L6" s="68"/>
    </row>
    <row r="7" spans="1:12" ht="14.4" x14ac:dyDescent="0.25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2">
        <v>8225899.0499999998</v>
      </c>
      <c r="I7" s="22">
        <v>8469082.0800000001</v>
      </c>
      <c r="J7" s="22">
        <v>9097122.4600000009</v>
      </c>
      <c r="K7" s="22">
        <v>7597858.6699999999</v>
      </c>
      <c r="L7" s="68"/>
    </row>
    <row r="8" spans="1:12" ht="14.4" x14ac:dyDescent="0.25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2">
        <v>6700</v>
      </c>
      <c r="I8" s="22">
        <v>7632.9</v>
      </c>
      <c r="J8" s="22">
        <v>7632.9</v>
      </c>
      <c r="K8" s="22">
        <v>6700</v>
      </c>
      <c r="L8" s="68"/>
    </row>
    <row r="9" spans="1:12" ht="14.4" x14ac:dyDescent="0.25">
      <c r="A9" s="16" t="s">
        <v>392</v>
      </c>
      <c r="B9" s="3" t="s">
        <v>385</v>
      </c>
      <c r="C9" s="4"/>
      <c r="D9" s="4"/>
      <c r="E9" s="4"/>
      <c r="F9" s="4"/>
      <c r="G9" s="17" t="s">
        <v>393</v>
      </c>
      <c r="H9" s="2">
        <v>200</v>
      </c>
      <c r="I9" s="2">
        <v>0</v>
      </c>
      <c r="J9" s="2">
        <v>0</v>
      </c>
      <c r="K9" s="2">
        <v>200</v>
      </c>
      <c r="L9" s="69"/>
    </row>
    <row r="10" spans="1:12" ht="14.4" x14ac:dyDescent="0.25">
      <c r="A10" s="16" t="s">
        <v>394</v>
      </c>
      <c r="B10" s="3" t="s">
        <v>385</v>
      </c>
      <c r="C10" s="4"/>
      <c r="D10" s="4"/>
      <c r="E10" s="4"/>
      <c r="F10" s="4"/>
      <c r="G10" s="17" t="s">
        <v>395</v>
      </c>
      <c r="H10" s="2">
        <v>500</v>
      </c>
      <c r="I10" s="2">
        <v>112.8</v>
      </c>
      <c r="J10" s="2">
        <v>112.8</v>
      </c>
      <c r="K10" s="2">
        <v>500</v>
      </c>
      <c r="L10" s="69"/>
    </row>
    <row r="11" spans="1:12" ht="14.4" x14ac:dyDescent="0.25">
      <c r="A11" s="16" t="s">
        <v>396</v>
      </c>
      <c r="B11" s="3" t="s">
        <v>385</v>
      </c>
      <c r="C11" s="4"/>
      <c r="D11" s="4"/>
      <c r="E11" s="4"/>
      <c r="F11" s="4"/>
      <c r="G11" s="17" t="s">
        <v>397</v>
      </c>
      <c r="H11" s="2">
        <v>5000</v>
      </c>
      <c r="I11" s="2">
        <v>7520.1</v>
      </c>
      <c r="J11" s="2">
        <v>7520.1</v>
      </c>
      <c r="K11" s="2">
        <v>5000</v>
      </c>
      <c r="L11" s="69"/>
    </row>
    <row r="12" spans="1:12" ht="14.4" x14ac:dyDescent="0.25">
      <c r="A12" s="16" t="s">
        <v>398</v>
      </c>
      <c r="B12" s="3" t="s">
        <v>385</v>
      </c>
      <c r="C12" s="4"/>
      <c r="D12" s="4"/>
      <c r="E12" s="4"/>
      <c r="F12" s="4"/>
      <c r="G12" s="17" t="s">
        <v>399</v>
      </c>
      <c r="H12" s="2">
        <v>1000</v>
      </c>
      <c r="I12" s="2">
        <v>0</v>
      </c>
      <c r="J12" s="2">
        <v>0</v>
      </c>
      <c r="K12" s="2">
        <v>1000</v>
      </c>
      <c r="L12" s="69"/>
    </row>
    <row r="13" spans="1:12" ht="14.4" x14ac:dyDescent="0.25">
      <c r="A13" s="19" t="s">
        <v>385</v>
      </c>
      <c r="B13" s="3" t="s">
        <v>385</v>
      </c>
      <c r="C13" s="4"/>
      <c r="D13" s="4"/>
      <c r="E13" s="4"/>
      <c r="F13" s="4"/>
      <c r="G13" s="20" t="s">
        <v>385</v>
      </c>
      <c r="H13" s="26"/>
      <c r="I13" s="26"/>
      <c r="J13" s="26"/>
      <c r="K13" s="26"/>
      <c r="L13" s="21"/>
    </row>
    <row r="14" spans="1:12" ht="14.4" x14ac:dyDescent="0.25">
      <c r="A14" s="11" t="s">
        <v>400</v>
      </c>
      <c r="B14" s="3" t="s">
        <v>385</v>
      </c>
      <c r="C14" s="4"/>
      <c r="D14" s="4"/>
      <c r="E14" s="4"/>
      <c r="F14" s="12" t="s">
        <v>401</v>
      </c>
      <c r="G14" s="13"/>
      <c r="H14" s="22">
        <v>0</v>
      </c>
      <c r="I14" s="22">
        <v>4188464.6</v>
      </c>
      <c r="J14" s="22">
        <v>4155351.2</v>
      </c>
      <c r="K14" s="22">
        <v>33113.4</v>
      </c>
      <c r="L14" s="68"/>
    </row>
    <row r="15" spans="1:12" ht="14.4" x14ac:dyDescent="0.25">
      <c r="A15" s="16" t="s">
        <v>402</v>
      </c>
      <c r="B15" s="3" t="s">
        <v>385</v>
      </c>
      <c r="C15" s="4"/>
      <c r="D15" s="4"/>
      <c r="E15" s="4"/>
      <c r="F15" s="4"/>
      <c r="G15" s="17" t="s">
        <v>403</v>
      </c>
      <c r="H15" s="2">
        <v>0</v>
      </c>
      <c r="I15" s="2">
        <v>155082.78</v>
      </c>
      <c r="J15" s="2">
        <v>155082.78</v>
      </c>
      <c r="K15" s="2">
        <v>0</v>
      </c>
      <c r="L15" s="69"/>
    </row>
    <row r="16" spans="1:12" ht="14.4" x14ac:dyDescent="0.25">
      <c r="A16" s="16" t="s">
        <v>404</v>
      </c>
      <c r="B16" s="3" t="s">
        <v>385</v>
      </c>
      <c r="C16" s="4"/>
      <c r="D16" s="4"/>
      <c r="E16" s="4"/>
      <c r="F16" s="4"/>
      <c r="G16" s="17" t="s">
        <v>405</v>
      </c>
      <c r="H16" s="2">
        <v>0</v>
      </c>
      <c r="I16" s="2">
        <v>3606775.9</v>
      </c>
      <c r="J16" s="2">
        <v>3606775.9</v>
      </c>
      <c r="K16" s="2">
        <v>0</v>
      </c>
      <c r="L16" s="69"/>
    </row>
    <row r="17" spans="1:12" ht="14.4" x14ac:dyDescent="0.25">
      <c r="A17" s="16" t="s">
        <v>406</v>
      </c>
      <c r="B17" s="3" t="s">
        <v>385</v>
      </c>
      <c r="C17" s="4"/>
      <c r="D17" s="4"/>
      <c r="E17" s="4"/>
      <c r="F17" s="4"/>
      <c r="G17" s="17" t="s">
        <v>407</v>
      </c>
      <c r="H17" s="2">
        <v>0</v>
      </c>
      <c r="I17" s="2">
        <v>52569</v>
      </c>
      <c r="J17" s="2">
        <v>52569</v>
      </c>
      <c r="K17" s="2">
        <v>0</v>
      </c>
      <c r="L17" s="69"/>
    </row>
    <row r="18" spans="1:12" ht="14.4" x14ac:dyDescent="0.25">
      <c r="A18" s="16" t="s">
        <v>408</v>
      </c>
      <c r="B18" s="3" t="s">
        <v>385</v>
      </c>
      <c r="C18" s="4"/>
      <c r="D18" s="4"/>
      <c r="E18" s="4"/>
      <c r="F18" s="4"/>
      <c r="G18" s="17" t="s">
        <v>409</v>
      </c>
      <c r="H18" s="2">
        <v>0</v>
      </c>
      <c r="I18" s="2">
        <v>8819</v>
      </c>
      <c r="J18" s="2">
        <v>8819</v>
      </c>
      <c r="K18" s="2">
        <v>0</v>
      </c>
      <c r="L18" s="69"/>
    </row>
    <row r="19" spans="1:12" ht="14.4" x14ac:dyDescent="0.25">
      <c r="A19" s="16" t="s">
        <v>410</v>
      </c>
      <c r="B19" s="3" t="s">
        <v>385</v>
      </c>
      <c r="C19" s="4"/>
      <c r="D19" s="4"/>
      <c r="E19" s="4"/>
      <c r="F19" s="4"/>
      <c r="G19" s="17" t="s">
        <v>411</v>
      </c>
      <c r="H19" s="2">
        <v>0</v>
      </c>
      <c r="I19" s="2">
        <v>365217.92</v>
      </c>
      <c r="J19" s="2">
        <v>332104.52</v>
      </c>
      <c r="K19" s="2">
        <v>33113.4</v>
      </c>
      <c r="L19" s="69"/>
    </row>
    <row r="20" spans="1:12" ht="14.4" x14ac:dyDescent="0.25">
      <c r="A20" s="19" t="s">
        <v>385</v>
      </c>
      <c r="B20" s="3" t="s">
        <v>385</v>
      </c>
      <c r="C20" s="4"/>
      <c r="D20" s="4"/>
      <c r="E20" s="4"/>
      <c r="F20" s="4"/>
      <c r="G20" s="20" t="s">
        <v>385</v>
      </c>
      <c r="H20" s="26"/>
      <c r="I20" s="26"/>
      <c r="J20" s="26"/>
      <c r="K20" s="26"/>
      <c r="L20" s="21"/>
    </row>
    <row r="21" spans="1:12" ht="14.4" x14ac:dyDescent="0.25">
      <c r="A21" s="11" t="s">
        <v>412</v>
      </c>
      <c r="B21" s="3" t="s">
        <v>385</v>
      </c>
      <c r="C21" s="4"/>
      <c r="D21" s="4"/>
      <c r="E21" s="4"/>
      <c r="F21" s="12" t="s">
        <v>413</v>
      </c>
      <c r="G21" s="13"/>
      <c r="H21" s="22">
        <v>0</v>
      </c>
      <c r="I21" s="22">
        <v>1785154.36</v>
      </c>
      <c r="J21" s="22">
        <v>1785154.36</v>
      </c>
      <c r="K21" s="22">
        <v>0</v>
      </c>
      <c r="L21" s="68"/>
    </row>
    <row r="22" spans="1:12" ht="14.4" x14ac:dyDescent="0.25">
      <c r="A22" s="16" t="s">
        <v>414</v>
      </c>
      <c r="B22" s="3" t="s">
        <v>385</v>
      </c>
      <c r="C22" s="4"/>
      <c r="D22" s="4"/>
      <c r="E22" s="4"/>
      <c r="F22" s="4"/>
      <c r="G22" s="17" t="s">
        <v>415</v>
      </c>
      <c r="H22" s="2">
        <v>0</v>
      </c>
      <c r="I22" s="2">
        <v>700014.74</v>
      </c>
      <c r="J22" s="2">
        <v>700014.74</v>
      </c>
      <c r="K22" s="2">
        <v>0</v>
      </c>
      <c r="L22" s="69"/>
    </row>
    <row r="23" spans="1:12" ht="14.4" x14ac:dyDescent="0.25">
      <c r="A23" s="16" t="s">
        <v>416</v>
      </c>
      <c r="B23" s="3" t="s">
        <v>385</v>
      </c>
      <c r="C23" s="4"/>
      <c r="D23" s="4"/>
      <c r="E23" s="4"/>
      <c r="F23" s="4"/>
      <c r="G23" s="17" t="s">
        <v>417</v>
      </c>
      <c r="H23" s="2">
        <v>0</v>
      </c>
      <c r="I23" s="2">
        <v>1085139.6200000001</v>
      </c>
      <c r="J23" s="2">
        <v>1085139.6200000001</v>
      </c>
      <c r="K23" s="2">
        <v>0</v>
      </c>
      <c r="L23" s="69"/>
    </row>
    <row r="24" spans="1:12" ht="14.4" x14ac:dyDescent="0.25">
      <c r="A24" s="19" t="s">
        <v>385</v>
      </c>
      <c r="B24" s="3" t="s">
        <v>385</v>
      </c>
      <c r="C24" s="4"/>
      <c r="D24" s="4"/>
      <c r="E24" s="4"/>
      <c r="F24" s="4"/>
      <c r="G24" s="20" t="s">
        <v>385</v>
      </c>
      <c r="H24" s="26"/>
      <c r="I24" s="26"/>
      <c r="J24" s="26"/>
      <c r="K24" s="26"/>
      <c r="L24" s="21"/>
    </row>
    <row r="25" spans="1:12" ht="14.4" x14ac:dyDescent="0.25">
      <c r="A25" s="11" t="s">
        <v>418</v>
      </c>
      <c r="B25" s="3" t="s">
        <v>385</v>
      </c>
      <c r="C25" s="4"/>
      <c r="D25" s="4"/>
      <c r="E25" s="4"/>
      <c r="F25" s="12" t="s">
        <v>419</v>
      </c>
      <c r="G25" s="13"/>
      <c r="H25" s="22">
        <v>5515613.2599999998</v>
      </c>
      <c r="I25" s="22">
        <v>1756248.68</v>
      </c>
      <c r="J25" s="22">
        <v>2050722.34</v>
      </c>
      <c r="K25" s="22">
        <v>5221139.5999999996</v>
      </c>
      <c r="L25" s="68"/>
    </row>
    <row r="26" spans="1:12" ht="14.4" x14ac:dyDescent="0.25">
      <c r="A26" s="16" t="s">
        <v>420</v>
      </c>
      <c r="B26" s="3" t="s">
        <v>385</v>
      </c>
      <c r="C26" s="4"/>
      <c r="D26" s="4"/>
      <c r="E26" s="4"/>
      <c r="F26" s="4"/>
      <c r="G26" s="17" t="s">
        <v>421</v>
      </c>
      <c r="H26" s="2">
        <v>1030194.25</v>
      </c>
      <c r="I26" s="2">
        <v>1263607</v>
      </c>
      <c r="J26" s="2">
        <v>1985158.95</v>
      </c>
      <c r="K26" s="2">
        <v>308642.3</v>
      </c>
      <c r="L26" s="69"/>
    </row>
    <row r="27" spans="1:12" ht="14.4" x14ac:dyDescent="0.25">
      <c r="A27" s="16" t="s">
        <v>422</v>
      </c>
      <c r="B27" s="3" t="s">
        <v>385</v>
      </c>
      <c r="C27" s="4"/>
      <c r="D27" s="4"/>
      <c r="E27" s="4"/>
      <c r="F27" s="4"/>
      <c r="G27" s="17" t="s">
        <v>423</v>
      </c>
      <c r="H27" s="2">
        <v>1447800.44</v>
      </c>
      <c r="I27" s="2">
        <v>24778.16</v>
      </c>
      <c r="J27" s="2">
        <v>69.33</v>
      </c>
      <c r="K27" s="2">
        <v>1472509.27</v>
      </c>
      <c r="L27" s="69"/>
    </row>
    <row r="28" spans="1:12" ht="14.4" x14ac:dyDescent="0.25">
      <c r="A28" s="16" t="s">
        <v>424</v>
      </c>
      <c r="B28" s="3" t="s">
        <v>385</v>
      </c>
      <c r="C28" s="4"/>
      <c r="D28" s="4"/>
      <c r="E28" s="4"/>
      <c r="F28" s="4"/>
      <c r="G28" s="17" t="s">
        <v>425</v>
      </c>
      <c r="H28" s="2">
        <v>2409635.41</v>
      </c>
      <c r="I28" s="2">
        <v>340640.36</v>
      </c>
      <c r="J28" s="2">
        <v>6744.16</v>
      </c>
      <c r="K28" s="2">
        <v>2743531.61</v>
      </c>
      <c r="L28" s="69"/>
    </row>
    <row r="29" spans="1:12" ht="14.4" x14ac:dyDescent="0.25">
      <c r="A29" s="16" t="s">
        <v>426</v>
      </c>
      <c r="B29" s="3" t="s">
        <v>385</v>
      </c>
      <c r="C29" s="4"/>
      <c r="D29" s="4"/>
      <c r="E29" s="4"/>
      <c r="F29" s="4"/>
      <c r="G29" s="17" t="s">
        <v>427</v>
      </c>
      <c r="H29" s="2">
        <v>201567.82</v>
      </c>
      <c r="I29" s="2">
        <v>69812.37</v>
      </c>
      <c r="J29" s="2">
        <v>58680.57</v>
      </c>
      <c r="K29" s="2">
        <v>212699.62</v>
      </c>
      <c r="L29" s="69"/>
    </row>
    <row r="30" spans="1:12" ht="14.4" x14ac:dyDescent="0.25">
      <c r="A30" s="16" t="s">
        <v>428</v>
      </c>
      <c r="B30" s="3" t="s">
        <v>385</v>
      </c>
      <c r="C30" s="4"/>
      <c r="D30" s="4"/>
      <c r="E30" s="4"/>
      <c r="F30" s="4"/>
      <c r="G30" s="17" t="s">
        <v>429</v>
      </c>
      <c r="H30" s="2">
        <v>426415.34</v>
      </c>
      <c r="I30" s="2">
        <v>57410.79</v>
      </c>
      <c r="J30" s="2">
        <v>69.33</v>
      </c>
      <c r="K30" s="2">
        <v>483756.79999999999</v>
      </c>
      <c r="L30" s="69"/>
    </row>
    <row r="31" spans="1:12" ht="14.4" x14ac:dyDescent="0.25">
      <c r="A31" s="19" t="s">
        <v>385</v>
      </c>
      <c r="B31" s="3" t="s">
        <v>385</v>
      </c>
      <c r="C31" s="4"/>
      <c r="D31" s="4"/>
      <c r="E31" s="4"/>
      <c r="F31" s="4"/>
      <c r="G31" s="20" t="s">
        <v>385</v>
      </c>
      <c r="H31" s="26"/>
      <c r="I31" s="26"/>
      <c r="J31" s="26"/>
      <c r="K31" s="26"/>
      <c r="L31" s="21"/>
    </row>
    <row r="32" spans="1:12" ht="14.4" x14ac:dyDescent="0.25">
      <c r="A32" s="11" t="s">
        <v>430</v>
      </c>
      <c r="B32" s="3" t="s">
        <v>385</v>
      </c>
      <c r="C32" s="4"/>
      <c r="D32" s="4"/>
      <c r="E32" s="4"/>
      <c r="F32" s="12" t="s">
        <v>431</v>
      </c>
      <c r="G32" s="13"/>
      <c r="H32" s="22">
        <v>2703585.79</v>
      </c>
      <c r="I32" s="22">
        <v>722783.93</v>
      </c>
      <c r="J32" s="22">
        <v>1089464.05</v>
      </c>
      <c r="K32" s="22">
        <v>2336905.67</v>
      </c>
      <c r="L32" s="68"/>
    </row>
    <row r="33" spans="1:12" ht="14.4" x14ac:dyDescent="0.25">
      <c r="A33" s="16" t="s">
        <v>432</v>
      </c>
      <c r="B33" s="3" t="s">
        <v>385</v>
      </c>
      <c r="C33" s="4"/>
      <c r="D33" s="4"/>
      <c r="E33" s="4"/>
      <c r="F33" s="4"/>
      <c r="G33" s="17" t="s">
        <v>433</v>
      </c>
      <c r="H33" s="2">
        <v>0</v>
      </c>
      <c r="I33" s="2">
        <v>350271.52</v>
      </c>
      <c r="J33" s="2">
        <v>350271.52</v>
      </c>
      <c r="K33" s="2">
        <v>0</v>
      </c>
      <c r="L33" s="69"/>
    </row>
    <row r="34" spans="1:12" ht="14.4" x14ac:dyDescent="0.25">
      <c r="A34" s="16" t="s">
        <v>434</v>
      </c>
      <c r="B34" s="3" t="s">
        <v>385</v>
      </c>
      <c r="C34" s="4"/>
      <c r="D34" s="4"/>
      <c r="E34" s="4"/>
      <c r="F34" s="4"/>
      <c r="G34" s="17" t="s">
        <v>435</v>
      </c>
      <c r="H34" s="2">
        <v>2703585.79</v>
      </c>
      <c r="I34" s="2">
        <v>372512.41</v>
      </c>
      <c r="J34" s="2">
        <v>739192.53</v>
      </c>
      <c r="K34" s="2">
        <v>2336905.67</v>
      </c>
      <c r="L34" s="69"/>
    </row>
    <row r="35" spans="1:12" ht="14.4" x14ac:dyDescent="0.25">
      <c r="A35" s="19" t="s">
        <v>385</v>
      </c>
      <c r="B35" s="3" t="s">
        <v>385</v>
      </c>
      <c r="C35" s="4"/>
      <c r="D35" s="4"/>
      <c r="E35" s="4"/>
      <c r="F35" s="4"/>
      <c r="G35" s="20" t="s">
        <v>385</v>
      </c>
      <c r="H35" s="26"/>
      <c r="I35" s="26"/>
      <c r="J35" s="26"/>
      <c r="K35" s="26"/>
      <c r="L35" s="21"/>
    </row>
    <row r="36" spans="1:12" ht="14.4" x14ac:dyDescent="0.25">
      <c r="A36" s="11" t="s">
        <v>436</v>
      </c>
      <c r="B36" s="3" t="s">
        <v>385</v>
      </c>
      <c r="C36" s="4"/>
      <c r="D36" s="4"/>
      <c r="E36" s="4"/>
      <c r="F36" s="12" t="s">
        <v>437</v>
      </c>
      <c r="G36" s="13"/>
      <c r="H36" s="22">
        <v>0</v>
      </c>
      <c r="I36" s="22">
        <v>8797.61</v>
      </c>
      <c r="J36" s="22">
        <v>8797.61</v>
      </c>
      <c r="K36" s="22">
        <v>0</v>
      </c>
      <c r="L36" s="68"/>
    </row>
    <row r="37" spans="1:12" ht="14.4" x14ac:dyDescent="0.25">
      <c r="A37" s="16" t="s">
        <v>438</v>
      </c>
      <c r="B37" s="3" t="s">
        <v>385</v>
      </c>
      <c r="C37" s="4"/>
      <c r="D37" s="4"/>
      <c r="E37" s="4"/>
      <c r="F37" s="4"/>
      <c r="G37" s="17" t="s">
        <v>439</v>
      </c>
      <c r="H37" s="2">
        <v>0</v>
      </c>
      <c r="I37" s="2">
        <v>8797.61</v>
      </c>
      <c r="J37" s="2">
        <v>8797.61</v>
      </c>
      <c r="K37" s="2">
        <v>0</v>
      </c>
      <c r="L37" s="69"/>
    </row>
    <row r="38" spans="1:12" ht="14.4" x14ac:dyDescent="0.25">
      <c r="A38" s="19" t="s">
        <v>385</v>
      </c>
      <c r="B38" s="3" t="s">
        <v>385</v>
      </c>
      <c r="C38" s="4"/>
      <c r="D38" s="4"/>
      <c r="E38" s="4"/>
      <c r="F38" s="4"/>
      <c r="G38" s="20" t="s">
        <v>385</v>
      </c>
      <c r="H38" s="26"/>
      <c r="I38" s="26"/>
      <c r="J38" s="26"/>
      <c r="K38" s="26"/>
      <c r="L38" s="21"/>
    </row>
    <row r="39" spans="1:12" ht="14.4" x14ac:dyDescent="0.25">
      <c r="A39" s="11" t="s">
        <v>440</v>
      </c>
      <c r="B39" s="3" t="s">
        <v>385</v>
      </c>
      <c r="C39" s="4"/>
      <c r="D39" s="12" t="s">
        <v>441</v>
      </c>
      <c r="E39" s="13"/>
      <c r="F39" s="13"/>
      <c r="G39" s="13"/>
      <c r="H39" s="22">
        <v>722305.23</v>
      </c>
      <c r="I39" s="22">
        <v>554404.09</v>
      </c>
      <c r="J39" s="22">
        <v>769617.3</v>
      </c>
      <c r="K39" s="22">
        <v>507092.02</v>
      </c>
      <c r="L39" s="68"/>
    </row>
    <row r="40" spans="1:12" ht="14.4" x14ac:dyDescent="0.25">
      <c r="A40" s="11" t="s">
        <v>442</v>
      </c>
      <c r="B40" s="3" t="s">
        <v>385</v>
      </c>
      <c r="C40" s="4"/>
      <c r="D40" s="4"/>
      <c r="E40" s="12" t="s">
        <v>443</v>
      </c>
      <c r="F40" s="13"/>
      <c r="G40" s="13"/>
      <c r="H40" s="22">
        <v>307704.53000000003</v>
      </c>
      <c r="I40" s="22">
        <v>217231.06</v>
      </c>
      <c r="J40" s="22">
        <v>454845.14</v>
      </c>
      <c r="K40" s="22">
        <v>70090.45</v>
      </c>
      <c r="L40" s="68"/>
    </row>
    <row r="41" spans="1:12" ht="14.4" x14ac:dyDescent="0.25">
      <c r="A41" s="11" t="s">
        <v>444</v>
      </c>
      <c r="B41" s="3" t="s">
        <v>385</v>
      </c>
      <c r="C41" s="4"/>
      <c r="D41" s="4"/>
      <c r="E41" s="4"/>
      <c r="F41" s="12" t="s">
        <v>445</v>
      </c>
      <c r="G41" s="13"/>
      <c r="H41" s="22">
        <v>307704.53000000003</v>
      </c>
      <c r="I41" s="22">
        <v>217231.06</v>
      </c>
      <c r="J41" s="22">
        <v>454845.14</v>
      </c>
      <c r="K41" s="22">
        <v>70090.45</v>
      </c>
      <c r="L41" s="68"/>
    </row>
    <row r="42" spans="1:12" ht="14.4" x14ac:dyDescent="0.25">
      <c r="A42" s="16" t="s">
        <v>446</v>
      </c>
      <c r="B42" s="3" t="s">
        <v>385</v>
      </c>
      <c r="C42" s="4"/>
      <c r="D42" s="4"/>
      <c r="E42" s="4"/>
      <c r="F42" s="4"/>
      <c r="G42" s="17" t="s">
        <v>445</v>
      </c>
      <c r="H42" s="2">
        <v>93279.17</v>
      </c>
      <c r="I42" s="2">
        <v>40415.4</v>
      </c>
      <c r="J42" s="2">
        <v>96372.7</v>
      </c>
      <c r="K42" s="2">
        <v>37321.870000000003</v>
      </c>
      <c r="L42" s="69"/>
    </row>
    <row r="43" spans="1:12" ht="14.4" x14ac:dyDescent="0.25">
      <c r="A43" s="16" t="s">
        <v>447</v>
      </c>
      <c r="B43" s="3" t="s">
        <v>385</v>
      </c>
      <c r="C43" s="4"/>
      <c r="D43" s="4"/>
      <c r="E43" s="4"/>
      <c r="F43" s="4"/>
      <c r="G43" s="17" t="s">
        <v>448</v>
      </c>
      <c r="H43" s="2">
        <v>141587.98000000001</v>
      </c>
      <c r="I43" s="2">
        <v>142372.5</v>
      </c>
      <c r="J43" s="2">
        <v>273035.06</v>
      </c>
      <c r="K43" s="2">
        <v>10925.42</v>
      </c>
      <c r="L43" s="69"/>
    </row>
    <row r="44" spans="1:12" ht="14.4" x14ac:dyDescent="0.25">
      <c r="A44" s="16" t="s">
        <v>449</v>
      </c>
      <c r="B44" s="3" t="s">
        <v>385</v>
      </c>
      <c r="C44" s="4"/>
      <c r="D44" s="4"/>
      <c r="E44" s="4"/>
      <c r="F44" s="4"/>
      <c r="G44" s="17" t="s">
        <v>450</v>
      </c>
      <c r="H44" s="2">
        <v>37584.400000000001</v>
      </c>
      <c r="I44" s="2">
        <v>10734.4</v>
      </c>
      <c r="J44" s="2">
        <v>37584.400000000001</v>
      </c>
      <c r="K44" s="2">
        <v>10734.4</v>
      </c>
      <c r="L44" s="69"/>
    </row>
    <row r="45" spans="1:12" ht="14.4" x14ac:dyDescent="0.25">
      <c r="A45" s="16" t="s">
        <v>451</v>
      </c>
      <c r="B45" s="3" t="s">
        <v>385</v>
      </c>
      <c r="C45" s="4"/>
      <c r="D45" s="4"/>
      <c r="E45" s="4"/>
      <c r="F45" s="4"/>
      <c r="G45" s="17" t="s">
        <v>452</v>
      </c>
      <c r="H45" s="2">
        <v>35252.980000000003</v>
      </c>
      <c r="I45" s="2">
        <v>11108.76</v>
      </c>
      <c r="J45" s="2">
        <v>35252.980000000003</v>
      </c>
      <c r="K45" s="2">
        <v>11108.76</v>
      </c>
      <c r="L45" s="69"/>
    </row>
    <row r="46" spans="1:12" ht="14.4" x14ac:dyDescent="0.25">
      <c r="A46" s="16" t="s">
        <v>453</v>
      </c>
      <c r="B46" s="3" t="s">
        <v>385</v>
      </c>
      <c r="C46" s="4"/>
      <c r="D46" s="4"/>
      <c r="E46" s="4"/>
      <c r="F46" s="4"/>
      <c r="G46" s="17" t="s">
        <v>454</v>
      </c>
      <c r="H46" s="2">
        <v>0</v>
      </c>
      <c r="I46" s="2">
        <v>12600</v>
      </c>
      <c r="J46" s="2">
        <v>12600</v>
      </c>
      <c r="K46" s="2">
        <v>0</v>
      </c>
      <c r="L46" s="69"/>
    </row>
    <row r="47" spans="1:12" ht="14.4" x14ac:dyDescent="0.25">
      <c r="A47" s="19" t="s">
        <v>385</v>
      </c>
      <c r="B47" s="3" t="s">
        <v>385</v>
      </c>
      <c r="C47" s="4"/>
      <c r="D47" s="4"/>
      <c r="E47" s="4"/>
      <c r="F47" s="4"/>
      <c r="G47" s="20" t="s">
        <v>385</v>
      </c>
      <c r="H47" s="26"/>
      <c r="I47" s="26"/>
      <c r="J47" s="26"/>
      <c r="K47" s="26"/>
      <c r="L47" s="21"/>
    </row>
    <row r="48" spans="1:12" ht="14.4" x14ac:dyDescent="0.25">
      <c r="A48" s="11" t="s">
        <v>455</v>
      </c>
      <c r="B48" s="3" t="s">
        <v>385</v>
      </c>
      <c r="C48" s="4"/>
      <c r="D48" s="4"/>
      <c r="E48" s="12" t="s">
        <v>456</v>
      </c>
      <c r="F48" s="13"/>
      <c r="G48" s="13"/>
      <c r="H48" s="22">
        <v>16831.740000000002</v>
      </c>
      <c r="I48" s="22">
        <v>78940.86</v>
      </c>
      <c r="J48" s="22">
        <v>73877.55</v>
      </c>
      <c r="K48" s="22">
        <v>21895.05</v>
      </c>
      <c r="L48" s="68"/>
    </row>
    <row r="49" spans="1:12" ht="14.4" x14ac:dyDescent="0.25">
      <c r="A49" s="11" t="s">
        <v>457</v>
      </c>
      <c r="B49" s="3" t="s">
        <v>385</v>
      </c>
      <c r="C49" s="4"/>
      <c r="D49" s="4"/>
      <c r="E49" s="4"/>
      <c r="F49" s="12" t="s">
        <v>456</v>
      </c>
      <c r="G49" s="13"/>
      <c r="H49" s="22">
        <v>16831.740000000002</v>
      </c>
      <c r="I49" s="22">
        <v>78940.86</v>
      </c>
      <c r="J49" s="22">
        <v>73877.55</v>
      </c>
      <c r="K49" s="22">
        <v>21895.05</v>
      </c>
      <c r="L49" s="68"/>
    </row>
    <row r="50" spans="1:12" ht="14.4" x14ac:dyDescent="0.25">
      <c r="A50" s="16" t="s">
        <v>458</v>
      </c>
      <c r="B50" s="3" t="s">
        <v>385</v>
      </c>
      <c r="C50" s="4"/>
      <c r="D50" s="4"/>
      <c r="E50" s="4"/>
      <c r="F50" s="4"/>
      <c r="G50" s="17" t="s">
        <v>459</v>
      </c>
      <c r="H50" s="2">
        <v>1565.72</v>
      </c>
      <c r="I50" s="2">
        <v>220.89</v>
      </c>
      <c r="J50" s="2">
        <v>0</v>
      </c>
      <c r="K50" s="2">
        <v>1786.61</v>
      </c>
      <c r="L50" s="69"/>
    </row>
    <row r="51" spans="1:12" ht="14.4" x14ac:dyDescent="0.25">
      <c r="A51" s="16" t="s">
        <v>460</v>
      </c>
      <c r="B51" s="3" t="s">
        <v>385</v>
      </c>
      <c r="C51" s="4"/>
      <c r="D51" s="4"/>
      <c r="E51" s="4"/>
      <c r="F51" s="4"/>
      <c r="G51" s="17" t="s">
        <v>461</v>
      </c>
      <c r="H51" s="2">
        <v>11758.29</v>
      </c>
      <c r="I51" s="2">
        <v>24321.03</v>
      </c>
      <c r="J51" s="2">
        <v>19682.82</v>
      </c>
      <c r="K51" s="2">
        <v>16396.5</v>
      </c>
      <c r="L51" s="69"/>
    </row>
    <row r="52" spans="1:12" ht="14.4" x14ac:dyDescent="0.25">
      <c r="A52" s="16" t="s">
        <v>462</v>
      </c>
      <c r="B52" s="3" t="s">
        <v>385</v>
      </c>
      <c r="C52" s="4"/>
      <c r="D52" s="4"/>
      <c r="E52" s="4"/>
      <c r="F52" s="4"/>
      <c r="G52" s="17" t="s">
        <v>463</v>
      </c>
      <c r="H52" s="2">
        <v>2771.33</v>
      </c>
      <c r="I52" s="2">
        <v>691.89</v>
      </c>
      <c r="J52" s="2">
        <v>0</v>
      </c>
      <c r="K52" s="2">
        <v>3463.22</v>
      </c>
      <c r="L52" s="69"/>
    </row>
    <row r="53" spans="1:12" ht="14.4" x14ac:dyDescent="0.25">
      <c r="A53" s="16" t="s">
        <v>464</v>
      </c>
      <c r="B53" s="3" t="s">
        <v>385</v>
      </c>
      <c r="C53" s="4"/>
      <c r="D53" s="4"/>
      <c r="E53" s="4"/>
      <c r="F53" s="4"/>
      <c r="G53" s="17" t="s">
        <v>465</v>
      </c>
      <c r="H53" s="2">
        <v>0</v>
      </c>
      <c r="I53" s="2">
        <v>37640.18</v>
      </c>
      <c r="J53" s="2">
        <v>37640.18</v>
      </c>
      <c r="K53" s="2">
        <v>0</v>
      </c>
      <c r="L53" s="69"/>
    </row>
    <row r="54" spans="1:12" ht="14.4" x14ac:dyDescent="0.25">
      <c r="A54" s="16" t="s">
        <v>466</v>
      </c>
      <c r="B54" s="3" t="s">
        <v>385</v>
      </c>
      <c r="C54" s="4"/>
      <c r="D54" s="4"/>
      <c r="E54" s="4"/>
      <c r="F54" s="4"/>
      <c r="G54" s="17" t="s">
        <v>467</v>
      </c>
      <c r="H54" s="2">
        <v>712.4</v>
      </c>
      <c r="I54" s="2">
        <v>4.32</v>
      </c>
      <c r="J54" s="2">
        <v>712.04</v>
      </c>
      <c r="K54" s="2">
        <v>4.68</v>
      </c>
      <c r="L54" s="69"/>
    </row>
    <row r="55" spans="1:12" ht="14.4" x14ac:dyDescent="0.25">
      <c r="A55" s="16" t="s">
        <v>468</v>
      </c>
      <c r="B55" s="3" t="s">
        <v>385</v>
      </c>
      <c r="C55" s="4"/>
      <c r="D55" s="4"/>
      <c r="E55" s="4"/>
      <c r="F55" s="4"/>
      <c r="G55" s="17" t="s">
        <v>469</v>
      </c>
      <c r="H55" s="2">
        <v>24</v>
      </c>
      <c r="I55" s="2">
        <v>16062.55</v>
      </c>
      <c r="J55" s="2">
        <v>15842.51</v>
      </c>
      <c r="K55" s="2">
        <v>244.04</v>
      </c>
      <c r="L55" s="69"/>
    </row>
    <row r="56" spans="1:12" ht="14.4" x14ac:dyDescent="0.25">
      <c r="A56" s="19" t="s">
        <v>385</v>
      </c>
      <c r="B56" s="3" t="s">
        <v>385</v>
      </c>
      <c r="C56" s="4"/>
      <c r="D56" s="4"/>
      <c r="E56" s="4"/>
      <c r="F56" s="4"/>
      <c r="G56" s="20" t="s">
        <v>385</v>
      </c>
      <c r="H56" s="26"/>
      <c r="I56" s="26"/>
      <c r="J56" s="26"/>
      <c r="K56" s="26"/>
      <c r="L56" s="21"/>
    </row>
    <row r="57" spans="1:12" ht="14.4" x14ac:dyDescent="0.25">
      <c r="A57" s="11" t="s">
        <v>470</v>
      </c>
      <c r="B57" s="3" t="s">
        <v>385</v>
      </c>
      <c r="C57" s="4"/>
      <c r="D57" s="4"/>
      <c r="E57" s="12" t="s">
        <v>471</v>
      </c>
      <c r="F57" s="13"/>
      <c r="G57" s="13"/>
      <c r="H57" s="22">
        <v>0</v>
      </c>
      <c r="I57" s="22">
        <v>1282.45</v>
      </c>
      <c r="J57" s="22">
        <v>1282.45</v>
      </c>
      <c r="K57" s="22">
        <v>0</v>
      </c>
      <c r="L57" s="68"/>
    </row>
    <row r="58" spans="1:12" ht="14.4" x14ac:dyDescent="0.25">
      <c r="A58" s="11" t="s">
        <v>472</v>
      </c>
      <c r="B58" s="3" t="s">
        <v>385</v>
      </c>
      <c r="C58" s="4"/>
      <c r="D58" s="4"/>
      <c r="E58" s="4"/>
      <c r="F58" s="12" t="s">
        <v>473</v>
      </c>
      <c r="G58" s="13"/>
      <c r="H58" s="22">
        <v>0</v>
      </c>
      <c r="I58" s="22">
        <v>1282.45</v>
      </c>
      <c r="J58" s="22">
        <v>1282.45</v>
      </c>
      <c r="K58" s="22">
        <v>0</v>
      </c>
      <c r="L58" s="68"/>
    </row>
    <row r="59" spans="1:12" ht="14.4" x14ac:dyDescent="0.25">
      <c r="A59" s="16" t="s">
        <v>474</v>
      </c>
      <c r="B59" s="3" t="s">
        <v>385</v>
      </c>
      <c r="C59" s="4"/>
      <c r="D59" s="4"/>
      <c r="E59" s="4"/>
      <c r="F59" s="4"/>
      <c r="G59" s="17" t="s">
        <v>475</v>
      </c>
      <c r="H59" s="2">
        <v>0</v>
      </c>
      <c r="I59" s="2">
        <v>1282.45</v>
      </c>
      <c r="J59" s="2">
        <v>1282.45</v>
      </c>
      <c r="K59" s="2">
        <v>0</v>
      </c>
      <c r="L59" s="69"/>
    </row>
    <row r="60" spans="1:12" ht="14.4" x14ac:dyDescent="0.25">
      <c r="A60" s="19" t="s">
        <v>385</v>
      </c>
      <c r="B60" s="3" t="s">
        <v>385</v>
      </c>
      <c r="C60" s="4"/>
      <c r="D60" s="4"/>
      <c r="E60" s="4"/>
      <c r="F60" s="4"/>
      <c r="G60" s="20" t="s">
        <v>385</v>
      </c>
      <c r="H60" s="26"/>
      <c r="I60" s="26"/>
      <c r="J60" s="26"/>
      <c r="K60" s="26"/>
      <c r="L60" s="21"/>
    </row>
    <row r="61" spans="1:12" ht="14.4" x14ac:dyDescent="0.25">
      <c r="A61" s="11" t="s">
        <v>476</v>
      </c>
      <c r="B61" s="3" t="s">
        <v>385</v>
      </c>
      <c r="C61" s="4"/>
      <c r="D61" s="4"/>
      <c r="E61" s="12" t="s">
        <v>477</v>
      </c>
      <c r="F61" s="13"/>
      <c r="G61" s="13"/>
      <c r="H61" s="22">
        <v>149817.46</v>
      </c>
      <c r="I61" s="22">
        <v>53593.71</v>
      </c>
      <c r="J61" s="22">
        <v>20528.8</v>
      </c>
      <c r="K61" s="22">
        <v>182882.37</v>
      </c>
      <c r="L61" s="68"/>
    </row>
    <row r="62" spans="1:12" ht="14.4" x14ac:dyDescent="0.25">
      <c r="A62" s="11" t="s">
        <v>478</v>
      </c>
      <c r="B62" s="3" t="s">
        <v>385</v>
      </c>
      <c r="C62" s="4"/>
      <c r="D62" s="4"/>
      <c r="E62" s="4"/>
      <c r="F62" s="12" t="s">
        <v>477</v>
      </c>
      <c r="G62" s="13"/>
      <c r="H62" s="22">
        <v>149817.46</v>
      </c>
      <c r="I62" s="22">
        <v>53593.71</v>
      </c>
      <c r="J62" s="22">
        <v>20528.8</v>
      </c>
      <c r="K62" s="22">
        <v>182882.37</v>
      </c>
      <c r="L62" s="68"/>
    </row>
    <row r="63" spans="1:12" ht="14.4" x14ac:dyDescent="0.25">
      <c r="A63" s="16" t="s">
        <v>479</v>
      </c>
      <c r="B63" s="3" t="s">
        <v>385</v>
      </c>
      <c r="C63" s="4"/>
      <c r="D63" s="4"/>
      <c r="E63" s="4"/>
      <c r="F63" s="4"/>
      <c r="G63" s="17" t="s">
        <v>480</v>
      </c>
      <c r="H63" s="2">
        <v>149817.46</v>
      </c>
      <c r="I63" s="2">
        <v>53593.71</v>
      </c>
      <c r="J63" s="2">
        <v>20528.8</v>
      </c>
      <c r="K63" s="2">
        <v>182882.37</v>
      </c>
      <c r="L63" s="69"/>
    </row>
    <row r="64" spans="1:12" ht="14.4" x14ac:dyDescent="0.25">
      <c r="A64" s="19" t="s">
        <v>385</v>
      </c>
      <c r="B64" s="3" t="s">
        <v>385</v>
      </c>
      <c r="C64" s="4"/>
      <c r="D64" s="4"/>
      <c r="E64" s="4"/>
      <c r="F64" s="4"/>
      <c r="G64" s="20" t="s">
        <v>385</v>
      </c>
      <c r="H64" s="26"/>
      <c r="I64" s="26"/>
      <c r="J64" s="26"/>
      <c r="K64" s="26"/>
      <c r="L64" s="21"/>
    </row>
    <row r="65" spans="1:12" ht="14.4" x14ac:dyDescent="0.25">
      <c r="A65" s="11" t="s">
        <v>481</v>
      </c>
      <c r="B65" s="3" t="s">
        <v>385</v>
      </c>
      <c r="C65" s="4"/>
      <c r="D65" s="4"/>
      <c r="E65" s="12" t="s">
        <v>482</v>
      </c>
      <c r="F65" s="13"/>
      <c r="G65" s="13"/>
      <c r="H65" s="22">
        <v>247951.5</v>
      </c>
      <c r="I65" s="22">
        <v>203356.01</v>
      </c>
      <c r="J65" s="22">
        <v>219083.36</v>
      </c>
      <c r="K65" s="22">
        <v>232224.15</v>
      </c>
      <c r="L65" s="68"/>
    </row>
    <row r="66" spans="1:12" ht="14.4" x14ac:dyDescent="0.25">
      <c r="A66" s="11" t="s">
        <v>483</v>
      </c>
      <c r="B66" s="3" t="s">
        <v>385</v>
      </c>
      <c r="C66" s="4"/>
      <c r="D66" s="4"/>
      <c r="E66" s="4"/>
      <c r="F66" s="12" t="s">
        <v>482</v>
      </c>
      <c r="G66" s="13"/>
      <c r="H66" s="22">
        <v>247951.5</v>
      </c>
      <c r="I66" s="22">
        <v>203356.01</v>
      </c>
      <c r="J66" s="22">
        <v>219083.36</v>
      </c>
      <c r="K66" s="22">
        <v>232224.15</v>
      </c>
      <c r="L66" s="68"/>
    </row>
    <row r="67" spans="1:12" ht="14.4" x14ac:dyDescent="0.25">
      <c r="A67" s="16" t="s">
        <v>484</v>
      </c>
      <c r="B67" s="3" t="s">
        <v>385</v>
      </c>
      <c r="C67" s="4"/>
      <c r="D67" s="4"/>
      <c r="E67" s="4"/>
      <c r="F67" s="4"/>
      <c r="G67" s="17" t="s">
        <v>485</v>
      </c>
      <c r="H67" s="2">
        <v>36203.49</v>
      </c>
      <c r="I67" s="2">
        <v>0</v>
      </c>
      <c r="J67" s="2">
        <v>7335.35</v>
      </c>
      <c r="K67" s="2">
        <v>28868.14</v>
      </c>
      <c r="L67" s="69"/>
    </row>
    <row r="68" spans="1:12" ht="14.4" x14ac:dyDescent="0.25">
      <c r="A68" s="16" t="s">
        <v>486</v>
      </c>
      <c r="B68" s="3" t="s">
        <v>385</v>
      </c>
      <c r="C68" s="4"/>
      <c r="D68" s="4"/>
      <c r="E68" s="4"/>
      <c r="F68" s="4"/>
      <c r="G68" s="17" t="s">
        <v>487</v>
      </c>
      <c r="H68" s="2">
        <v>211748.01</v>
      </c>
      <c r="I68" s="2">
        <v>203356.01</v>
      </c>
      <c r="J68" s="2">
        <v>211748.01</v>
      </c>
      <c r="K68" s="2">
        <v>203356.01</v>
      </c>
      <c r="L68" s="69"/>
    </row>
    <row r="69" spans="1:12" ht="14.4" x14ac:dyDescent="0.25">
      <c r="A69" s="19" t="s">
        <v>385</v>
      </c>
      <c r="B69" s="3" t="s">
        <v>385</v>
      </c>
      <c r="C69" s="4"/>
      <c r="D69" s="4"/>
      <c r="E69" s="4"/>
      <c r="F69" s="4"/>
      <c r="G69" s="20" t="s">
        <v>385</v>
      </c>
      <c r="H69" s="26"/>
      <c r="I69" s="26"/>
      <c r="J69" s="26"/>
      <c r="K69" s="26"/>
      <c r="L69" s="21"/>
    </row>
    <row r="70" spans="1:12" ht="14.4" x14ac:dyDescent="0.25">
      <c r="A70" s="11" t="s">
        <v>488</v>
      </c>
      <c r="B70" s="15" t="s">
        <v>385</v>
      </c>
      <c r="C70" s="12" t="s">
        <v>489</v>
      </c>
      <c r="D70" s="13"/>
      <c r="E70" s="13"/>
      <c r="F70" s="13"/>
      <c r="G70" s="13"/>
      <c r="H70" s="22">
        <v>20443175.300000001</v>
      </c>
      <c r="I70" s="22">
        <v>57134.35</v>
      </c>
      <c r="J70" s="22">
        <v>320955.34000000003</v>
      </c>
      <c r="K70" s="22">
        <v>20179354.309999999</v>
      </c>
      <c r="L70" s="68"/>
    </row>
    <row r="71" spans="1:12" ht="14.4" x14ac:dyDescent="0.25">
      <c r="A71" s="11" t="s">
        <v>490</v>
      </c>
      <c r="B71" s="3" t="s">
        <v>385</v>
      </c>
      <c r="C71" s="4"/>
      <c r="D71" s="12" t="s">
        <v>491</v>
      </c>
      <c r="E71" s="13"/>
      <c r="F71" s="13"/>
      <c r="G71" s="13"/>
      <c r="H71" s="22">
        <v>10788620.609999999</v>
      </c>
      <c r="I71" s="22">
        <v>57134.35</v>
      </c>
      <c r="J71" s="22">
        <v>320955.34000000003</v>
      </c>
      <c r="K71" s="22">
        <v>10524799.619999999</v>
      </c>
      <c r="L71" s="68"/>
    </row>
    <row r="72" spans="1:12" ht="14.4" x14ac:dyDescent="0.25">
      <c r="A72" s="11" t="s">
        <v>492</v>
      </c>
      <c r="B72" s="3" t="s">
        <v>385</v>
      </c>
      <c r="C72" s="4"/>
      <c r="D72" s="4"/>
      <c r="E72" s="12" t="s">
        <v>493</v>
      </c>
      <c r="F72" s="13"/>
      <c r="G72" s="13"/>
      <c r="H72" s="22">
        <v>42908129.850000001</v>
      </c>
      <c r="I72" s="22">
        <v>57134.35</v>
      </c>
      <c r="J72" s="22">
        <v>0</v>
      </c>
      <c r="K72" s="22">
        <v>42965264.200000003</v>
      </c>
      <c r="L72" s="68"/>
    </row>
    <row r="73" spans="1:12" ht="14.4" x14ac:dyDescent="0.25">
      <c r="A73" s="11" t="s">
        <v>494</v>
      </c>
      <c r="B73" s="3" t="s">
        <v>385</v>
      </c>
      <c r="C73" s="4"/>
      <c r="D73" s="4"/>
      <c r="E73" s="4"/>
      <c r="F73" s="12" t="s">
        <v>493</v>
      </c>
      <c r="G73" s="13"/>
      <c r="H73" s="22">
        <v>42908129.850000001</v>
      </c>
      <c r="I73" s="22">
        <v>57134.35</v>
      </c>
      <c r="J73" s="22">
        <v>0</v>
      </c>
      <c r="K73" s="22">
        <v>42965264.200000003</v>
      </c>
      <c r="L73" s="68"/>
    </row>
    <row r="74" spans="1:12" ht="14.4" x14ac:dyDescent="0.25">
      <c r="A74" s="16" t="s">
        <v>495</v>
      </c>
      <c r="B74" s="3" t="s">
        <v>385</v>
      </c>
      <c r="C74" s="4"/>
      <c r="D74" s="4"/>
      <c r="E74" s="4"/>
      <c r="F74" s="4"/>
      <c r="G74" s="17" t="s">
        <v>496</v>
      </c>
      <c r="H74" s="2">
        <v>759111.34</v>
      </c>
      <c r="I74" s="2">
        <v>0</v>
      </c>
      <c r="J74" s="2">
        <v>0</v>
      </c>
      <c r="K74" s="2">
        <v>759111.34</v>
      </c>
      <c r="L74" s="69"/>
    </row>
    <row r="75" spans="1:12" ht="14.4" x14ac:dyDescent="0.25">
      <c r="A75" s="16" t="s">
        <v>497</v>
      </c>
      <c r="B75" s="3" t="s">
        <v>385</v>
      </c>
      <c r="C75" s="4"/>
      <c r="D75" s="4"/>
      <c r="E75" s="4"/>
      <c r="F75" s="4"/>
      <c r="G75" s="17" t="s">
        <v>498</v>
      </c>
      <c r="H75" s="2">
        <v>350327.15</v>
      </c>
      <c r="I75" s="2">
        <v>0</v>
      </c>
      <c r="J75" s="2">
        <v>0</v>
      </c>
      <c r="K75" s="2">
        <v>350327.15</v>
      </c>
      <c r="L75" s="69"/>
    </row>
    <row r="76" spans="1:12" ht="14.4" x14ac:dyDescent="0.25">
      <c r="A76" s="16" t="s">
        <v>499</v>
      </c>
      <c r="B76" s="3" t="s">
        <v>385</v>
      </c>
      <c r="C76" s="4"/>
      <c r="D76" s="4"/>
      <c r="E76" s="4"/>
      <c r="F76" s="4"/>
      <c r="G76" s="17" t="s">
        <v>500</v>
      </c>
      <c r="H76" s="2">
        <v>1096983.1499999999</v>
      </c>
      <c r="I76" s="2">
        <v>0</v>
      </c>
      <c r="J76" s="2">
        <v>0</v>
      </c>
      <c r="K76" s="2">
        <v>1096983.1499999999</v>
      </c>
      <c r="L76" s="69"/>
    </row>
    <row r="77" spans="1:12" ht="14.4" x14ac:dyDescent="0.25">
      <c r="A77" s="16" t="s">
        <v>501</v>
      </c>
      <c r="B77" s="3" t="s">
        <v>385</v>
      </c>
      <c r="C77" s="4"/>
      <c r="D77" s="4"/>
      <c r="E77" s="4"/>
      <c r="F77" s="4"/>
      <c r="G77" s="17" t="s">
        <v>502</v>
      </c>
      <c r="H77" s="2">
        <v>1316645.44</v>
      </c>
      <c r="I77" s="2">
        <v>0</v>
      </c>
      <c r="J77" s="2">
        <v>0</v>
      </c>
      <c r="K77" s="2">
        <v>1316645.44</v>
      </c>
      <c r="L77" s="69"/>
    </row>
    <row r="78" spans="1:12" ht="14.4" x14ac:dyDescent="0.25">
      <c r="A78" s="16" t="s">
        <v>503</v>
      </c>
      <c r="B78" s="3" t="s">
        <v>385</v>
      </c>
      <c r="C78" s="4"/>
      <c r="D78" s="4"/>
      <c r="E78" s="4"/>
      <c r="F78" s="4"/>
      <c r="G78" s="17" t="s">
        <v>504</v>
      </c>
      <c r="H78" s="2">
        <v>4639326.45</v>
      </c>
      <c r="I78" s="2">
        <v>16517.13</v>
      </c>
      <c r="J78" s="2">
        <v>0</v>
      </c>
      <c r="K78" s="2">
        <v>4655843.58</v>
      </c>
      <c r="L78" s="69"/>
    </row>
    <row r="79" spans="1:12" ht="14.4" x14ac:dyDescent="0.25">
      <c r="A79" s="16" t="s">
        <v>505</v>
      </c>
      <c r="B79" s="3" t="s">
        <v>385</v>
      </c>
      <c r="C79" s="4"/>
      <c r="D79" s="4"/>
      <c r="E79" s="4"/>
      <c r="F79" s="4"/>
      <c r="G79" s="17" t="s">
        <v>506</v>
      </c>
      <c r="H79" s="2">
        <v>584788.54</v>
      </c>
      <c r="I79" s="2">
        <v>0</v>
      </c>
      <c r="J79" s="2">
        <v>0</v>
      </c>
      <c r="K79" s="2">
        <v>584788.54</v>
      </c>
      <c r="L79" s="69"/>
    </row>
    <row r="80" spans="1:12" ht="14.4" x14ac:dyDescent="0.25">
      <c r="A80" s="16" t="s">
        <v>507</v>
      </c>
      <c r="B80" s="3" t="s">
        <v>385</v>
      </c>
      <c r="C80" s="4"/>
      <c r="D80" s="4"/>
      <c r="E80" s="4"/>
      <c r="F80" s="4"/>
      <c r="G80" s="17" t="s">
        <v>508</v>
      </c>
      <c r="H80" s="2">
        <v>5124355.99</v>
      </c>
      <c r="I80" s="2">
        <v>15197.55</v>
      </c>
      <c r="J80" s="2">
        <v>0</v>
      </c>
      <c r="K80" s="2">
        <v>5139553.54</v>
      </c>
      <c r="L80" s="69"/>
    </row>
    <row r="81" spans="1:12" ht="14.4" x14ac:dyDescent="0.25">
      <c r="A81" s="16" t="s">
        <v>509</v>
      </c>
      <c r="B81" s="3" t="s">
        <v>385</v>
      </c>
      <c r="C81" s="4"/>
      <c r="D81" s="4"/>
      <c r="E81" s="4"/>
      <c r="F81" s="4"/>
      <c r="G81" s="17" t="s">
        <v>510</v>
      </c>
      <c r="H81" s="2">
        <v>76973.740000000005</v>
      </c>
      <c r="I81" s="2">
        <v>0</v>
      </c>
      <c r="J81" s="2">
        <v>0</v>
      </c>
      <c r="K81" s="2">
        <v>76973.740000000005</v>
      </c>
      <c r="L81" s="69"/>
    </row>
    <row r="82" spans="1:12" ht="14.4" x14ac:dyDescent="0.25">
      <c r="A82" s="16" t="s">
        <v>511</v>
      </c>
      <c r="B82" s="3" t="s">
        <v>385</v>
      </c>
      <c r="C82" s="4"/>
      <c r="D82" s="4"/>
      <c r="E82" s="4"/>
      <c r="F82" s="4"/>
      <c r="G82" s="17" t="s">
        <v>512</v>
      </c>
      <c r="H82" s="2">
        <v>48104.38</v>
      </c>
      <c r="I82" s="2">
        <v>0</v>
      </c>
      <c r="J82" s="2">
        <v>0</v>
      </c>
      <c r="K82" s="2">
        <v>48104.38</v>
      </c>
      <c r="L82" s="69"/>
    </row>
    <row r="83" spans="1:12" ht="14.4" x14ac:dyDescent="0.25">
      <c r="A83" s="16" t="s">
        <v>513</v>
      </c>
      <c r="B83" s="3" t="s">
        <v>385</v>
      </c>
      <c r="C83" s="4"/>
      <c r="D83" s="4"/>
      <c r="E83" s="4"/>
      <c r="F83" s="4"/>
      <c r="G83" s="17" t="s">
        <v>514</v>
      </c>
      <c r="H83" s="2">
        <v>556431.16</v>
      </c>
      <c r="I83" s="2">
        <v>0</v>
      </c>
      <c r="J83" s="2">
        <v>0</v>
      </c>
      <c r="K83" s="2">
        <v>556431.16</v>
      </c>
      <c r="L83" s="69"/>
    </row>
    <row r="84" spans="1:12" ht="14.4" x14ac:dyDescent="0.25">
      <c r="A84" s="16" t="s">
        <v>515</v>
      </c>
      <c r="B84" s="3" t="s">
        <v>385</v>
      </c>
      <c r="C84" s="4"/>
      <c r="D84" s="4"/>
      <c r="E84" s="4"/>
      <c r="F84" s="4"/>
      <c r="G84" s="17" t="s">
        <v>516</v>
      </c>
      <c r="H84" s="2">
        <v>120178.97</v>
      </c>
      <c r="I84" s="2">
        <v>0</v>
      </c>
      <c r="J84" s="2">
        <v>0</v>
      </c>
      <c r="K84" s="2">
        <v>120178.97</v>
      </c>
      <c r="L84" s="69"/>
    </row>
    <row r="85" spans="1:12" ht="14.4" x14ac:dyDescent="0.25">
      <c r="A85" s="16" t="s">
        <v>517</v>
      </c>
      <c r="B85" s="3" t="s">
        <v>385</v>
      </c>
      <c r="C85" s="4"/>
      <c r="D85" s="4"/>
      <c r="E85" s="4"/>
      <c r="F85" s="4"/>
      <c r="G85" s="17" t="s">
        <v>518</v>
      </c>
      <c r="H85" s="2">
        <v>31828.44</v>
      </c>
      <c r="I85" s="2">
        <v>0</v>
      </c>
      <c r="J85" s="2">
        <v>0</v>
      </c>
      <c r="K85" s="2">
        <v>31828.44</v>
      </c>
      <c r="L85" s="69"/>
    </row>
    <row r="86" spans="1:12" ht="14.4" x14ac:dyDescent="0.25">
      <c r="A86" s="16" t="s">
        <v>519</v>
      </c>
      <c r="B86" s="3" t="s">
        <v>385</v>
      </c>
      <c r="C86" s="4"/>
      <c r="D86" s="4"/>
      <c r="E86" s="4"/>
      <c r="F86" s="4"/>
      <c r="G86" s="17" t="s">
        <v>520</v>
      </c>
      <c r="H86" s="2">
        <v>525406.35</v>
      </c>
      <c r="I86" s="2">
        <v>0</v>
      </c>
      <c r="J86" s="2">
        <v>0</v>
      </c>
      <c r="K86" s="2">
        <v>525406.35</v>
      </c>
      <c r="L86" s="69"/>
    </row>
    <row r="87" spans="1:12" ht="14.4" x14ac:dyDescent="0.25">
      <c r="A87" s="16" t="s">
        <v>521</v>
      </c>
      <c r="B87" s="3" t="s">
        <v>385</v>
      </c>
      <c r="C87" s="4"/>
      <c r="D87" s="4"/>
      <c r="E87" s="4"/>
      <c r="F87" s="4"/>
      <c r="G87" s="17" t="s">
        <v>522</v>
      </c>
      <c r="H87" s="2">
        <v>4009607.95</v>
      </c>
      <c r="I87" s="2">
        <v>0</v>
      </c>
      <c r="J87" s="2">
        <v>0</v>
      </c>
      <c r="K87" s="2">
        <v>4009607.95</v>
      </c>
      <c r="L87" s="69"/>
    </row>
    <row r="88" spans="1:12" ht="14.4" x14ac:dyDescent="0.25">
      <c r="A88" s="16" t="s">
        <v>523</v>
      </c>
      <c r="B88" s="3" t="s">
        <v>385</v>
      </c>
      <c r="C88" s="4"/>
      <c r="D88" s="4"/>
      <c r="E88" s="4"/>
      <c r="F88" s="4"/>
      <c r="G88" s="17" t="s">
        <v>524</v>
      </c>
      <c r="H88" s="2">
        <v>5617914.8700000001</v>
      </c>
      <c r="I88" s="2">
        <v>0</v>
      </c>
      <c r="J88" s="2">
        <v>0</v>
      </c>
      <c r="K88" s="2">
        <v>5617914.8700000001</v>
      </c>
      <c r="L88" s="69"/>
    </row>
    <row r="89" spans="1:12" ht="14.4" x14ac:dyDescent="0.25">
      <c r="A89" s="16" t="s">
        <v>525</v>
      </c>
      <c r="B89" s="3" t="s">
        <v>385</v>
      </c>
      <c r="C89" s="4"/>
      <c r="D89" s="4"/>
      <c r="E89" s="4"/>
      <c r="F89" s="4"/>
      <c r="G89" s="17" t="s">
        <v>526</v>
      </c>
      <c r="H89" s="2">
        <v>1338399.67</v>
      </c>
      <c r="I89" s="2">
        <v>0</v>
      </c>
      <c r="J89" s="2">
        <v>0</v>
      </c>
      <c r="K89" s="2">
        <v>1338399.67</v>
      </c>
      <c r="L89" s="69"/>
    </row>
    <row r="90" spans="1:12" ht="14.4" x14ac:dyDescent="0.25">
      <c r="A90" s="16" t="s">
        <v>527</v>
      </c>
      <c r="B90" s="3" t="s">
        <v>385</v>
      </c>
      <c r="C90" s="4"/>
      <c r="D90" s="4"/>
      <c r="E90" s="4"/>
      <c r="F90" s="4"/>
      <c r="G90" s="17" t="s">
        <v>528</v>
      </c>
      <c r="H90" s="2">
        <v>7062976.5800000001</v>
      </c>
      <c r="I90" s="2">
        <v>15850</v>
      </c>
      <c r="J90" s="2">
        <v>0</v>
      </c>
      <c r="K90" s="2">
        <v>7078826.5800000001</v>
      </c>
      <c r="L90" s="69"/>
    </row>
    <row r="91" spans="1:12" ht="14.4" x14ac:dyDescent="0.25">
      <c r="A91" s="16" t="s">
        <v>529</v>
      </c>
      <c r="B91" s="3" t="s">
        <v>385</v>
      </c>
      <c r="C91" s="4"/>
      <c r="D91" s="4"/>
      <c r="E91" s="4"/>
      <c r="F91" s="4"/>
      <c r="G91" s="17" t="s">
        <v>530</v>
      </c>
      <c r="H91" s="2">
        <v>348448.03</v>
      </c>
      <c r="I91" s="2">
        <v>9569.67</v>
      </c>
      <c r="J91" s="2">
        <v>0</v>
      </c>
      <c r="K91" s="2">
        <v>358017.7</v>
      </c>
      <c r="L91" s="69"/>
    </row>
    <row r="92" spans="1:12" ht="14.4" x14ac:dyDescent="0.25">
      <c r="A92" s="16" t="s">
        <v>531</v>
      </c>
      <c r="B92" s="3" t="s">
        <v>385</v>
      </c>
      <c r="C92" s="4"/>
      <c r="D92" s="4"/>
      <c r="E92" s="4"/>
      <c r="F92" s="4"/>
      <c r="G92" s="17" t="s">
        <v>532</v>
      </c>
      <c r="H92" s="2">
        <v>2769863.61</v>
      </c>
      <c r="I92" s="2">
        <v>0</v>
      </c>
      <c r="J92" s="2">
        <v>0</v>
      </c>
      <c r="K92" s="2">
        <v>2769863.61</v>
      </c>
      <c r="L92" s="69"/>
    </row>
    <row r="93" spans="1:12" ht="14.4" x14ac:dyDescent="0.25">
      <c r="A93" s="16" t="s">
        <v>533</v>
      </c>
      <c r="B93" s="3" t="s">
        <v>385</v>
      </c>
      <c r="C93" s="4"/>
      <c r="D93" s="4"/>
      <c r="E93" s="4"/>
      <c r="F93" s="4"/>
      <c r="G93" s="17" t="s">
        <v>534</v>
      </c>
      <c r="H93" s="2">
        <v>3832172.58</v>
      </c>
      <c r="I93" s="2">
        <v>0</v>
      </c>
      <c r="J93" s="2">
        <v>0</v>
      </c>
      <c r="K93" s="2">
        <v>3832172.58</v>
      </c>
      <c r="L93" s="69"/>
    </row>
    <row r="94" spans="1:12" ht="14.4" x14ac:dyDescent="0.25">
      <c r="A94" s="16" t="s">
        <v>535</v>
      </c>
      <c r="B94" s="3" t="s">
        <v>385</v>
      </c>
      <c r="C94" s="4"/>
      <c r="D94" s="4"/>
      <c r="E94" s="4"/>
      <c r="F94" s="4"/>
      <c r="G94" s="17" t="s">
        <v>536</v>
      </c>
      <c r="H94" s="2">
        <v>174389.91</v>
      </c>
      <c r="I94" s="2">
        <v>0</v>
      </c>
      <c r="J94" s="2">
        <v>0</v>
      </c>
      <c r="K94" s="2">
        <v>174389.91</v>
      </c>
      <c r="L94" s="69"/>
    </row>
    <row r="95" spans="1:12" ht="14.4" x14ac:dyDescent="0.25">
      <c r="A95" s="16" t="s">
        <v>537</v>
      </c>
      <c r="B95" s="3" t="s">
        <v>385</v>
      </c>
      <c r="C95" s="4"/>
      <c r="D95" s="4"/>
      <c r="E95" s="4"/>
      <c r="F95" s="4"/>
      <c r="G95" s="17" t="s">
        <v>538</v>
      </c>
      <c r="H95" s="2">
        <v>560490.98</v>
      </c>
      <c r="I95" s="2">
        <v>0</v>
      </c>
      <c r="J95" s="2">
        <v>0</v>
      </c>
      <c r="K95" s="2">
        <v>560490.98</v>
      </c>
      <c r="L95" s="69"/>
    </row>
    <row r="96" spans="1:12" ht="14.4" x14ac:dyDescent="0.25">
      <c r="A96" s="16" t="s">
        <v>539</v>
      </c>
      <c r="B96" s="3" t="s">
        <v>385</v>
      </c>
      <c r="C96" s="4"/>
      <c r="D96" s="4"/>
      <c r="E96" s="4"/>
      <c r="F96" s="4"/>
      <c r="G96" s="17" t="s">
        <v>540</v>
      </c>
      <c r="H96" s="2">
        <v>69645.5</v>
      </c>
      <c r="I96" s="2">
        <v>0</v>
      </c>
      <c r="J96" s="2">
        <v>0</v>
      </c>
      <c r="K96" s="2">
        <v>69645.5</v>
      </c>
      <c r="L96" s="69"/>
    </row>
    <row r="97" spans="1:12" ht="14.4" x14ac:dyDescent="0.25">
      <c r="A97" s="16" t="s">
        <v>541</v>
      </c>
      <c r="B97" s="3" t="s">
        <v>385</v>
      </c>
      <c r="C97" s="4"/>
      <c r="D97" s="4"/>
      <c r="E97" s="4"/>
      <c r="F97" s="4"/>
      <c r="G97" s="17" t="s">
        <v>542</v>
      </c>
      <c r="H97" s="2">
        <v>451228.94</v>
      </c>
      <c r="I97" s="2">
        <v>0</v>
      </c>
      <c r="J97" s="2">
        <v>0</v>
      </c>
      <c r="K97" s="2">
        <v>451228.94</v>
      </c>
      <c r="L97" s="69"/>
    </row>
    <row r="98" spans="1:12" ht="14.4" x14ac:dyDescent="0.25">
      <c r="A98" s="16" t="s">
        <v>543</v>
      </c>
      <c r="B98" s="3" t="s">
        <v>385</v>
      </c>
      <c r="C98" s="4"/>
      <c r="D98" s="4"/>
      <c r="E98" s="4"/>
      <c r="F98" s="4"/>
      <c r="G98" s="17" t="s">
        <v>544</v>
      </c>
      <c r="H98" s="2">
        <v>385830.13</v>
      </c>
      <c r="I98" s="2">
        <v>0</v>
      </c>
      <c r="J98" s="2">
        <v>0</v>
      </c>
      <c r="K98" s="2">
        <v>385830.13</v>
      </c>
      <c r="L98" s="69"/>
    </row>
    <row r="99" spans="1:12" ht="14.4" x14ac:dyDescent="0.25">
      <c r="A99" s="16" t="s">
        <v>545</v>
      </c>
      <c r="B99" s="3" t="s">
        <v>385</v>
      </c>
      <c r="C99" s="4"/>
      <c r="D99" s="4"/>
      <c r="E99" s="4"/>
      <c r="F99" s="4"/>
      <c r="G99" s="17" t="s">
        <v>546</v>
      </c>
      <c r="H99" s="2">
        <v>1056700</v>
      </c>
      <c r="I99" s="2">
        <v>0</v>
      </c>
      <c r="J99" s="2">
        <v>0</v>
      </c>
      <c r="K99" s="2">
        <v>1056700</v>
      </c>
      <c r="L99" s="69"/>
    </row>
    <row r="100" spans="1:12" ht="14.4" x14ac:dyDescent="0.25">
      <c r="A100" s="16" t="s">
        <v>547</v>
      </c>
      <c r="B100" s="3" t="s">
        <v>385</v>
      </c>
      <c r="C100" s="4"/>
      <c r="D100" s="4"/>
      <c r="E100" s="4"/>
      <c r="F100" s="4"/>
      <c r="G100" s="17" t="s">
        <v>548</v>
      </c>
      <c r="H100" s="2">
        <v>463740.7</v>
      </c>
      <c r="I100" s="2">
        <v>0</v>
      </c>
      <c r="J100" s="2">
        <v>0</v>
      </c>
      <c r="K100" s="2">
        <v>463740.7</v>
      </c>
      <c r="L100" s="69"/>
    </row>
    <row r="101" spans="1:12" ht="14.4" x14ac:dyDescent="0.25">
      <c r="A101" s="16" t="s">
        <v>549</v>
      </c>
      <c r="B101" s="3" t="s">
        <v>385</v>
      </c>
      <c r="C101" s="4"/>
      <c r="D101" s="4"/>
      <c r="E101" s="4"/>
      <c r="F101" s="4"/>
      <c r="G101" s="17" t="s">
        <v>550</v>
      </c>
      <c r="H101" s="2">
        <v>-463740.7</v>
      </c>
      <c r="I101" s="2">
        <v>0</v>
      </c>
      <c r="J101" s="2">
        <v>0</v>
      </c>
      <c r="K101" s="2">
        <v>-463740.7</v>
      </c>
      <c r="L101" s="69"/>
    </row>
    <row r="102" spans="1:12" ht="14.4" x14ac:dyDescent="0.25">
      <c r="A102" s="19" t="s">
        <v>385</v>
      </c>
      <c r="B102" s="3" t="s">
        <v>385</v>
      </c>
      <c r="C102" s="4"/>
      <c r="D102" s="4"/>
      <c r="E102" s="4"/>
      <c r="F102" s="4"/>
      <c r="G102" s="20" t="s">
        <v>385</v>
      </c>
      <c r="H102" s="26"/>
      <c r="I102" s="26"/>
      <c r="J102" s="26"/>
      <c r="K102" s="26"/>
      <c r="L102" s="21"/>
    </row>
    <row r="103" spans="1:12" ht="14.4" x14ac:dyDescent="0.25">
      <c r="A103" s="11" t="s">
        <v>551</v>
      </c>
      <c r="B103" s="3" t="s">
        <v>385</v>
      </c>
      <c r="C103" s="4"/>
      <c r="D103" s="4"/>
      <c r="E103" s="12" t="s">
        <v>552</v>
      </c>
      <c r="F103" s="13"/>
      <c r="G103" s="13"/>
      <c r="H103" s="22">
        <v>-32502589.710000001</v>
      </c>
      <c r="I103" s="22">
        <v>0</v>
      </c>
      <c r="J103" s="22">
        <v>315083.13</v>
      </c>
      <c r="K103" s="22">
        <v>-32817672.84</v>
      </c>
      <c r="L103" s="68"/>
    </row>
    <row r="104" spans="1:12" ht="14.4" x14ac:dyDescent="0.25">
      <c r="A104" s="11" t="s">
        <v>553</v>
      </c>
      <c r="B104" s="3" t="s">
        <v>385</v>
      </c>
      <c r="C104" s="4"/>
      <c r="D104" s="4"/>
      <c r="E104" s="4"/>
      <c r="F104" s="12" t="s">
        <v>552</v>
      </c>
      <c r="G104" s="13"/>
      <c r="H104" s="22">
        <v>-32502589.710000001</v>
      </c>
      <c r="I104" s="22">
        <v>0</v>
      </c>
      <c r="J104" s="22">
        <v>315083.13</v>
      </c>
      <c r="K104" s="22">
        <v>-32817672.84</v>
      </c>
      <c r="L104" s="68"/>
    </row>
    <row r="105" spans="1:12" ht="14.4" x14ac:dyDescent="0.25">
      <c r="A105" s="16" t="s">
        <v>554</v>
      </c>
      <c r="B105" s="3" t="s">
        <v>385</v>
      </c>
      <c r="C105" s="4"/>
      <c r="D105" s="4"/>
      <c r="E105" s="4"/>
      <c r="F105" s="4"/>
      <c r="G105" s="17" t="s">
        <v>555</v>
      </c>
      <c r="H105" s="2">
        <v>-1096983.1499999999</v>
      </c>
      <c r="I105" s="2">
        <v>0</v>
      </c>
      <c r="J105" s="2">
        <v>0</v>
      </c>
      <c r="K105" s="2">
        <v>-1096983.1499999999</v>
      </c>
      <c r="L105" s="69"/>
    </row>
    <row r="106" spans="1:12" ht="14.4" x14ac:dyDescent="0.25">
      <c r="A106" s="16" t="s">
        <v>556</v>
      </c>
      <c r="B106" s="3" t="s">
        <v>385</v>
      </c>
      <c r="C106" s="4"/>
      <c r="D106" s="4"/>
      <c r="E106" s="4"/>
      <c r="F106" s="4"/>
      <c r="G106" s="17" t="s">
        <v>557</v>
      </c>
      <c r="H106" s="2">
        <v>-1819723.03</v>
      </c>
      <c r="I106" s="2">
        <v>0</v>
      </c>
      <c r="J106" s="2">
        <v>59507.98</v>
      </c>
      <c r="K106" s="2">
        <v>-1879231.01</v>
      </c>
      <c r="L106" s="69"/>
    </row>
    <row r="107" spans="1:12" ht="14.4" x14ac:dyDescent="0.25">
      <c r="A107" s="16" t="s">
        <v>558</v>
      </c>
      <c r="B107" s="3" t="s">
        <v>385</v>
      </c>
      <c r="C107" s="4"/>
      <c r="D107" s="4"/>
      <c r="E107" s="4"/>
      <c r="F107" s="4"/>
      <c r="G107" s="17" t="s">
        <v>559</v>
      </c>
      <c r="H107" s="2">
        <v>-851819.85</v>
      </c>
      <c r="I107" s="2">
        <v>0</v>
      </c>
      <c r="J107" s="2">
        <v>5020.58</v>
      </c>
      <c r="K107" s="2">
        <v>-856840.43</v>
      </c>
      <c r="L107" s="69"/>
    </row>
    <row r="108" spans="1:12" ht="14.4" x14ac:dyDescent="0.25">
      <c r="A108" s="16" t="s">
        <v>560</v>
      </c>
      <c r="B108" s="3" t="s">
        <v>385</v>
      </c>
      <c r="C108" s="4"/>
      <c r="D108" s="4"/>
      <c r="E108" s="4"/>
      <c r="F108" s="4"/>
      <c r="G108" s="17" t="s">
        <v>561</v>
      </c>
      <c r="H108" s="2">
        <v>-759111.34</v>
      </c>
      <c r="I108" s="2">
        <v>0</v>
      </c>
      <c r="J108" s="2">
        <v>0</v>
      </c>
      <c r="K108" s="2">
        <v>-759111.34</v>
      </c>
      <c r="L108" s="69"/>
    </row>
    <row r="109" spans="1:12" ht="14.4" x14ac:dyDescent="0.25">
      <c r="A109" s="16" t="s">
        <v>562</v>
      </c>
      <c r="B109" s="3" t="s">
        <v>385</v>
      </c>
      <c r="C109" s="4"/>
      <c r="D109" s="4"/>
      <c r="E109" s="4"/>
      <c r="F109" s="4"/>
      <c r="G109" s="17" t="s">
        <v>563</v>
      </c>
      <c r="H109" s="2">
        <v>-3427497.55</v>
      </c>
      <c r="I109" s="2">
        <v>0</v>
      </c>
      <c r="J109" s="2">
        <v>137613.4</v>
      </c>
      <c r="K109" s="2">
        <v>-3565110.95</v>
      </c>
      <c r="L109" s="69"/>
    </row>
    <row r="110" spans="1:12" ht="14.4" x14ac:dyDescent="0.25">
      <c r="A110" s="16" t="s">
        <v>564</v>
      </c>
      <c r="B110" s="3" t="s">
        <v>385</v>
      </c>
      <c r="C110" s="4"/>
      <c r="D110" s="4"/>
      <c r="E110" s="4"/>
      <c r="F110" s="4"/>
      <c r="G110" s="17" t="s">
        <v>565</v>
      </c>
      <c r="H110" s="2">
        <v>-70095.73</v>
      </c>
      <c r="I110" s="2">
        <v>0</v>
      </c>
      <c r="J110" s="2">
        <v>299.76</v>
      </c>
      <c r="K110" s="2">
        <v>-70395.490000000005</v>
      </c>
      <c r="L110" s="69"/>
    </row>
    <row r="111" spans="1:12" ht="14.4" x14ac:dyDescent="0.25">
      <c r="A111" s="16" t="s">
        <v>566</v>
      </c>
      <c r="B111" s="3" t="s">
        <v>385</v>
      </c>
      <c r="C111" s="4"/>
      <c r="D111" s="4"/>
      <c r="E111" s="4"/>
      <c r="F111" s="4"/>
      <c r="G111" s="17" t="s">
        <v>567</v>
      </c>
      <c r="H111" s="2">
        <v>-350327.15</v>
      </c>
      <c r="I111" s="2">
        <v>0</v>
      </c>
      <c r="J111" s="2">
        <v>0</v>
      </c>
      <c r="K111" s="2">
        <v>-350327.15</v>
      </c>
      <c r="L111" s="69"/>
    </row>
    <row r="112" spans="1:12" ht="14.4" x14ac:dyDescent="0.25">
      <c r="A112" s="16" t="s">
        <v>568</v>
      </c>
      <c r="B112" s="3" t="s">
        <v>385</v>
      </c>
      <c r="C112" s="4"/>
      <c r="D112" s="4"/>
      <c r="E112" s="4"/>
      <c r="F112" s="4"/>
      <c r="G112" s="17" t="s">
        <v>569</v>
      </c>
      <c r="H112" s="2">
        <v>-48104.38</v>
      </c>
      <c r="I112" s="2">
        <v>0</v>
      </c>
      <c r="J112" s="2">
        <v>0</v>
      </c>
      <c r="K112" s="2">
        <v>-48104.38</v>
      </c>
      <c r="L112" s="69"/>
    </row>
    <row r="113" spans="1:12" ht="14.4" x14ac:dyDescent="0.25">
      <c r="A113" s="16" t="s">
        <v>570</v>
      </c>
      <c r="B113" s="3" t="s">
        <v>385</v>
      </c>
      <c r="C113" s="4"/>
      <c r="D113" s="4"/>
      <c r="E113" s="4"/>
      <c r="F113" s="4"/>
      <c r="G113" s="17" t="s">
        <v>571</v>
      </c>
      <c r="H113" s="2">
        <v>-584788.54</v>
      </c>
      <c r="I113" s="2">
        <v>0</v>
      </c>
      <c r="J113" s="2">
        <v>0</v>
      </c>
      <c r="K113" s="2">
        <v>-584788.54</v>
      </c>
      <c r="L113" s="69"/>
    </row>
    <row r="114" spans="1:12" ht="14.4" x14ac:dyDescent="0.25">
      <c r="A114" s="16" t="s">
        <v>572</v>
      </c>
      <c r="B114" s="3" t="s">
        <v>385</v>
      </c>
      <c r="C114" s="4"/>
      <c r="D114" s="4"/>
      <c r="E114" s="4"/>
      <c r="F114" s="4"/>
      <c r="G114" s="17" t="s">
        <v>573</v>
      </c>
      <c r="H114" s="2">
        <v>-547475.68999999994</v>
      </c>
      <c r="I114" s="2">
        <v>0</v>
      </c>
      <c r="J114" s="2">
        <v>483.64</v>
      </c>
      <c r="K114" s="2">
        <v>-547959.32999999996</v>
      </c>
      <c r="L114" s="69"/>
    </row>
    <row r="115" spans="1:12" ht="14.4" x14ac:dyDescent="0.25">
      <c r="A115" s="16" t="s">
        <v>574</v>
      </c>
      <c r="B115" s="3" t="s">
        <v>385</v>
      </c>
      <c r="C115" s="4"/>
      <c r="D115" s="4"/>
      <c r="E115" s="4"/>
      <c r="F115" s="4"/>
      <c r="G115" s="17" t="s">
        <v>575</v>
      </c>
      <c r="H115" s="2">
        <v>-120178.97</v>
      </c>
      <c r="I115" s="2">
        <v>0</v>
      </c>
      <c r="J115" s="2">
        <v>0</v>
      </c>
      <c r="K115" s="2">
        <v>-120178.97</v>
      </c>
      <c r="L115" s="69"/>
    </row>
    <row r="116" spans="1:12" ht="14.4" x14ac:dyDescent="0.25">
      <c r="A116" s="16" t="s">
        <v>576</v>
      </c>
      <c r="B116" s="3" t="s">
        <v>385</v>
      </c>
      <c r="C116" s="4"/>
      <c r="D116" s="4"/>
      <c r="E116" s="4"/>
      <c r="F116" s="4"/>
      <c r="G116" s="17" t="s">
        <v>577</v>
      </c>
      <c r="H116" s="2">
        <v>-31828.44</v>
      </c>
      <c r="I116" s="2">
        <v>0</v>
      </c>
      <c r="J116" s="2">
        <v>0</v>
      </c>
      <c r="K116" s="2">
        <v>-31828.44</v>
      </c>
      <c r="L116" s="69"/>
    </row>
    <row r="117" spans="1:12" ht="14.4" x14ac:dyDescent="0.25">
      <c r="A117" s="16" t="s">
        <v>578</v>
      </c>
      <c r="B117" s="3" t="s">
        <v>385</v>
      </c>
      <c r="C117" s="4"/>
      <c r="D117" s="4"/>
      <c r="E117" s="4"/>
      <c r="F117" s="4"/>
      <c r="G117" s="17" t="s">
        <v>579</v>
      </c>
      <c r="H117" s="2">
        <v>-525406.35</v>
      </c>
      <c r="I117" s="2">
        <v>0</v>
      </c>
      <c r="J117" s="2">
        <v>0</v>
      </c>
      <c r="K117" s="2">
        <v>-525406.35</v>
      </c>
      <c r="L117" s="69"/>
    </row>
    <row r="118" spans="1:12" ht="14.4" x14ac:dyDescent="0.25">
      <c r="A118" s="16" t="s">
        <v>580</v>
      </c>
      <c r="B118" s="3" t="s">
        <v>385</v>
      </c>
      <c r="C118" s="4"/>
      <c r="D118" s="4"/>
      <c r="E118" s="4"/>
      <c r="F118" s="4"/>
      <c r="G118" s="17" t="s">
        <v>581</v>
      </c>
      <c r="H118" s="2">
        <v>-2560589.42</v>
      </c>
      <c r="I118" s="2">
        <v>0</v>
      </c>
      <c r="J118" s="2">
        <v>28326.31</v>
      </c>
      <c r="K118" s="2">
        <v>-2588915.73</v>
      </c>
      <c r="L118" s="69"/>
    </row>
    <row r="119" spans="1:12" ht="14.4" x14ac:dyDescent="0.25">
      <c r="A119" s="16" t="s">
        <v>582</v>
      </c>
      <c r="B119" s="3" t="s">
        <v>385</v>
      </c>
      <c r="C119" s="4"/>
      <c r="D119" s="4"/>
      <c r="E119" s="4"/>
      <c r="F119" s="4"/>
      <c r="G119" s="17" t="s">
        <v>583</v>
      </c>
      <c r="H119" s="2">
        <v>-5277518.33</v>
      </c>
      <c r="I119" s="2">
        <v>0</v>
      </c>
      <c r="J119" s="2">
        <v>7345.76</v>
      </c>
      <c r="K119" s="2">
        <v>-5284864.09</v>
      </c>
      <c r="L119" s="69"/>
    </row>
    <row r="120" spans="1:12" ht="14.4" x14ac:dyDescent="0.25">
      <c r="A120" s="16" t="s">
        <v>584</v>
      </c>
      <c r="B120" s="3" t="s">
        <v>385</v>
      </c>
      <c r="C120" s="4"/>
      <c r="D120" s="4"/>
      <c r="E120" s="4"/>
      <c r="F120" s="4"/>
      <c r="G120" s="17" t="s">
        <v>585</v>
      </c>
      <c r="H120" s="2">
        <v>-1231579.67</v>
      </c>
      <c r="I120" s="2">
        <v>0</v>
      </c>
      <c r="J120" s="2">
        <v>2176.3000000000002</v>
      </c>
      <c r="K120" s="2">
        <v>-1233755.97</v>
      </c>
      <c r="L120" s="69"/>
    </row>
    <row r="121" spans="1:12" ht="14.4" x14ac:dyDescent="0.25">
      <c r="A121" s="16" t="s">
        <v>586</v>
      </c>
      <c r="B121" s="3" t="s">
        <v>385</v>
      </c>
      <c r="C121" s="4"/>
      <c r="D121" s="4"/>
      <c r="E121" s="4"/>
      <c r="F121" s="4"/>
      <c r="G121" s="17" t="s">
        <v>587</v>
      </c>
      <c r="H121" s="2">
        <v>-5563686.8499999996</v>
      </c>
      <c r="I121" s="2">
        <v>0</v>
      </c>
      <c r="J121" s="2">
        <v>30569.86</v>
      </c>
      <c r="K121" s="2">
        <v>-5594256.71</v>
      </c>
      <c r="L121" s="69"/>
    </row>
    <row r="122" spans="1:12" ht="14.4" x14ac:dyDescent="0.25">
      <c r="A122" s="16" t="s">
        <v>588</v>
      </c>
      <c r="B122" s="3" t="s">
        <v>385</v>
      </c>
      <c r="C122" s="4"/>
      <c r="D122" s="4"/>
      <c r="E122" s="4"/>
      <c r="F122" s="4"/>
      <c r="G122" s="17" t="s">
        <v>589</v>
      </c>
      <c r="H122" s="2">
        <v>-281980.46999999997</v>
      </c>
      <c r="I122" s="2">
        <v>0</v>
      </c>
      <c r="J122" s="2">
        <v>1590.44</v>
      </c>
      <c r="K122" s="2">
        <v>-283570.90999999997</v>
      </c>
      <c r="L122" s="69"/>
    </row>
    <row r="123" spans="1:12" ht="14.4" x14ac:dyDescent="0.25">
      <c r="A123" s="16" t="s">
        <v>590</v>
      </c>
      <c r="B123" s="3" t="s">
        <v>385</v>
      </c>
      <c r="C123" s="4"/>
      <c r="D123" s="4"/>
      <c r="E123" s="4"/>
      <c r="F123" s="4"/>
      <c r="G123" s="17" t="s">
        <v>591</v>
      </c>
      <c r="H123" s="2">
        <v>-2769863.6</v>
      </c>
      <c r="I123" s="2">
        <v>0</v>
      </c>
      <c r="J123" s="2">
        <v>0</v>
      </c>
      <c r="K123" s="2">
        <v>-2769863.6</v>
      </c>
      <c r="L123" s="69"/>
    </row>
    <row r="124" spans="1:12" ht="14.4" x14ac:dyDescent="0.25">
      <c r="A124" s="16" t="s">
        <v>592</v>
      </c>
      <c r="B124" s="3" t="s">
        <v>385</v>
      </c>
      <c r="C124" s="4"/>
      <c r="D124" s="4"/>
      <c r="E124" s="4"/>
      <c r="F124" s="4"/>
      <c r="G124" s="17" t="s">
        <v>593</v>
      </c>
      <c r="H124" s="2">
        <v>-3832172.58</v>
      </c>
      <c r="I124" s="2">
        <v>0</v>
      </c>
      <c r="J124" s="2">
        <v>0</v>
      </c>
      <c r="K124" s="2">
        <v>-3832172.58</v>
      </c>
      <c r="L124" s="69"/>
    </row>
    <row r="125" spans="1:12" ht="14.4" x14ac:dyDescent="0.25">
      <c r="A125" s="16" t="s">
        <v>594</v>
      </c>
      <c r="B125" s="3" t="s">
        <v>385</v>
      </c>
      <c r="C125" s="4"/>
      <c r="D125" s="4"/>
      <c r="E125" s="4"/>
      <c r="F125" s="4"/>
      <c r="G125" s="17" t="s">
        <v>595</v>
      </c>
      <c r="H125" s="2">
        <v>-174389.91</v>
      </c>
      <c r="I125" s="2">
        <v>0</v>
      </c>
      <c r="J125" s="2">
        <v>0</v>
      </c>
      <c r="K125" s="2">
        <v>-174389.91</v>
      </c>
      <c r="L125" s="69"/>
    </row>
    <row r="126" spans="1:12" ht="14.4" x14ac:dyDescent="0.25">
      <c r="A126" s="16" t="s">
        <v>596</v>
      </c>
      <c r="B126" s="3" t="s">
        <v>385</v>
      </c>
      <c r="C126" s="4"/>
      <c r="D126" s="4"/>
      <c r="E126" s="4"/>
      <c r="F126" s="4"/>
      <c r="G126" s="17" t="s">
        <v>597</v>
      </c>
      <c r="H126" s="2">
        <v>-224363.32</v>
      </c>
      <c r="I126" s="2">
        <v>0</v>
      </c>
      <c r="J126" s="2">
        <v>9520.67</v>
      </c>
      <c r="K126" s="2">
        <v>-233883.99</v>
      </c>
      <c r="L126" s="69"/>
    </row>
    <row r="127" spans="1:12" ht="14.4" x14ac:dyDescent="0.25">
      <c r="A127" s="16" t="s">
        <v>598</v>
      </c>
      <c r="B127" s="3" t="s">
        <v>385</v>
      </c>
      <c r="C127" s="4"/>
      <c r="D127" s="4"/>
      <c r="E127" s="4"/>
      <c r="F127" s="4"/>
      <c r="G127" s="17" t="s">
        <v>599</v>
      </c>
      <c r="H127" s="2">
        <v>-35751.980000000003</v>
      </c>
      <c r="I127" s="2">
        <v>0</v>
      </c>
      <c r="J127" s="2">
        <v>460.48</v>
      </c>
      <c r="K127" s="2">
        <v>-36212.46</v>
      </c>
      <c r="L127" s="69"/>
    </row>
    <row r="128" spans="1:12" ht="14.4" x14ac:dyDescent="0.25">
      <c r="A128" s="16" t="s">
        <v>600</v>
      </c>
      <c r="B128" s="3" t="s">
        <v>385</v>
      </c>
      <c r="C128" s="4"/>
      <c r="D128" s="4"/>
      <c r="E128" s="4"/>
      <c r="F128" s="4"/>
      <c r="G128" s="17" t="s">
        <v>601</v>
      </c>
      <c r="H128" s="2">
        <v>-88255.85</v>
      </c>
      <c r="I128" s="2">
        <v>0</v>
      </c>
      <c r="J128" s="2">
        <v>7664.71</v>
      </c>
      <c r="K128" s="2">
        <v>-95920.56</v>
      </c>
      <c r="L128" s="69"/>
    </row>
    <row r="129" spans="1:12" ht="14.4" x14ac:dyDescent="0.25">
      <c r="A129" s="16" t="s">
        <v>602</v>
      </c>
      <c r="B129" s="3" t="s">
        <v>385</v>
      </c>
      <c r="C129" s="4"/>
      <c r="D129" s="4"/>
      <c r="E129" s="4"/>
      <c r="F129" s="4"/>
      <c r="G129" s="17" t="s">
        <v>603</v>
      </c>
      <c r="H129" s="2">
        <v>-97082.44</v>
      </c>
      <c r="I129" s="2">
        <v>0</v>
      </c>
      <c r="J129" s="2">
        <v>6553.82</v>
      </c>
      <c r="K129" s="2">
        <v>-103636.26</v>
      </c>
      <c r="L129" s="69"/>
    </row>
    <row r="130" spans="1:12" ht="14.4" x14ac:dyDescent="0.25">
      <c r="A130" s="16" t="s">
        <v>604</v>
      </c>
      <c r="B130" s="3" t="s">
        <v>385</v>
      </c>
      <c r="C130" s="4"/>
      <c r="D130" s="4"/>
      <c r="E130" s="4"/>
      <c r="F130" s="4"/>
      <c r="G130" s="17" t="s">
        <v>605</v>
      </c>
      <c r="H130" s="2">
        <v>-132015.12</v>
      </c>
      <c r="I130" s="2">
        <v>0</v>
      </c>
      <c r="J130" s="2">
        <v>17949.419999999998</v>
      </c>
      <c r="K130" s="2">
        <v>-149964.54</v>
      </c>
      <c r="L130" s="69"/>
    </row>
    <row r="131" spans="1:12" ht="14.4" x14ac:dyDescent="0.25">
      <c r="A131" s="19" t="s">
        <v>385</v>
      </c>
      <c r="B131" s="3" t="s">
        <v>385</v>
      </c>
      <c r="C131" s="4"/>
      <c r="D131" s="4"/>
      <c r="E131" s="4"/>
      <c r="F131" s="4"/>
      <c r="G131" s="20" t="s">
        <v>385</v>
      </c>
      <c r="H131" s="26"/>
      <c r="I131" s="26"/>
      <c r="J131" s="26"/>
      <c r="K131" s="26"/>
      <c r="L131" s="21"/>
    </row>
    <row r="132" spans="1:12" ht="14.4" x14ac:dyDescent="0.25">
      <c r="A132" s="11" t="s">
        <v>606</v>
      </c>
      <c r="B132" s="3" t="s">
        <v>385</v>
      </c>
      <c r="C132" s="4"/>
      <c r="D132" s="4"/>
      <c r="E132" s="12" t="s">
        <v>607</v>
      </c>
      <c r="F132" s="13"/>
      <c r="G132" s="13"/>
      <c r="H132" s="22">
        <v>295609.46999999997</v>
      </c>
      <c r="I132" s="22">
        <v>0</v>
      </c>
      <c r="J132" s="22">
        <v>5872.21</v>
      </c>
      <c r="K132" s="22">
        <v>289737.26</v>
      </c>
      <c r="L132" s="68"/>
    </row>
    <row r="133" spans="1:12" ht="14.4" x14ac:dyDescent="0.25">
      <c r="A133" s="11" t="s">
        <v>608</v>
      </c>
      <c r="B133" s="3" t="s">
        <v>385</v>
      </c>
      <c r="C133" s="4"/>
      <c r="D133" s="4"/>
      <c r="E133" s="4"/>
      <c r="F133" s="12" t="s">
        <v>607</v>
      </c>
      <c r="G133" s="13"/>
      <c r="H133" s="22">
        <v>882788.32</v>
      </c>
      <c r="I133" s="22">
        <v>0</v>
      </c>
      <c r="J133" s="22">
        <v>0</v>
      </c>
      <c r="K133" s="22">
        <v>882788.32</v>
      </c>
      <c r="L133" s="68"/>
    </row>
    <row r="134" spans="1:12" ht="14.4" x14ac:dyDescent="0.25">
      <c r="A134" s="16" t="s">
        <v>609</v>
      </c>
      <c r="B134" s="3" t="s">
        <v>385</v>
      </c>
      <c r="C134" s="4"/>
      <c r="D134" s="4"/>
      <c r="E134" s="4"/>
      <c r="F134" s="4"/>
      <c r="G134" s="17" t="s">
        <v>610</v>
      </c>
      <c r="H134" s="2">
        <v>759470.32</v>
      </c>
      <c r="I134" s="2">
        <v>0</v>
      </c>
      <c r="J134" s="2">
        <v>0</v>
      </c>
      <c r="K134" s="2">
        <v>759470.32</v>
      </c>
      <c r="L134" s="69"/>
    </row>
    <row r="135" spans="1:12" ht="14.4" x14ac:dyDescent="0.25">
      <c r="A135" s="16" t="s">
        <v>611</v>
      </c>
      <c r="B135" s="3" t="s">
        <v>385</v>
      </c>
      <c r="C135" s="4"/>
      <c r="D135" s="4"/>
      <c r="E135" s="4"/>
      <c r="F135" s="4"/>
      <c r="G135" s="17" t="s">
        <v>612</v>
      </c>
      <c r="H135" s="2">
        <v>113798</v>
      </c>
      <c r="I135" s="2">
        <v>0</v>
      </c>
      <c r="J135" s="2">
        <v>0</v>
      </c>
      <c r="K135" s="2">
        <v>113798</v>
      </c>
      <c r="L135" s="69"/>
    </row>
    <row r="136" spans="1:12" ht="14.4" x14ac:dyDescent="0.25">
      <c r="A136" s="16" t="s">
        <v>613</v>
      </c>
      <c r="B136" s="3" t="s">
        <v>385</v>
      </c>
      <c r="C136" s="4"/>
      <c r="D136" s="4"/>
      <c r="E136" s="4"/>
      <c r="F136" s="4"/>
      <c r="G136" s="17" t="s">
        <v>614</v>
      </c>
      <c r="H136" s="2">
        <v>9520</v>
      </c>
      <c r="I136" s="2">
        <v>0</v>
      </c>
      <c r="J136" s="2">
        <v>0</v>
      </c>
      <c r="K136" s="2">
        <v>9520</v>
      </c>
      <c r="L136" s="69"/>
    </row>
    <row r="137" spans="1:12" ht="14.4" x14ac:dyDescent="0.25">
      <c r="A137" s="16"/>
      <c r="B137" s="3"/>
      <c r="C137" s="4"/>
      <c r="D137" s="4"/>
      <c r="E137" s="4"/>
      <c r="F137" s="4"/>
      <c r="G137" s="17"/>
      <c r="H137" s="2"/>
      <c r="I137" s="2"/>
      <c r="J137" s="2"/>
      <c r="K137" s="2"/>
      <c r="L137" s="69"/>
    </row>
    <row r="138" spans="1:12" ht="14.4" x14ac:dyDescent="0.25">
      <c r="A138" s="11" t="s">
        <v>615</v>
      </c>
      <c r="B138" s="3" t="s">
        <v>385</v>
      </c>
      <c r="C138" s="4"/>
      <c r="D138" s="4"/>
      <c r="E138" s="4"/>
      <c r="F138" s="12" t="s">
        <v>616</v>
      </c>
      <c r="G138" s="13"/>
      <c r="H138" s="22">
        <v>-587178.85</v>
      </c>
      <c r="I138" s="22">
        <v>0</v>
      </c>
      <c r="J138" s="22">
        <v>5872.21</v>
      </c>
      <c r="K138" s="22">
        <v>-593051.06000000006</v>
      </c>
      <c r="L138" s="68"/>
    </row>
    <row r="139" spans="1:12" ht="14.4" x14ac:dyDescent="0.25">
      <c r="A139" s="16" t="s">
        <v>617</v>
      </c>
      <c r="B139" s="3" t="s">
        <v>385</v>
      </c>
      <c r="C139" s="4"/>
      <c r="D139" s="4"/>
      <c r="E139" s="4"/>
      <c r="F139" s="4"/>
      <c r="G139" s="17" t="s">
        <v>618</v>
      </c>
      <c r="H139" s="2">
        <v>-463860.85</v>
      </c>
      <c r="I139" s="2">
        <v>0</v>
      </c>
      <c r="J139" s="2">
        <v>5872.21</v>
      </c>
      <c r="K139" s="2">
        <v>-469733.06</v>
      </c>
      <c r="L139" s="69"/>
    </row>
    <row r="140" spans="1:12" ht="14.4" x14ac:dyDescent="0.25">
      <c r="A140" s="16" t="s">
        <v>619</v>
      </c>
      <c r="B140" s="3" t="s">
        <v>385</v>
      </c>
      <c r="C140" s="4"/>
      <c r="D140" s="4"/>
      <c r="E140" s="4"/>
      <c r="F140" s="4"/>
      <c r="G140" s="17" t="s">
        <v>620</v>
      </c>
      <c r="H140" s="2">
        <v>-9520</v>
      </c>
      <c r="I140" s="2">
        <v>0</v>
      </c>
      <c r="J140" s="2">
        <v>0</v>
      </c>
      <c r="K140" s="2">
        <v>-9520</v>
      </c>
      <c r="L140" s="69"/>
    </row>
    <row r="141" spans="1:12" ht="14.4" x14ac:dyDescent="0.25">
      <c r="A141" s="16" t="s">
        <v>621</v>
      </c>
      <c r="B141" s="3" t="s">
        <v>385</v>
      </c>
      <c r="C141" s="4"/>
      <c r="D141" s="4"/>
      <c r="E141" s="4"/>
      <c r="F141" s="4"/>
      <c r="G141" s="17" t="s">
        <v>622</v>
      </c>
      <c r="H141" s="2">
        <v>-113798</v>
      </c>
      <c r="I141" s="2">
        <v>0</v>
      </c>
      <c r="J141" s="2">
        <v>0</v>
      </c>
      <c r="K141" s="2">
        <v>-113798</v>
      </c>
      <c r="L141" s="69"/>
    </row>
    <row r="142" spans="1:12" ht="14.4" x14ac:dyDescent="0.25">
      <c r="A142" s="19" t="s">
        <v>385</v>
      </c>
      <c r="B142" s="3" t="s">
        <v>385</v>
      </c>
      <c r="C142" s="4"/>
      <c r="D142" s="4"/>
      <c r="E142" s="4"/>
      <c r="F142" s="4"/>
      <c r="G142" s="20" t="s">
        <v>385</v>
      </c>
      <c r="H142" s="26"/>
      <c r="I142" s="26"/>
      <c r="J142" s="26"/>
      <c r="K142" s="26"/>
      <c r="L142" s="21"/>
    </row>
    <row r="143" spans="1:12" ht="14.4" x14ac:dyDescent="0.25">
      <c r="A143" s="11" t="s">
        <v>623</v>
      </c>
      <c r="B143" s="3" t="s">
        <v>385</v>
      </c>
      <c r="C143" s="4"/>
      <c r="D143" s="4"/>
      <c r="E143" s="12" t="s">
        <v>624</v>
      </c>
      <c r="F143" s="13"/>
      <c r="G143" s="13"/>
      <c r="H143" s="22">
        <v>87471</v>
      </c>
      <c r="I143" s="22">
        <v>0</v>
      </c>
      <c r="J143" s="22">
        <v>0</v>
      </c>
      <c r="K143" s="22">
        <v>87471</v>
      </c>
      <c r="L143" s="68"/>
    </row>
    <row r="144" spans="1:12" ht="14.4" x14ac:dyDescent="0.25">
      <c r="A144" s="11" t="s">
        <v>625</v>
      </c>
      <c r="B144" s="3" t="s">
        <v>385</v>
      </c>
      <c r="C144" s="4"/>
      <c r="D144" s="4"/>
      <c r="E144" s="4"/>
      <c r="F144" s="12" t="s">
        <v>624</v>
      </c>
      <c r="G144" s="13"/>
      <c r="H144" s="22">
        <v>87471</v>
      </c>
      <c r="I144" s="22">
        <v>0</v>
      </c>
      <c r="J144" s="22">
        <v>0</v>
      </c>
      <c r="K144" s="22">
        <v>87471</v>
      </c>
      <c r="L144" s="68"/>
    </row>
    <row r="145" spans="1:12" ht="14.4" x14ac:dyDescent="0.25">
      <c r="A145" s="16" t="s">
        <v>626</v>
      </c>
      <c r="B145" s="3" t="s">
        <v>385</v>
      </c>
      <c r="C145" s="4"/>
      <c r="D145" s="4"/>
      <c r="E145" s="4"/>
      <c r="F145" s="4"/>
      <c r="G145" s="17" t="s">
        <v>627</v>
      </c>
      <c r="H145" s="2">
        <v>87471</v>
      </c>
      <c r="I145" s="2">
        <v>0</v>
      </c>
      <c r="J145" s="2">
        <v>0</v>
      </c>
      <c r="K145" s="2">
        <v>87471</v>
      </c>
      <c r="L145" s="69"/>
    </row>
    <row r="146" spans="1:12" ht="14.4" x14ac:dyDescent="0.25">
      <c r="A146" s="19" t="s">
        <v>385</v>
      </c>
      <c r="B146" s="3" t="s">
        <v>385</v>
      </c>
      <c r="C146" s="4"/>
      <c r="D146" s="4"/>
      <c r="E146" s="4"/>
      <c r="F146" s="4"/>
      <c r="G146" s="20" t="s">
        <v>385</v>
      </c>
      <c r="H146" s="26"/>
      <c r="I146" s="26"/>
      <c r="J146" s="26"/>
      <c r="K146" s="26"/>
      <c r="L146" s="21"/>
    </row>
    <row r="147" spans="1:12" ht="14.4" x14ac:dyDescent="0.25">
      <c r="A147" s="11" t="s">
        <v>628</v>
      </c>
      <c r="B147" s="3" t="s">
        <v>385</v>
      </c>
      <c r="C147" s="4"/>
      <c r="D147" s="12" t="s">
        <v>629</v>
      </c>
      <c r="E147" s="13"/>
      <c r="F147" s="13"/>
      <c r="G147" s="13"/>
      <c r="H147" s="22">
        <v>9654554.6899999995</v>
      </c>
      <c r="I147" s="22">
        <v>0</v>
      </c>
      <c r="J147" s="22">
        <v>0</v>
      </c>
      <c r="K147" s="22">
        <v>9654554.6899999995</v>
      </c>
      <c r="L147" s="68"/>
    </row>
    <row r="148" spans="1:12" ht="14.4" x14ac:dyDescent="0.25">
      <c r="A148" s="11" t="s">
        <v>630</v>
      </c>
      <c r="B148" s="3" t="s">
        <v>385</v>
      </c>
      <c r="C148" s="4"/>
      <c r="D148" s="4"/>
      <c r="E148" s="12" t="s">
        <v>629</v>
      </c>
      <c r="F148" s="13"/>
      <c r="G148" s="13"/>
      <c r="H148" s="22">
        <v>9654554.6899999995</v>
      </c>
      <c r="I148" s="22">
        <v>0</v>
      </c>
      <c r="J148" s="22">
        <v>0</v>
      </c>
      <c r="K148" s="22">
        <v>9654554.6899999995</v>
      </c>
      <c r="L148" s="68"/>
    </row>
    <row r="149" spans="1:12" ht="14.4" x14ac:dyDescent="0.25">
      <c r="A149" s="11" t="s">
        <v>631</v>
      </c>
      <c r="B149" s="3" t="s">
        <v>385</v>
      </c>
      <c r="C149" s="4"/>
      <c r="D149" s="4"/>
      <c r="E149" s="4"/>
      <c r="F149" s="12" t="s">
        <v>632</v>
      </c>
      <c r="G149" s="13"/>
      <c r="H149" s="22">
        <v>9654554.6899999995</v>
      </c>
      <c r="I149" s="22">
        <v>0</v>
      </c>
      <c r="J149" s="22">
        <v>0</v>
      </c>
      <c r="K149" s="22">
        <v>9654554.6899999995</v>
      </c>
      <c r="L149" s="68"/>
    </row>
    <row r="150" spans="1:12" ht="14.4" x14ac:dyDescent="0.25">
      <c r="A150" s="16" t="s">
        <v>633</v>
      </c>
      <c r="B150" s="3" t="s">
        <v>385</v>
      </c>
      <c r="C150" s="4"/>
      <c r="D150" s="4"/>
      <c r="E150" s="4"/>
      <c r="F150" s="4"/>
      <c r="G150" s="17" t="s">
        <v>504</v>
      </c>
      <c r="H150" s="2">
        <v>29585</v>
      </c>
      <c r="I150" s="2">
        <v>0</v>
      </c>
      <c r="J150" s="2">
        <v>0</v>
      </c>
      <c r="K150" s="2">
        <v>29585</v>
      </c>
      <c r="L150" s="69"/>
    </row>
    <row r="151" spans="1:12" ht="14.4" x14ac:dyDescent="0.25">
      <c r="A151" s="16" t="s">
        <v>634</v>
      </c>
      <c r="B151" s="3" t="s">
        <v>385</v>
      </c>
      <c r="C151" s="4"/>
      <c r="D151" s="4"/>
      <c r="E151" s="4"/>
      <c r="F151" s="4"/>
      <c r="G151" s="17" t="s">
        <v>635</v>
      </c>
      <c r="H151" s="2">
        <v>1267564.69</v>
      </c>
      <c r="I151" s="2">
        <v>0</v>
      </c>
      <c r="J151" s="2">
        <v>0</v>
      </c>
      <c r="K151" s="2">
        <v>1267564.69</v>
      </c>
      <c r="L151" s="69"/>
    </row>
    <row r="152" spans="1:12" ht="14.4" x14ac:dyDescent="0.25">
      <c r="A152" s="16" t="s">
        <v>636</v>
      </c>
      <c r="B152" s="3" t="s">
        <v>385</v>
      </c>
      <c r="C152" s="4"/>
      <c r="D152" s="4"/>
      <c r="E152" s="4"/>
      <c r="F152" s="4"/>
      <c r="G152" s="17" t="s">
        <v>637</v>
      </c>
      <c r="H152" s="2">
        <v>35000</v>
      </c>
      <c r="I152" s="2">
        <v>0</v>
      </c>
      <c r="J152" s="2">
        <v>0</v>
      </c>
      <c r="K152" s="2">
        <v>35000</v>
      </c>
      <c r="L152" s="69"/>
    </row>
    <row r="153" spans="1:12" ht="14.4" x14ac:dyDescent="0.25">
      <c r="A153" s="16" t="s">
        <v>638</v>
      </c>
      <c r="B153" s="3" t="s">
        <v>385</v>
      </c>
      <c r="C153" s="4"/>
      <c r="D153" s="4"/>
      <c r="E153" s="4"/>
      <c r="F153" s="4"/>
      <c r="G153" s="17" t="s">
        <v>639</v>
      </c>
      <c r="H153" s="2">
        <v>150000</v>
      </c>
      <c r="I153" s="2">
        <v>0</v>
      </c>
      <c r="J153" s="2">
        <v>0</v>
      </c>
      <c r="K153" s="2">
        <v>150000</v>
      </c>
      <c r="L153" s="69"/>
    </row>
    <row r="154" spans="1:12" ht="14.4" x14ac:dyDescent="0.25">
      <c r="A154" s="16" t="s">
        <v>640</v>
      </c>
      <c r="B154" s="3" t="s">
        <v>385</v>
      </c>
      <c r="C154" s="4"/>
      <c r="D154" s="4"/>
      <c r="E154" s="4"/>
      <c r="F154" s="4"/>
      <c r="G154" s="17" t="s">
        <v>641</v>
      </c>
      <c r="H154" s="2">
        <v>8172405</v>
      </c>
      <c r="I154" s="2">
        <v>0</v>
      </c>
      <c r="J154" s="2">
        <v>0</v>
      </c>
      <c r="K154" s="2">
        <v>8172405</v>
      </c>
      <c r="L154" s="69"/>
    </row>
    <row r="155" spans="1:12" ht="14.4" x14ac:dyDescent="0.25">
      <c r="A155" s="19" t="s">
        <v>385</v>
      </c>
      <c r="B155" s="3" t="s">
        <v>385</v>
      </c>
      <c r="C155" s="4"/>
      <c r="D155" s="4"/>
      <c r="E155" s="4"/>
      <c r="F155" s="4"/>
      <c r="G155" s="20" t="s">
        <v>385</v>
      </c>
      <c r="H155" s="26"/>
      <c r="I155" s="26"/>
      <c r="J155" s="26"/>
      <c r="K155" s="26"/>
      <c r="L155" s="21"/>
    </row>
    <row r="156" spans="1:12" ht="14.4" x14ac:dyDescent="0.25">
      <c r="A156" s="11" t="s">
        <v>642</v>
      </c>
      <c r="B156" s="12" t="s">
        <v>643</v>
      </c>
      <c r="C156" s="13"/>
      <c r="D156" s="13"/>
      <c r="E156" s="13"/>
      <c r="F156" s="13"/>
      <c r="G156" s="13"/>
      <c r="H156" s="22">
        <v>29391379.579999998</v>
      </c>
      <c r="I156" s="22">
        <v>5796350.3300000001</v>
      </c>
      <c r="J156" s="22">
        <v>4689275.75</v>
      </c>
      <c r="K156" s="22">
        <v>28284305</v>
      </c>
      <c r="L156" s="68"/>
    </row>
    <row r="157" spans="1:12" ht="14.4" x14ac:dyDescent="0.25">
      <c r="A157" s="11" t="s">
        <v>644</v>
      </c>
      <c r="B157" s="15" t="s">
        <v>385</v>
      </c>
      <c r="C157" s="12" t="s">
        <v>645</v>
      </c>
      <c r="D157" s="13"/>
      <c r="E157" s="13"/>
      <c r="F157" s="13"/>
      <c r="G157" s="13"/>
      <c r="H157" s="22">
        <v>8879038.9299999997</v>
      </c>
      <c r="I157" s="22">
        <v>5523472.4900000002</v>
      </c>
      <c r="J157" s="22">
        <v>4679360.26</v>
      </c>
      <c r="K157" s="22">
        <v>8034926.7000000002</v>
      </c>
      <c r="L157" s="68"/>
    </row>
    <row r="158" spans="1:12" ht="14.4" x14ac:dyDescent="0.25">
      <c r="A158" s="11" t="s">
        <v>646</v>
      </c>
      <c r="B158" s="3" t="s">
        <v>385</v>
      </c>
      <c r="C158" s="4"/>
      <c r="D158" s="12" t="s">
        <v>647</v>
      </c>
      <c r="E158" s="13"/>
      <c r="F158" s="13"/>
      <c r="G158" s="13"/>
      <c r="H158" s="22">
        <v>1345071.05</v>
      </c>
      <c r="I158" s="22">
        <v>3232166.51</v>
      </c>
      <c r="J158" s="22">
        <v>3183173.87</v>
      </c>
      <c r="K158" s="22">
        <v>1296078.4099999999</v>
      </c>
      <c r="L158" s="68"/>
    </row>
    <row r="159" spans="1:12" ht="14.4" x14ac:dyDescent="0.25">
      <c r="A159" s="11" t="s">
        <v>648</v>
      </c>
      <c r="B159" s="3" t="s">
        <v>385</v>
      </c>
      <c r="C159" s="4"/>
      <c r="D159" s="4"/>
      <c r="E159" s="12" t="s">
        <v>649</v>
      </c>
      <c r="F159" s="13"/>
      <c r="G159" s="13"/>
      <c r="H159" s="22">
        <v>859976.66</v>
      </c>
      <c r="I159" s="22">
        <v>1579165.42</v>
      </c>
      <c r="J159" s="22">
        <v>1599860.96</v>
      </c>
      <c r="K159" s="22">
        <v>880672.2</v>
      </c>
      <c r="L159" s="68"/>
    </row>
    <row r="160" spans="1:12" ht="14.4" x14ac:dyDescent="0.25">
      <c r="A160" s="11" t="s">
        <v>650</v>
      </c>
      <c r="B160" s="3" t="s">
        <v>385</v>
      </c>
      <c r="C160" s="4"/>
      <c r="D160" s="4"/>
      <c r="E160" s="4"/>
      <c r="F160" s="12" t="s">
        <v>649</v>
      </c>
      <c r="G160" s="13"/>
      <c r="H160" s="22">
        <v>859976.66</v>
      </c>
      <c r="I160" s="22">
        <v>1579165.42</v>
      </c>
      <c r="J160" s="22">
        <v>1599860.96</v>
      </c>
      <c r="K160" s="22">
        <v>880672.2</v>
      </c>
      <c r="L160" s="68"/>
    </row>
    <row r="161" spans="1:12" ht="14.4" x14ac:dyDescent="0.25">
      <c r="A161" s="16" t="s">
        <v>651</v>
      </c>
      <c r="B161" s="3" t="s">
        <v>385</v>
      </c>
      <c r="C161" s="4"/>
      <c r="D161" s="4"/>
      <c r="E161" s="4"/>
      <c r="F161" s="4"/>
      <c r="G161" s="17" t="s">
        <v>652</v>
      </c>
      <c r="H161" s="2">
        <v>0</v>
      </c>
      <c r="I161" s="2">
        <v>511502.6</v>
      </c>
      <c r="J161" s="2">
        <v>511502.6</v>
      </c>
      <c r="K161" s="2">
        <v>0</v>
      </c>
      <c r="L161" s="69"/>
    </row>
    <row r="162" spans="1:12" ht="14.4" x14ac:dyDescent="0.25">
      <c r="A162" s="16" t="s">
        <v>653</v>
      </c>
      <c r="B162" s="3" t="s">
        <v>385</v>
      </c>
      <c r="C162" s="4"/>
      <c r="D162" s="4"/>
      <c r="E162" s="4"/>
      <c r="F162" s="4"/>
      <c r="G162" s="17" t="s">
        <v>654</v>
      </c>
      <c r="H162" s="2">
        <v>575077.27</v>
      </c>
      <c r="I162" s="2">
        <v>575077.27</v>
      </c>
      <c r="J162" s="2">
        <v>564073.61</v>
      </c>
      <c r="K162" s="2">
        <v>564073.61</v>
      </c>
      <c r="L162" s="69"/>
    </row>
    <row r="163" spans="1:12" ht="14.4" x14ac:dyDescent="0.25">
      <c r="A163" s="16" t="s">
        <v>655</v>
      </c>
      <c r="B163" s="3" t="s">
        <v>385</v>
      </c>
      <c r="C163" s="4"/>
      <c r="D163" s="4"/>
      <c r="E163" s="4"/>
      <c r="F163" s="4"/>
      <c r="G163" s="17" t="s">
        <v>656</v>
      </c>
      <c r="H163" s="2">
        <v>237280.63</v>
      </c>
      <c r="I163" s="2">
        <v>237280.63</v>
      </c>
      <c r="J163" s="2">
        <v>270348.34999999998</v>
      </c>
      <c r="K163" s="2">
        <v>270348.34999999998</v>
      </c>
      <c r="L163" s="69"/>
    </row>
    <row r="164" spans="1:12" ht="14.4" x14ac:dyDescent="0.25">
      <c r="A164" s="16" t="s">
        <v>657</v>
      </c>
      <c r="B164" s="3" t="s">
        <v>385</v>
      </c>
      <c r="C164" s="4"/>
      <c r="D164" s="4"/>
      <c r="E164" s="4"/>
      <c r="F164" s="4"/>
      <c r="G164" s="17" t="s">
        <v>658</v>
      </c>
      <c r="H164" s="2">
        <v>0</v>
      </c>
      <c r="I164" s="2">
        <v>73.75</v>
      </c>
      <c r="J164" s="2">
        <v>73.75</v>
      </c>
      <c r="K164" s="2">
        <v>0</v>
      </c>
      <c r="L164" s="69"/>
    </row>
    <row r="165" spans="1:12" ht="14.4" x14ac:dyDescent="0.25">
      <c r="A165" s="16" t="s">
        <v>659</v>
      </c>
      <c r="B165" s="3" t="s">
        <v>385</v>
      </c>
      <c r="C165" s="4"/>
      <c r="D165" s="4"/>
      <c r="E165" s="4"/>
      <c r="F165" s="4"/>
      <c r="G165" s="17" t="s">
        <v>660</v>
      </c>
      <c r="H165" s="2">
        <v>0</v>
      </c>
      <c r="I165" s="2">
        <v>42652.57</v>
      </c>
      <c r="J165" s="2">
        <v>42652.57</v>
      </c>
      <c r="K165" s="2">
        <v>0</v>
      </c>
      <c r="L165" s="69"/>
    </row>
    <row r="166" spans="1:12" ht="14.4" x14ac:dyDescent="0.25">
      <c r="A166" s="16" t="s">
        <v>661</v>
      </c>
      <c r="B166" s="3" t="s">
        <v>385</v>
      </c>
      <c r="C166" s="4"/>
      <c r="D166" s="4"/>
      <c r="E166" s="4"/>
      <c r="F166" s="4"/>
      <c r="G166" s="17" t="s">
        <v>662</v>
      </c>
      <c r="H166" s="2">
        <v>47618.76</v>
      </c>
      <c r="I166" s="2">
        <v>212578.6</v>
      </c>
      <c r="J166" s="2">
        <v>211210.08</v>
      </c>
      <c r="K166" s="2">
        <v>46250.239999999998</v>
      </c>
      <c r="L166" s="69"/>
    </row>
    <row r="167" spans="1:12" ht="14.4" x14ac:dyDescent="0.25">
      <c r="A167" s="19" t="s">
        <v>385</v>
      </c>
      <c r="B167" s="3" t="s">
        <v>385</v>
      </c>
      <c r="C167" s="4"/>
      <c r="D167" s="4"/>
      <c r="E167" s="4"/>
      <c r="F167" s="4"/>
      <c r="G167" s="20" t="s">
        <v>385</v>
      </c>
      <c r="H167" s="26"/>
      <c r="I167" s="26"/>
      <c r="J167" s="26"/>
      <c r="K167" s="26"/>
      <c r="L167" s="21"/>
    </row>
    <row r="168" spans="1:12" ht="14.4" x14ac:dyDescent="0.25">
      <c r="A168" s="11" t="s">
        <v>663</v>
      </c>
      <c r="B168" s="3" t="s">
        <v>385</v>
      </c>
      <c r="C168" s="4"/>
      <c r="D168" s="4"/>
      <c r="E168" s="12" t="s">
        <v>664</v>
      </c>
      <c r="F168" s="13"/>
      <c r="G168" s="13"/>
      <c r="H168" s="22">
        <v>155220.53</v>
      </c>
      <c r="I168" s="22">
        <v>156026.73000000001</v>
      </c>
      <c r="J168" s="22">
        <v>169333.71</v>
      </c>
      <c r="K168" s="22">
        <v>168527.51</v>
      </c>
      <c r="L168" s="68"/>
    </row>
    <row r="169" spans="1:12" ht="14.4" x14ac:dyDescent="0.25">
      <c r="A169" s="11" t="s">
        <v>665</v>
      </c>
      <c r="B169" s="3" t="s">
        <v>385</v>
      </c>
      <c r="C169" s="4"/>
      <c r="D169" s="4"/>
      <c r="E169" s="4"/>
      <c r="F169" s="12" t="s">
        <v>664</v>
      </c>
      <c r="G169" s="13"/>
      <c r="H169" s="22">
        <v>155220.53</v>
      </c>
      <c r="I169" s="22">
        <v>156026.73000000001</v>
      </c>
      <c r="J169" s="22">
        <v>169333.71</v>
      </c>
      <c r="K169" s="22">
        <v>168527.51</v>
      </c>
      <c r="L169" s="68"/>
    </row>
    <row r="170" spans="1:12" ht="14.4" x14ac:dyDescent="0.25">
      <c r="A170" s="16" t="s">
        <v>666</v>
      </c>
      <c r="B170" s="3" t="s">
        <v>385</v>
      </c>
      <c r="C170" s="4"/>
      <c r="D170" s="4"/>
      <c r="E170" s="4"/>
      <c r="F170" s="4"/>
      <c r="G170" s="17" t="s">
        <v>667</v>
      </c>
      <c r="H170" s="2">
        <v>119006.39999999999</v>
      </c>
      <c r="I170" s="2">
        <v>119147.58</v>
      </c>
      <c r="J170" s="2">
        <v>122117.38</v>
      </c>
      <c r="K170" s="2">
        <v>121976.2</v>
      </c>
      <c r="L170" s="69"/>
    </row>
    <row r="171" spans="1:12" ht="14.4" x14ac:dyDescent="0.25">
      <c r="A171" s="16" t="s">
        <v>668</v>
      </c>
      <c r="B171" s="3" t="s">
        <v>385</v>
      </c>
      <c r="C171" s="4"/>
      <c r="D171" s="4"/>
      <c r="E171" s="4"/>
      <c r="F171" s="4"/>
      <c r="G171" s="17" t="s">
        <v>669</v>
      </c>
      <c r="H171" s="2">
        <v>26912.66</v>
      </c>
      <c r="I171" s="2">
        <v>27577.68</v>
      </c>
      <c r="J171" s="2">
        <v>27734.78</v>
      </c>
      <c r="K171" s="2">
        <v>27069.759999999998</v>
      </c>
      <c r="L171" s="69"/>
    </row>
    <row r="172" spans="1:12" ht="14.4" x14ac:dyDescent="0.25">
      <c r="A172" s="16" t="s">
        <v>670</v>
      </c>
      <c r="B172" s="3" t="s">
        <v>385</v>
      </c>
      <c r="C172" s="4"/>
      <c r="D172" s="4"/>
      <c r="E172" s="4"/>
      <c r="F172" s="4"/>
      <c r="G172" s="17" t="s">
        <v>671</v>
      </c>
      <c r="H172" s="2">
        <v>3342.65</v>
      </c>
      <c r="I172" s="2">
        <v>3342.65</v>
      </c>
      <c r="J172" s="2">
        <v>3419.63</v>
      </c>
      <c r="K172" s="2">
        <v>3419.63</v>
      </c>
      <c r="L172" s="69"/>
    </row>
    <row r="173" spans="1:12" ht="14.4" x14ac:dyDescent="0.25">
      <c r="A173" s="16" t="s">
        <v>672</v>
      </c>
      <c r="B173" s="3" t="s">
        <v>385</v>
      </c>
      <c r="C173" s="4"/>
      <c r="D173" s="4"/>
      <c r="E173" s="4"/>
      <c r="F173" s="4"/>
      <c r="G173" s="17" t="s">
        <v>673</v>
      </c>
      <c r="H173" s="2">
        <v>5958.82</v>
      </c>
      <c r="I173" s="2">
        <v>5958.82</v>
      </c>
      <c r="J173" s="2">
        <v>16061.92</v>
      </c>
      <c r="K173" s="2">
        <v>16061.92</v>
      </c>
      <c r="L173" s="69"/>
    </row>
    <row r="174" spans="1:12" ht="14.4" x14ac:dyDescent="0.25">
      <c r="A174" s="19" t="s">
        <v>385</v>
      </c>
      <c r="B174" s="3" t="s">
        <v>385</v>
      </c>
      <c r="C174" s="4"/>
      <c r="D174" s="4"/>
      <c r="E174" s="4"/>
      <c r="F174" s="4"/>
      <c r="G174" s="20" t="s">
        <v>385</v>
      </c>
      <c r="H174" s="26"/>
      <c r="I174" s="26"/>
      <c r="J174" s="26"/>
      <c r="K174" s="26"/>
      <c r="L174" s="21"/>
    </row>
    <row r="175" spans="1:12" ht="14.4" x14ac:dyDescent="0.25">
      <c r="A175" s="11" t="s">
        <v>674</v>
      </c>
      <c r="B175" s="3" t="s">
        <v>385</v>
      </c>
      <c r="C175" s="4"/>
      <c r="D175" s="4"/>
      <c r="E175" s="12" t="s">
        <v>675</v>
      </c>
      <c r="F175" s="13"/>
      <c r="G175" s="13"/>
      <c r="H175" s="22">
        <v>81571.539999999994</v>
      </c>
      <c r="I175" s="22">
        <v>77741.350000000006</v>
      </c>
      <c r="J175" s="22">
        <v>76350.87</v>
      </c>
      <c r="K175" s="22">
        <v>80181.06</v>
      </c>
      <c r="L175" s="68"/>
    </row>
    <row r="176" spans="1:12" ht="14.4" x14ac:dyDescent="0.25">
      <c r="A176" s="11" t="s">
        <v>676</v>
      </c>
      <c r="B176" s="3" t="s">
        <v>385</v>
      </c>
      <c r="C176" s="4"/>
      <c r="D176" s="4"/>
      <c r="E176" s="4"/>
      <c r="F176" s="12" t="s">
        <v>675</v>
      </c>
      <c r="G176" s="13"/>
      <c r="H176" s="22">
        <v>81571.539999999994</v>
      </c>
      <c r="I176" s="22">
        <v>77741.350000000006</v>
      </c>
      <c r="J176" s="22">
        <v>76350.87</v>
      </c>
      <c r="K176" s="22">
        <v>80181.06</v>
      </c>
      <c r="L176" s="68"/>
    </row>
    <row r="177" spans="1:12" ht="14.4" x14ac:dyDescent="0.25">
      <c r="A177" s="16" t="s">
        <v>677</v>
      </c>
      <c r="B177" s="3" t="s">
        <v>385</v>
      </c>
      <c r="C177" s="4"/>
      <c r="D177" s="4"/>
      <c r="E177" s="4"/>
      <c r="F177" s="4"/>
      <c r="G177" s="17" t="s">
        <v>678</v>
      </c>
      <c r="H177" s="2">
        <v>18496.64</v>
      </c>
      <c r="I177" s="2">
        <v>19779.09</v>
      </c>
      <c r="J177" s="2">
        <v>5159.18</v>
      </c>
      <c r="K177" s="2">
        <v>3876.73</v>
      </c>
      <c r="L177" s="69"/>
    </row>
    <row r="178" spans="1:12" ht="14.4" x14ac:dyDescent="0.25">
      <c r="A178" s="16" t="s">
        <v>679</v>
      </c>
      <c r="B178" s="3" t="s">
        <v>385</v>
      </c>
      <c r="C178" s="4"/>
      <c r="D178" s="4"/>
      <c r="E178" s="4"/>
      <c r="F178" s="4"/>
      <c r="G178" s="17" t="s">
        <v>680</v>
      </c>
      <c r="H178" s="2">
        <v>19056.759999999998</v>
      </c>
      <c r="I178" s="2">
        <v>19301.2</v>
      </c>
      <c r="J178" s="2">
        <v>20578.75</v>
      </c>
      <c r="K178" s="2">
        <v>20334.310000000001</v>
      </c>
      <c r="L178" s="69"/>
    </row>
    <row r="179" spans="1:12" ht="14.4" x14ac:dyDescent="0.25">
      <c r="A179" s="16" t="s">
        <v>681</v>
      </c>
      <c r="B179" s="3" t="s">
        <v>385</v>
      </c>
      <c r="C179" s="4"/>
      <c r="D179" s="4"/>
      <c r="E179" s="4"/>
      <c r="F179" s="4"/>
      <c r="G179" s="17" t="s">
        <v>682</v>
      </c>
      <c r="H179" s="2">
        <v>1048.76</v>
      </c>
      <c r="I179" s="2">
        <v>1048.76</v>
      </c>
      <c r="J179" s="2">
        <v>5400.43</v>
      </c>
      <c r="K179" s="2">
        <v>5400.43</v>
      </c>
      <c r="L179" s="69"/>
    </row>
    <row r="180" spans="1:12" ht="14.4" x14ac:dyDescent="0.25">
      <c r="A180" s="16" t="s">
        <v>683</v>
      </c>
      <c r="B180" s="3" t="s">
        <v>385</v>
      </c>
      <c r="C180" s="4"/>
      <c r="D180" s="4"/>
      <c r="E180" s="4"/>
      <c r="F180" s="4"/>
      <c r="G180" s="17" t="s">
        <v>684</v>
      </c>
      <c r="H180" s="2">
        <v>1931.38</v>
      </c>
      <c r="I180" s="2">
        <v>1932.9</v>
      </c>
      <c r="J180" s="2">
        <v>2322.73</v>
      </c>
      <c r="K180" s="2">
        <v>2321.21</v>
      </c>
      <c r="L180" s="69"/>
    </row>
    <row r="181" spans="1:12" ht="14.4" x14ac:dyDescent="0.25">
      <c r="A181" s="16" t="s">
        <v>685</v>
      </c>
      <c r="B181" s="3" t="s">
        <v>385</v>
      </c>
      <c r="C181" s="4"/>
      <c r="D181" s="4"/>
      <c r="E181" s="4"/>
      <c r="F181" s="4"/>
      <c r="G181" s="17" t="s">
        <v>686</v>
      </c>
      <c r="H181" s="2">
        <v>14402.33</v>
      </c>
      <c r="I181" s="2">
        <v>9287.77</v>
      </c>
      <c r="J181" s="2">
        <v>11210.6</v>
      </c>
      <c r="K181" s="2">
        <v>16325.16</v>
      </c>
      <c r="L181" s="69"/>
    </row>
    <row r="182" spans="1:12" ht="14.4" x14ac:dyDescent="0.25">
      <c r="A182" s="16" t="s">
        <v>687</v>
      </c>
      <c r="B182" s="3" t="s">
        <v>385</v>
      </c>
      <c r="C182" s="4"/>
      <c r="D182" s="4"/>
      <c r="E182" s="4"/>
      <c r="F182" s="4"/>
      <c r="G182" s="17" t="s">
        <v>688</v>
      </c>
      <c r="H182" s="2">
        <v>18618.95</v>
      </c>
      <c r="I182" s="2">
        <v>18618.95</v>
      </c>
      <c r="J182" s="2">
        <v>20870.169999999998</v>
      </c>
      <c r="K182" s="2">
        <v>20870.169999999998</v>
      </c>
      <c r="L182" s="69"/>
    </row>
    <row r="183" spans="1:12" ht="14.4" x14ac:dyDescent="0.25">
      <c r="A183" s="16" t="s">
        <v>689</v>
      </c>
      <c r="B183" s="3" t="s">
        <v>385</v>
      </c>
      <c r="C183" s="4"/>
      <c r="D183" s="4"/>
      <c r="E183" s="4"/>
      <c r="F183" s="4"/>
      <c r="G183" s="17" t="s">
        <v>690</v>
      </c>
      <c r="H183" s="2">
        <v>3911.84</v>
      </c>
      <c r="I183" s="2">
        <v>3911.84</v>
      </c>
      <c r="J183" s="2">
        <v>4683.8999999999996</v>
      </c>
      <c r="K183" s="2">
        <v>4683.8999999999996</v>
      </c>
      <c r="L183" s="69"/>
    </row>
    <row r="184" spans="1:12" ht="14.4" x14ac:dyDescent="0.25">
      <c r="A184" s="16" t="s">
        <v>691</v>
      </c>
      <c r="B184" s="3" t="s">
        <v>385</v>
      </c>
      <c r="C184" s="4"/>
      <c r="D184" s="4"/>
      <c r="E184" s="4"/>
      <c r="F184" s="4"/>
      <c r="G184" s="17" t="s">
        <v>692</v>
      </c>
      <c r="H184" s="2">
        <v>961.09</v>
      </c>
      <c r="I184" s="2">
        <v>717.05</v>
      </c>
      <c r="J184" s="2">
        <v>2787.63</v>
      </c>
      <c r="K184" s="2">
        <v>3031.67</v>
      </c>
      <c r="L184" s="69"/>
    </row>
    <row r="185" spans="1:12" ht="14.4" x14ac:dyDescent="0.25">
      <c r="A185" s="16" t="s">
        <v>693</v>
      </c>
      <c r="B185" s="3" t="s">
        <v>385</v>
      </c>
      <c r="C185" s="4"/>
      <c r="D185" s="4"/>
      <c r="E185" s="4"/>
      <c r="F185" s="4"/>
      <c r="G185" s="17" t="s">
        <v>694</v>
      </c>
      <c r="H185" s="2">
        <v>3143.79</v>
      </c>
      <c r="I185" s="2">
        <v>3143.79</v>
      </c>
      <c r="J185" s="2">
        <v>3337.48</v>
      </c>
      <c r="K185" s="2">
        <v>3337.48</v>
      </c>
      <c r="L185" s="69"/>
    </row>
    <row r="186" spans="1:12" ht="14.4" x14ac:dyDescent="0.25">
      <c r="A186" s="19" t="s">
        <v>385</v>
      </c>
      <c r="B186" s="3" t="s">
        <v>385</v>
      </c>
      <c r="C186" s="4"/>
      <c r="D186" s="4"/>
      <c r="E186" s="4"/>
      <c r="F186" s="4"/>
      <c r="G186" s="20" t="s">
        <v>385</v>
      </c>
      <c r="H186" s="26"/>
      <c r="I186" s="26"/>
      <c r="J186" s="26"/>
      <c r="K186" s="26"/>
      <c r="L186" s="21"/>
    </row>
    <row r="187" spans="1:12" ht="14.4" x14ac:dyDescent="0.25">
      <c r="A187" s="11" t="s">
        <v>695</v>
      </c>
      <c r="B187" s="3" t="s">
        <v>385</v>
      </c>
      <c r="C187" s="4"/>
      <c r="D187" s="4"/>
      <c r="E187" s="12" t="s">
        <v>696</v>
      </c>
      <c r="F187" s="13"/>
      <c r="G187" s="13"/>
      <c r="H187" s="22">
        <v>248226.32</v>
      </c>
      <c r="I187" s="22">
        <v>1419164.31</v>
      </c>
      <c r="J187" s="22">
        <v>1337516.1299999999</v>
      </c>
      <c r="K187" s="22">
        <v>166578.14000000001</v>
      </c>
      <c r="L187" s="68"/>
    </row>
    <row r="188" spans="1:12" ht="14.4" x14ac:dyDescent="0.25">
      <c r="A188" s="11" t="s">
        <v>697</v>
      </c>
      <c r="B188" s="3" t="s">
        <v>385</v>
      </c>
      <c r="C188" s="4"/>
      <c r="D188" s="4"/>
      <c r="E188" s="4"/>
      <c r="F188" s="12" t="s">
        <v>696</v>
      </c>
      <c r="G188" s="13"/>
      <c r="H188" s="22">
        <v>248226.32</v>
      </c>
      <c r="I188" s="22">
        <v>1419164.31</v>
      </c>
      <c r="J188" s="22">
        <v>1337516.1299999999</v>
      </c>
      <c r="K188" s="22">
        <v>166578.14000000001</v>
      </c>
      <c r="L188" s="68"/>
    </row>
    <row r="189" spans="1:12" ht="14.4" x14ac:dyDescent="0.25">
      <c r="A189" s="16" t="s">
        <v>698</v>
      </c>
      <c r="B189" s="3" t="s">
        <v>385</v>
      </c>
      <c r="C189" s="4"/>
      <c r="D189" s="4"/>
      <c r="E189" s="4"/>
      <c r="F189" s="4"/>
      <c r="G189" s="17" t="s">
        <v>699</v>
      </c>
      <c r="H189" s="2">
        <v>248226.32</v>
      </c>
      <c r="I189" s="2">
        <v>1419164.31</v>
      </c>
      <c r="J189" s="2">
        <v>1337516.1299999999</v>
      </c>
      <c r="K189" s="2">
        <v>166578.14000000001</v>
      </c>
      <c r="L189" s="69"/>
    </row>
    <row r="190" spans="1:12" ht="14.4" x14ac:dyDescent="0.25">
      <c r="A190" s="19" t="s">
        <v>385</v>
      </c>
      <c r="B190" s="3" t="s">
        <v>385</v>
      </c>
      <c r="C190" s="4"/>
      <c r="D190" s="4"/>
      <c r="E190" s="4"/>
      <c r="F190" s="4"/>
      <c r="G190" s="20" t="s">
        <v>385</v>
      </c>
      <c r="H190" s="26"/>
      <c r="I190" s="26"/>
      <c r="J190" s="26"/>
      <c r="K190" s="26"/>
      <c r="L190" s="21"/>
    </row>
    <row r="191" spans="1:12" ht="14.4" x14ac:dyDescent="0.25">
      <c r="A191" s="11" t="s">
        <v>700</v>
      </c>
      <c r="B191" s="3" t="s">
        <v>385</v>
      </c>
      <c r="C191" s="4"/>
      <c r="D191" s="4"/>
      <c r="E191" s="12" t="s">
        <v>456</v>
      </c>
      <c r="F191" s="13"/>
      <c r="G191" s="13"/>
      <c r="H191" s="22">
        <v>76</v>
      </c>
      <c r="I191" s="22">
        <v>68.7</v>
      </c>
      <c r="J191" s="22">
        <v>112.2</v>
      </c>
      <c r="K191" s="22">
        <v>119.5</v>
      </c>
      <c r="L191" s="68"/>
    </row>
    <row r="192" spans="1:12" ht="14.4" x14ac:dyDescent="0.25">
      <c r="A192" s="11" t="s">
        <v>701</v>
      </c>
      <c r="B192" s="3" t="s">
        <v>385</v>
      </c>
      <c r="C192" s="4"/>
      <c r="D192" s="4"/>
      <c r="E192" s="4"/>
      <c r="F192" s="12" t="s">
        <v>456</v>
      </c>
      <c r="G192" s="13"/>
      <c r="H192" s="22">
        <v>76</v>
      </c>
      <c r="I192" s="22">
        <v>68.7</v>
      </c>
      <c r="J192" s="22">
        <v>112.2</v>
      </c>
      <c r="K192" s="22">
        <v>119.5</v>
      </c>
      <c r="L192" s="68"/>
    </row>
    <row r="193" spans="1:12" ht="14.4" x14ac:dyDescent="0.25">
      <c r="A193" s="16" t="s">
        <v>702</v>
      </c>
      <c r="B193" s="3" t="s">
        <v>385</v>
      </c>
      <c r="C193" s="4"/>
      <c r="D193" s="4"/>
      <c r="E193" s="4"/>
      <c r="F193" s="4"/>
      <c r="G193" s="17" t="s">
        <v>703</v>
      </c>
      <c r="H193" s="2">
        <v>76</v>
      </c>
      <c r="I193" s="2">
        <v>38.4</v>
      </c>
      <c r="J193" s="2">
        <v>2.4</v>
      </c>
      <c r="K193" s="2">
        <v>40</v>
      </c>
      <c r="L193" s="69"/>
    </row>
    <row r="194" spans="1:12" ht="14.4" x14ac:dyDescent="0.25">
      <c r="A194" s="16" t="s">
        <v>704</v>
      </c>
      <c r="B194" s="3" t="s">
        <v>385</v>
      </c>
      <c r="C194" s="4"/>
      <c r="D194" s="4"/>
      <c r="E194" s="4"/>
      <c r="F194" s="4"/>
      <c r="G194" s="17" t="s">
        <v>469</v>
      </c>
      <c r="H194" s="2">
        <v>0</v>
      </c>
      <c r="I194" s="2">
        <v>30.3</v>
      </c>
      <c r="J194" s="2">
        <v>109.8</v>
      </c>
      <c r="K194" s="2">
        <v>79.5</v>
      </c>
      <c r="L194" s="69"/>
    </row>
    <row r="195" spans="1:12" ht="14.4" x14ac:dyDescent="0.25">
      <c r="A195" s="11" t="s">
        <v>385</v>
      </c>
      <c r="B195" s="3" t="s">
        <v>385</v>
      </c>
      <c r="C195" s="4"/>
      <c r="D195" s="4"/>
      <c r="E195" s="12" t="s">
        <v>385</v>
      </c>
      <c r="F195" s="13"/>
      <c r="G195" s="13"/>
      <c r="H195" s="24"/>
      <c r="I195" s="24"/>
      <c r="J195" s="24"/>
      <c r="K195" s="24"/>
      <c r="L195" s="70"/>
    </row>
    <row r="196" spans="1:12" ht="14.4" x14ac:dyDescent="0.25">
      <c r="A196" s="11" t="s">
        <v>705</v>
      </c>
      <c r="B196" s="3" t="s">
        <v>385</v>
      </c>
      <c r="C196" s="4"/>
      <c r="D196" s="12" t="s">
        <v>706</v>
      </c>
      <c r="E196" s="13"/>
      <c r="F196" s="13"/>
      <c r="G196" s="13"/>
      <c r="H196" s="22">
        <v>7533967.8799999999</v>
      </c>
      <c r="I196" s="22">
        <v>2291305.98</v>
      </c>
      <c r="J196" s="22">
        <v>1496186.39</v>
      </c>
      <c r="K196" s="22">
        <v>6738848.29</v>
      </c>
      <c r="L196" s="68"/>
    </row>
    <row r="197" spans="1:12" ht="14.4" x14ac:dyDescent="0.25">
      <c r="A197" s="11" t="s">
        <v>707</v>
      </c>
      <c r="B197" s="3" t="s">
        <v>385</v>
      </c>
      <c r="C197" s="4"/>
      <c r="D197" s="4"/>
      <c r="E197" s="12" t="s">
        <v>706</v>
      </c>
      <c r="F197" s="13"/>
      <c r="G197" s="13"/>
      <c r="H197" s="22">
        <v>7533967.8799999999</v>
      </c>
      <c r="I197" s="22">
        <v>2291305.98</v>
      </c>
      <c r="J197" s="22">
        <v>1496186.39</v>
      </c>
      <c r="K197" s="22">
        <v>6738848.29</v>
      </c>
      <c r="L197" s="68"/>
    </row>
    <row r="198" spans="1:12" ht="14.4" x14ac:dyDescent="0.25">
      <c r="A198" s="11" t="s">
        <v>708</v>
      </c>
      <c r="B198" s="3" t="s">
        <v>385</v>
      </c>
      <c r="C198" s="4"/>
      <c r="D198" s="4"/>
      <c r="E198" s="4"/>
      <c r="F198" s="12" t="s">
        <v>706</v>
      </c>
      <c r="G198" s="13"/>
      <c r="H198" s="22">
        <v>7533967.8799999999</v>
      </c>
      <c r="I198" s="22">
        <v>2291305.98</v>
      </c>
      <c r="J198" s="22">
        <v>1496186.39</v>
      </c>
      <c r="K198" s="22">
        <v>6738848.29</v>
      </c>
      <c r="L198" s="68"/>
    </row>
    <row r="199" spans="1:12" ht="14.4" x14ac:dyDescent="0.25">
      <c r="A199" s="16" t="s">
        <v>709</v>
      </c>
      <c r="B199" s="3" t="s">
        <v>385</v>
      </c>
      <c r="C199" s="4"/>
      <c r="D199" s="4"/>
      <c r="E199" s="4"/>
      <c r="F199" s="4"/>
      <c r="G199" s="17" t="s">
        <v>710</v>
      </c>
      <c r="H199" s="2">
        <v>7533967.8799999999</v>
      </c>
      <c r="I199" s="2">
        <v>2291305.98</v>
      </c>
      <c r="J199" s="2">
        <v>1496186.39</v>
      </c>
      <c r="K199" s="2">
        <v>6738848.29</v>
      </c>
      <c r="L199" s="69"/>
    </row>
    <row r="200" spans="1:12" ht="14.4" x14ac:dyDescent="0.25">
      <c r="A200" s="11" t="s">
        <v>385</v>
      </c>
      <c r="B200" s="3" t="s">
        <v>385</v>
      </c>
      <c r="C200" s="4"/>
      <c r="D200" s="12" t="s">
        <v>385</v>
      </c>
      <c r="E200" s="13"/>
      <c r="F200" s="13"/>
      <c r="G200" s="13"/>
      <c r="H200" s="24"/>
      <c r="I200" s="24"/>
      <c r="J200" s="24"/>
      <c r="K200" s="24"/>
      <c r="L200" s="70"/>
    </row>
    <row r="201" spans="1:12" ht="14.4" x14ac:dyDescent="0.25">
      <c r="A201" s="11" t="s">
        <v>711</v>
      </c>
      <c r="B201" s="15" t="s">
        <v>385</v>
      </c>
      <c r="C201" s="12" t="s">
        <v>712</v>
      </c>
      <c r="D201" s="13"/>
      <c r="E201" s="13"/>
      <c r="F201" s="13"/>
      <c r="G201" s="13"/>
      <c r="H201" s="22">
        <v>20976081.350000001</v>
      </c>
      <c r="I201" s="22">
        <v>272877.84000000003</v>
      </c>
      <c r="J201" s="22">
        <v>9915.49</v>
      </c>
      <c r="K201" s="22">
        <v>20713119</v>
      </c>
      <c r="L201" s="68"/>
    </row>
    <row r="202" spans="1:12" ht="14.4" x14ac:dyDescent="0.25">
      <c r="A202" s="11" t="s">
        <v>713</v>
      </c>
      <c r="B202" s="3" t="s">
        <v>385</v>
      </c>
      <c r="C202" s="4"/>
      <c r="D202" s="12" t="s">
        <v>714</v>
      </c>
      <c r="E202" s="13"/>
      <c r="F202" s="13"/>
      <c r="G202" s="13"/>
      <c r="H202" s="22">
        <v>11321526.66</v>
      </c>
      <c r="I202" s="22">
        <v>272877.84000000003</v>
      </c>
      <c r="J202" s="22">
        <v>9915.49</v>
      </c>
      <c r="K202" s="22">
        <v>11058564.310000001</v>
      </c>
      <c r="L202" s="68"/>
    </row>
    <row r="203" spans="1:12" ht="14.4" x14ac:dyDescent="0.25">
      <c r="A203" s="11" t="s">
        <v>715</v>
      </c>
      <c r="B203" s="3" t="s">
        <v>385</v>
      </c>
      <c r="C203" s="4"/>
      <c r="D203" s="4"/>
      <c r="E203" s="12" t="s">
        <v>716</v>
      </c>
      <c r="F203" s="13"/>
      <c r="G203" s="13"/>
      <c r="H203" s="22">
        <v>11205795.939999999</v>
      </c>
      <c r="I203" s="22">
        <v>271186.39</v>
      </c>
      <c r="J203" s="22">
        <v>0</v>
      </c>
      <c r="K203" s="22">
        <v>10934609.550000001</v>
      </c>
      <c r="L203" s="68"/>
    </row>
    <row r="204" spans="1:12" ht="14.4" x14ac:dyDescent="0.25">
      <c r="A204" s="11" t="s">
        <v>717</v>
      </c>
      <c r="B204" s="3" t="s">
        <v>385</v>
      </c>
      <c r="C204" s="4"/>
      <c r="D204" s="4"/>
      <c r="E204" s="4"/>
      <c r="F204" s="12" t="s">
        <v>716</v>
      </c>
      <c r="G204" s="13"/>
      <c r="H204" s="22">
        <v>11205795.939999999</v>
      </c>
      <c r="I204" s="22">
        <v>271186.39</v>
      </c>
      <c r="J204" s="22">
        <v>0</v>
      </c>
      <c r="K204" s="22">
        <v>10934609.550000001</v>
      </c>
      <c r="L204" s="106">
        <f>I204-J204</f>
        <v>271186.39</v>
      </c>
    </row>
    <row r="205" spans="1:12" ht="14.4" x14ac:dyDescent="0.25">
      <c r="A205" s="16" t="s">
        <v>718</v>
      </c>
      <c r="B205" s="3" t="s">
        <v>385</v>
      </c>
      <c r="C205" s="4"/>
      <c r="D205" s="4"/>
      <c r="E205" s="4"/>
      <c r="F205" s="4"/>
      <c r="G205" s="17" t="s">
        <v>719</v>
      </c>
      <c r="H205" s="2">
        <v>9259369.0999999996</v>
      </c>
      <c r="I205" s="2">
        <v>229037.29</v>
      </c>
      <c r="J205" s="2">
        <v>0</v>
      </c>
      <c r="K205" s="2">
        <v>9030331.8100000005</v>
      </c>
      <c r="L205" s="69"/>
    </row>
    <row r="206" spans="1:12" ht="14.4" x14ac:dyDescent="0.25">
      <c r="A206" s="16" t="s">
        <v>720</v>
      </c>
      <c r="B206" s="3" t="s">
        <v>385</v>
      </c>
      <c r="C206" s="4"/>
      <c r="D206" s="4"/>
      <c r="E206" s="4"/>
      <c r="F206" s="4"/>
      <c r="G206" s="17" t="s">
        <v>721</v>
      </c>
      <c r="H206" s="2">
        <v>336127.66</v>
      </c>
      <c r="I206" s="2">
        <v>9520.67</v>
      </c>
      <c r="J206" s="2">
        <v>0</v>
      </c>
      <c r="K206" s="2">
        <v>326606.99</v>
      </c>
      <c r="L206" s="69"/>
    </row>
    <row r="207" spans="1:12" ht="14.4" x14ac:dyDescent="0.25">
      <c r="A207" s="16" t="s">
        <v>722</v>
      </c>
      <c r="B207" s="3" t="s">
        <v>385</v>
      </c>
      <c r="C207" s="4"/>
      <c r="D207" s="4"/>
      <c r="E207" s="4"/>
      <c r="F207" s="4"/>
      <c r="G207" s="17" t="s">
        <v>723</v>
      </c>
      <c r="H207" s="2">
        <v>33893.519999999997</v>
      </c>
      <c r="I207" s="2">
        <v>460.48</v>
      </c>
      <c r="J207" s="2">
        <v>0</v>
      </c>
      <c r="K207" s="2">
        <v>33433.040000000001</v>
      </c>
      <c r="L207" s="69"/>
    </row>
    <row r="208" spans="1:12" ht="14.4" x14ac:dyDescent="0.25">
      <c r="A208" s="16" t="s">
        <v>724</v>
      </c>
      <c r="B208" s="3" t="s">
        <v>385</v>
      </c>
      <c r="C208" s="4"/>
      <c r="D208" s="4"/>
      <c r="E208" s="4"/>
      <c r="F208" s="4"/>
      <c r="G208" s="17" t="s">
        <v>725</v>
      </c>
      <c r="H208" s="2">
        <v>362973.09</v>
      </c>
      <c r="I208" s="2">
        <v>7664.71</v>
      </c>
      <c r="J208" s="2">
        <v>0</v>
      </c>
      <c r="K208" s="2">
        <v>355308.38</v>
      </c>
      <c r="L208" s="69"/>
    </row>
    <row r="209" spans="1:12" ht="14.4" x14ac:dyDescent="0.25">
      <c r="A209" s="16" t="s">
        <v>726</v>
      </c>
      <c r="B209" s="3" t="s">
        <v>385</v>
      </c>
      <c r="C209" s="4"/>
      <c r="D209" s="4"/>
      <c r="E209" s="4"/>
      <c r="F209" s="4"/>
      <c r="G209" s="17" t="s">
        <v>727</v>
      </c>
      <c r="H209" s="2">
        <v>288747.69</v>
      </c>
      <c r="I209" s="2">
        <v>6553.82</v>
      </c>
      <c r="J209" s="2">
        <v>0</v>
      </c>
      <c r="K209" s="2">
        <v>282193.87</v>
      </c>
      <c r="L209" s="69"/>
    </row>
    <row r="210" spans="1:12" ht="14.4" x14ac:dyDescent="0.25">
      <c r="A210" s="16" t="s">
        <v>728</v>
      </c>
      <c r="B210" s="3" t="s">
        <v>385</v>
      </c>
      <c r="C210" s="4"/>
      <c r="D210" s="4"/>
      <c r="E210" s="4"/>
      <c r="F210" s="4"/>
      <c r="G210" s="17" t="s">
        <v>729</v>
      </c>
      <c r="H210" s="2">
        <v>924684.88</v>
      </c>
      <c r="I210" s="2">
        <v>17949.419999999998</v>
      </c>
      <c r="J210" s="2">
        <v>0</v>
      </c>
      <c r="K210" s="2">
        <v>906735.46</v>
      </c>
      <c r="L210" s="69"/>
    </row>
    <row r="211" spans="1:12" ht="14.4" x14ac:dyDescent="0.25">
      <c r="A211" s="19" t="s">
        <v>385</v>
      </c>
      <c r="B211" s="3" t="s">
        <v>385</v>
      </c>
      <c r="C211" s="4"/>
      <c r="D211" s="4"/>
      <c r="E211" s="4"/>
      <c r="F211" s="4"/>
      <c r="G211" s="20" t="s">
        <v>385</v>
      </c>
      <c r="H211" s="26"/>
      <c r="I211" s="26"/>
      <c r="J211" s="26"/>
      <c r="K211" s="26"/>
      <c r="L211" s="21"/>
    </row>
    <row r="212" spans="1:12" ht="14.4" x14ac:dyDescent="0.25">
      <c r="A212" s="11" t="s">
        <v>730</v>
      </c>
      <c r="B212" s="3" t="s">
        <v>385</v>
      </c>
      <c r="C212" s="4"/>
      <c r="D212" s="4"/>
      <c r="E212" s="12" t="s">
        <v>731</v>
      </c>
      <c r="F212" s="13"/>
      <c r="G212" s="13"/>
      <c r="H212" s="22">
        <v>46565.37</v>
      </c>
      <c r="I212" s="22">
        <v>1691.45</v>
      </c>
      <c r="J212" s="22">
        <v>9569.67</v>
      </c>
      <c r="K212" s="22">
        <v>54443.59</v>
      </c>
      <c r="L212" s="68"/>
    </row>
    <row r="213" spans="1:12" ht="14.4" x14ac:dyDescent="0.25">
      <c r="A213" s="11" t="s">
        <v>732</v>
      </c>
      <c r="B213" s="3" t="s">
        <v>385</v>
      </c>
      <c r="C213" s="4"/>
      <c r="D213" s="4"/>
      <c r="E213" s="4"/>
      <c r="F213" s="12" t="s">
        <v>731</v>
      </c>
      <c r="G213" s="13"/>
      <c r="H213" s="22">
        <v>46565.37</v>
      </c>
      <c r="I213" s="22">
        <v>1691.45</v>
      </c>
      <c r="J213" s="22">
        <v>9569.67</v>
      </c>
      <c r="K213" s="22">
        <v>54443.59</v>
      </c>
      <c r="L213" s="68"/>
    </row>
    <row r="214" spans="1:12" ht="14.4" x14ac:dyDescent="0.25">
      <c r="A214" s="16" t="s">
        <v>733</v>
      </c>
      <c r="B214" s="3" t="s">
        <v>385</v>
      </c>
      <c r="C214" s="4"/>
      <c r="D214" s="4"/>
      <c r="E214" s="4"/>
      <c r="F214" s="4"/>
      <c r="G214" s="17" t="s">
        <v>734</v>
      </c>
      <c r="H214" s="2">
        <v>46565.37</v>
      </c>
      <c r="I214" s="2">
        <v>1691.45</v>
      </c>
      <c r="J214" s="2">
        <v>9569.67</v>
      </c>
      <c r="K214" s="2">
        <v>54443.59</v>
      </c>
      <c r="L214" s="69"/>
    </row>
    <row r="215" spans="1:12" ht="14.4" x14ac:dyDescent="0.25">
      <c r="A215" s="19" t="s">
        <v>385</v>
      </c>
      <c r="B215" s="3" t="s">
        <v>385</v>
      </c>
      <c r="C215" s="4"/>
      <c r="D215" s="4"/>
      <c r="E215" s="4"/>
      <c r="F215" s="4"/>
      <c r="G215" s="20" t="s">
        <v>385</v>
      </c>
      <c r="H215" s="26"/>
      <c r="I215" s="26"/>
      <c r="J215" s="26"/>
      <c r="K215" s="26"/>
      <c r="L215" s="21"/>
    </row>
    <row r="216" spans="1:12" ht="14.4" x14ac:dyDescent="0.25">
      <c r="A216" s="11" t="s">
        <v>735</v>
      </c>
      <c r="B216" s="3" t="s">
        <v>385</v>
      </c>
      <c r="C216" s="4"/>
      <c r="D216" s="4"/>
      <c r="E216" s="12" t="s">
        <v>736</v>
      </c>
      <c r="F216" s="13"/>
      <c r="G216" s="13"/>
      <c r="H216" s="22">
        <v>69165.350000000006</v>
      </c>
      <c r="I216" s="22">
        <v>0</v>
      </c>
      <c r="J216" s="22">
        <v>345.82</v>
      </c>
      <c r="K216" s="22">
        <v>69511.17</v>
      </c>
      <c r="L216" s="68"/>
    </row>
    <row r="217" spans="1:12" ht="14.4" x14ac:dyDescent="0.25">
      <c r="A217" s="11" t="s">
        <v>737</v>
      </c>
      <c r="B217" s="3" t="s">
        <v>385</v>
      </c>
      <c r="C217" s="4"/>
      <c r="D217" s="4"/>
      <c r="E217" s="4"/>
      <c r="F217" s="12" t="s">
        <v>736</v>
      </c>
      <c r="G217" s="13"/>
      <c r="H217" s="22">
        <v>69165.350000000006</v>
      </c>
      <c r="I217" s="22">
        <v>0</v>
      </c>
      <c r="J217" s="22">
        <v>345.82</v>
      </c>
      <c r="K217" s="22">
        <v>69511.17</v>
      </c>
      <c r="L217" s="68"/>
    </row>
    <row r="218" spans="1:12" ht="14.4" x14ac:dyDescent="0.25">
      <c r="A218" s="16" t="s">
        <v>738</v>
      </c>
      <c r="B218" s="3" t="s">
        <v>385</v>
      </c>
      <c r="C218" s="4"/>
      <c r="D218" s="4"/>
      <c r="E218" s="4"/>
      <c r="F218" s="4"/>
      <c r="G218" s="17" t="s">
        <v>739</v>
      </c>
      <c r="H218" s="2">
        <v>69165.350000000006</v>
      </c>
      <c r="I218" s="2">
        <v>0</v>
      </c>
      <c r="J218" s="2">
        <v>345.82</v>
      </c>
      <c r="K218" s="2">
        <v>69511.17</v>
      </c>
      <c r="L218" s="69"/>
    </row>
    <row r="219" spans="1:12" ht="14.4" x14ac:dyDescent="0.25">
      <c r="A219" s="19" t="s">
        <v>385</v>
      </c>
      <c r="B219" s="3" t="s">
        <v>385</v>
      </c>
      <c r="C219" s="4"/>
      <c r="D219" s="4"/>
      <c r="E219" s="4"/>
      <c r="F219" s="4"/>
      <c r="G219" s="20" t="s">
        <v>385</v>
      </c>
      <c r="H219" s="26"/>
      <c r="I219" s="26"/>
      <c r="J219" s="26"/>
      <c r="K219" s="26"/>
      <c r="L219" s="21"/>
    </row>
    <row r="220" spans="1:12" ht="14.4" x14ac:dyDescent="0.25">
      <c r="A220" s="11" t="s">
        <v>740</v>
      </c>
      <c r="B220" s="3" t="s">
        <v>385</v>
      </c>
      <c r="C220" s="4"/>
      <c r="D220" s="12" t="s">
        <v>741</v>
      </c>
      <c r="E220" s="13"/>
      <c r="F220" s="13"/>
      <c r="G220" s="13"/>
      <c r="H220" s="22">
        <v>9654554.6899999995</v>
      </c>
      <c r="I220" s="22">
        <v>0</v>
      </c>
      <c r="J220" s="22">
        <v>0</v>
      </c>
      <c r="K220" s="22">
        <v>9654554.6899999995</v>
      </c>
      <c r="L220" s="68"/>
    </row>
    <row r="221" spans="1:12" ht="14.4" x14ac:dyDescent="0.25">
      <c r="A221" s="11" t="s">
        <v>742</v>
      </c>
      <c r="B221" s="3" t="s">
        <v>385</v>
      </c>
      <c r="C221" s="4"/>
      <c r="D221" s="4"/>
      <c r="E221" s="12" t="s">
        <v>741</v>
      </c>
      <c r="F221" s="13"/>
      <c r="G221" s="13"/>
      <c r="H221" s="22">
        <v>9654554.6899999995</v>
      </c>
      <c r="I221" s="22">
        <v>0</v>
      </c>
      <c r="J221" s="22">
        <v>0</v>
      </c>
      <c r="K221" s="22">
        <v>9654554.6899999995</v>
      </c>
      <c r="L221" s="68"/>
    </row>
    <row r="222" spans="1:12" ht="14.4" x14ac:dyDescent="0.25">
      <c r="A222" s="11" t="s">
        <v>743</v>
      </c>
      <c r="B222" s="3" t="s">
        <v>385</v>
      </c>
      <c r="C222" s="4"/>
      <c r="D222" s="4"/>
      <c r="E222" s="4"/>
      <c r="F222" s="12" t="s">
        <v>744</v>
      </c>
      <c r="G222" s="13"/>
      <c r="H222" s="22">
        <v>9654554.6899999995</v>
      </c>
      <c r="I222" s="22">
        <v>0</v>
      </c>
      <c r="J222" s="22">
        <v>0</v>
      </c>
      <c r="K222" s="22">
        <v>9654554.6899999995</v>
      </c>
      <c r="L222" s="68"/>
    </row>
    <row r="223" spans="1:12" ht="14.4" x14ac:dyDescent="0.25">
      <c r="A223" s="16" t="s">
        <v>745</v>
      </c>
      <c r="B223" s="3" t="s">
        <v>385</v>
      </c>
      <c r="C223" s="4"/>
      <c r="D223" s="4"/>
      <c r="E223" s="4"/>
      <c r="F223" s="4"/>
      <c r="G223" s="17" t="s">
        <v>504</v>
      </c>
      <c r="H223" s="2">
        <v>29585</v>
      </c>
      <c r="I223" s="2">
        <v>0</v>
      </c>
      <c r="J223" s="2">
        <v>0</v>
      </c>
      <c r="K223" s="2">
        <v>29585</v>
      </c>
      <c r="L223" s="69"/>
    </row>
    <row r="224" spans="1:12" ht="14.4" x14ac:dyDescent="0.25">
      <c r="A224" s="16" t="s">
        <v>746</v>
      </c>
      <c r="B224" s="3" t="s">
        <v>385</v>
      </c>
      <c r="C224" s="4"/>
      <c r="D224" s="4"/>
      <c r="E224" s="4"/>
      <c r="F224" s="4"/>
      <c r="G224" s="17" t="s">
        <v>635</v>
      </c>
      <c r="H224" s="2">
        <v>1267564.69</v>
      </c>
      <c r="I224" s="2">
        <v>0</v>
      </c>
      <c r="J224" s="2">
        <v>0</v>
      </c>
      <c r="K224" s="2">
        <v>1267564.69</v>
      </c>
      <c r="L224" s="69"/>
    </row>
    <row r="225" spans="1:12" ht="14.4" x14ac:dyDescent="0.25">
      <c r="A225" s="16" t="s">
        <v>747</v>
      </c>
      <c r="B225" s="3" t="s">
        <v>385</v>
      </c>
      <c r="C225" s="4"/>
      <c r="D225" s="4"/>
      <c r="E225" s="4"/>
      <c r="F225" s="4"/>
      <c r="G225" s="17" t="s">
        <v>637</v>
      </c>
      <c r="H225" s="2">
        <v>35000</v>
      </c>
      <c r="I225" s="2">
        <v>0</v>
      </c>
      <c r="J225" s="2">
        <v>0</v>
      </c>
      <c r="K225" s="2">
        <v>35000</v>
      </c>
      <c r="L225" s="69"/>
    </row>
    <row r="226" spans="1:12" ht="14.4" x14ac:dyDescent="0.25">
      <c r="A226" s="16" t="s">
        <v>748</v>
      </c>
      <c r="B226" s="3" t="s">
        <v>385</v>
      </c>
      <c r="C226" s="4"/>
      <c r="D226" s="4"/>
      <c r="E226" s="4"/>
      <c r="F226" s="4"/>
      <c r="G226" s="17" t="s">
        <v>639</v>
      </c>
      <c r="H226" s="2">
        <v>150000</v>
      </c>
      <c r="I226" s="2">
        <v>0</v>
      </c>
      <c r="J226" s="2">
        <v>0</v>
      </c>
      <c r="K226" s="2">
        <v>150000</v>
      </c>
      <c r="L226" s="69"/>
    </row>
    <row r="227" spans="1:12" ht="14.4" x14ac:dyDescent="0.25">
      <c r="A227" s="16" t="s">
        <v>749</v>
      </c>
      <c r="B227" s="3" t="s">
        <v>385</v>
      </c>
      <c r="C227" s="4"/>
      <c r="D227" s="4"/>
      <c r="E227" s="4"/>
      <c r="F227" s="4"/>
      <c r="G227" s="17" t="s">
        <v>641</v>
      </c>
      <c r="H227" s="2">
        <v>8172405</v>
      </c>
      <c r="I227" s="2">
        <v>0</v>
      </c>
      <c r="J227" s="2">
        <v>0</v>
      </c>
      <c r="K227" s="2">
        <v>8172405</v>
      </c>
      <c r="L227" s="69"/>
    </row>
    <row r="228" spans="1:12" ht="14.4" x14ac:dyDescent="0.25">
      <c r="A228" s="19" t="s">
        <v>385</v>
      </c>
      <c r="B228" s="3" t="s">
        <v>385</v>
      </c>
      <c r="C228" s="4"/>
      <c r="D228" s="4"/>
      <c r="E228" s="4"/>
      <c r="F228" s="4"/>
      <c r="G228" s="20" t="s">
        <v>385</v>
      </c>
      <c r="H228" s="26"/>
      <c r="I228" s="26"/>
      <c r="J228" s="26"/>
      <c r="K228" s="26"/>
      <c r="L228" s="21"/>
    </row>
    <row r="229" spans="1:12" ht="14.4" x14ac:dyDescent="0.25">
      <c r="A229" s="11" t="s">
        <v>750</v>
      </c>
      <c r="B229" s="15" t="s">
        <v>385</v>
      </c>
      <c r="C229" s="12" t="s">
        <v>751</v>
      </c>
      <c r="D229" s="13"/>
      <c r="E229" s="13"/>
      <c r="F229" s="13"/>
      <c r="G229" s="13"/>
      <c r="H229" s="22">
        <v>-463740.7</v>
      </c>
      <c r="I229" s="22">
        <v>0</v>
      </c>
      <c r="J229" s="22">
        <v>0</v>
      </c>
      <c r="K229" s="22">
        <v>-463740.7</v>
      </c>
      <c r="L229" s="68"/>
    </row>
    <row r="230" spans="1:12" ht="14.4" x14ac:dyDescent="0.25">
      <c r="A230" s="11" t="s">
        <v>752</v>
      </c>
      <c r="B230" s="3" t="s">
        <v>385</v>
      </c>
      <c r="C230" s="4"/>
      <c r="D230" s="12" t="s">
        <v>753</v>
      </c>
      <c r="E230" s="13"/>
      <c r="F230" s="13"/>
      <c r="G230" s="13"/>
      <c r="H230" s="22">
        <v>-463740.7</v>
      </c>
      <c r="I230" s="22">
        <v>0</v>
      </c>
      <c r="J230" s="22">
        <v>0</v>
      </c>
      <c r="K230" s="22">
        <v>-463740.7</v>
      </c>
      <c r="L230" s="68"/>
    </row>
    <row r="231" spans="1:12" ht="14.4" x14ac:dyDescent="0.25">
      <c r="A231" s="11" t="s">
        <v>754</v>
      </c>
      <c r="B231" s="3" t="s">
        <v>385</v>
      </c>
      <c r="C231" s="4"/>
      <c r="D231" s="4"/>
      <c r="E231" s="12" t="s">
        <v>755</v>
      </c>
      <c r="F231" s="13"/>
      <c r="G231" s="13"/>
      <c r="H231" s="22">
        <v>-463740.7</v>
      </c>
      <c r="I231" s="22">
        <v>0</v>
      </c>
      <c r="J231" s="22">
        <v>0</v>
      </c>
      <c r="K231" s="22">
        <v>-463740.7</v>
      </c>
      <c r="L231" s="68"/>
    </row>
    <row r="232" spans="1:12" ht="14.4" x14ac:dyDescent="0.25">
      <c r="A232" s="11" t="s">
        <v>756</v>
      </c>
      <c r="B232" s="3" t="s">
        <v>385</v>
      </c>
      <c r="C232" s="4"/>
      <c r="D232" s="4"/>
      <c r="E232" s="4"/>
      <c r="F232" s="12" t="s">
        <v>755</v>
      </c>
      <c r="G232" s="13"/>
      <c r="H232" s="22">
        <v>-463740.7</v>
      </c>
      <c r="I232" s="22">
        <v>0</v>
      </c>
      <c r="J232" s="22">
        <v>0</v>
      </c>
      <c r="K232" s="22">
        <v>-463740.7</v>
      </c>
      <c r="L232" s="68"/>
    </row>
    <row r="233" spans="1:12" ht="14.4" x14ac:dyDescent="0.25">
      <c r="A233" s="16" t="s">
        <v>757</v>
      </c>
      <c r="B233" s="3" t="s">
        <v>385</v>
      </c>
      <c r="C233" s="4"/>
      <c r="D233" s="4"/>
      <c r="E233" s="4"/>
      <c r="F233" s="4"/>
      <c r="G233" s="17" t="s">
        <v>758</v>
      </c>
      <c r="H233" s="2">
        <v>-463740.7</v>
      </c>
      <c r="I233" s="2">
        <v>0</v>
      </c>
      <c r="J233" s="2">
        <v>0</v>
      </c>
      <c r="K233" s="2">
        <v>-463740.7</v>
      </c>
      <c r="L233" s="69"/>
    </row>
    <row r="234" spans="1:12" ht="14.4" x14ac:dyDescent="0.25">
      <c r="A234" s="19" t="s">
        <v>385</v>
      </c>
      <c r="B234" s="3" t="s">
        <v>385</v>
      </c>
      <c r="C234" s="4"/>
      <c r="D234" s="4"/>
      <c r="E234" s="4"/>
      <c r="F234" s="4"/>
      <c r="G234" s="20" t="s">
        <v>385</v>
      </c>
      <c r="H234" s="26"/>
      <c r="I234" s="26"/>
      <c r="J234" s="26"/>
      <c r="K234" s="26"/>
      <c r="L234" s="21"/>
    </row>
    <row r="235" spans="1:12" ht="14.4" x14ac:dyDescent="0.25">
      <c r="A235" s="11" t="s">
        <v>759</v>
      </c>
      <c r="B235" s="12" t="s">
        <v>760</v>
      </c>
      <c r="C235" s="13"/>
      <c r="D235" s="13"/>
      <c r="E235" s="13"/>
      <c r="F235" s="13"/>
      <c r="G235" s="13"/>
      <c r="H235" s="22">
        <v>14067032.109999999</v>
      </c>
      <c r="I235" s="22">
        <v>3753179.81</v>
      </c>
      <c r="J235" s="22">
        <v>847048.67</v>
      </c>
      <c r="K235" s="22">
        <v>16973163.25</v>
      </c>
      <c r="L235" s="71">
        <f>I235-J235</f>
        <v>2906131.14</v>
      </c>
    </row>
    <row r="236" spans="1:12" ht="14.4" x14ac:dyDescent="0.25">
      <c r="A236" s="11" t="s">
        <v>761</v>
      </c>
      <c r="B236" s="15" t="s">
        <v>385</v>
      </c>
      <c r="C236" s="12" t="s">
        <v>762</v>
      </c>
      <c r="D236" s="13"/>
      <c r="E236" s="13"/>
      <c r="F236" s="13"/>
      <c r="G236" s="13"/>
      <c r="H236" s="22">
        <v>7246533.5599999996</v>
      </c>
      <c r="I236" s="22">
        <v>1979143.77</v>
      </c>
      <c r="J236" s="22">
        <v>846497.65</v>
      </c>
      <c r="K236" s="22">
        <v>8379179.6799999997</v>
      </c>
      <c r="L236" s="68"/>
    </row>
    <row r="237" spans="1:12" ht="14.4" x14ac:dyDescent="0.25">
      <c r="A237" s="11" t="s">
        <v>763</v>
      </c>
      <c r="B237" s="3" t="s">
        <v>385</v>
      </c>
      <c r="C237" s="4"/>
      <c r="D237" s="12" t="s">
        <v>764</v>
      </c>
      <c r="E237" s="13"/>
      <c r="F237" s="13"/>
      <c r="G237" s="13"/>
      <c r="H237" s="22">
        <v>5317991.0199999996</v>
      </c>
      <c r="I237" s="22">
        <v>1708420.81</v>
      </c>
      <c r="J237" s="22">
        <v>846497.65</v>
      </c>
      <c r="K237" s="22">
        <v>6179914.1799999997</v>
      </c>
      <c r="L237" s="68"/>
    </row>
    <row r="238" spans="1:12" ht="14.4" x14ac:dyDescent="0.25">
      <c r="A238" s="11" t="s">
        <v>765</v>
      </c>
      <c r="B238" s="3" t="s">
        <v>385</v>
      </c>
      <c r="C238" s="4"/>
      <c r="D238" s="4"/>
      <c r="E238" s="12" t="s">
        <v>766</v>
      </c>
      <c r="F238" s="13"/>
      <c r="G238" s="13"/>
      <c r="H238" s="22">
        <v>86835.09</v>
      </c>
      <c r="I238" s="22">
        <v>26359.63</v>
      </c>
      <c r="J238" s="22">
        <v>12409.8</v>
      </c>
      <c r="K238" s="22">
        <v>100784.92</v>
      </c>
      <c r="L238" s="68"/>
    </row>
    <row r="239" spans="1:12" ht="14.4" x14ac:dyDescent="0.25">
      <c r="A239" s="11" t="s">
        <v>767</v>
      </c>
      <c r="B239" s="3" t="s">
        <v>385</v>
      </c>
      <c r="C239" s="4"/>
      <c r="D239" s="4"/>
      <c r="E239" s="4"/>
      <c r="F239" s="12" t="s">
        <v>768</v>
      </c>
      <c r="G239" s="13"/>
      <c r="H239" s="22">
        <v>40453.61</v>
      </c>
      <c r="I239" s="22">
        <v>11221.76</v>
      </c>
      <c r="J239" s="22">
        <v>4201.7</v>
      </c>
      <c r="K239" s="22">
        <v>47473.67</v>
      </c>
      <c r="L239" s="71">
        <f>I239-J239</f>
        <v>7020.06</v>
      </c>
    </row>
    <row r="240" spans="1:12" ht="14.4" x14ac:dyDescent="0.25">
      <c r="A240" s="16" t="s">
        <v>769</v>
      </c>
      <c r="B240" s="3" t="s">
        <v>385</v>
      </c>
      <c r="C240" s="4"/>
      <c r="D240" s="4"/>
      <c r="E240" s="4"/>
      <c r="F240" s="4"/>
      <c r="G240" s="17" t="s">
        <v>770</v>
      </c>
      <c r="H240" s="2">
        <v>22784.41</v>
      </c>
      <c r="I240" s="2">
        <v>3714.4</v>
      </c>
      <c r="J240" s="2">
        <v>0.1</v>
      </c>
      <c r="K240" s="2">
        <v>26498.71</v>
      </c>
      <c r="L240" s="69"/>
    </row>
    <row r="241" spans="1:12" ht="14.4" x14ac:dyDescent="0.25">
      <c r="A241" s="16" t="s">
        <v>771</v>
      </c>
      <c r="B241" s="3" t="s">
        <v>385</v>
      </c>
      <c r="C241" s="4"/>
      <c r="D241" s="4"/>
      <c r="E241" s="4"/>
      <c r="F241" s="4"/>
      <c r="G241" s="17" t="s">
        <v>772</v>
      </c>
      <c r="H241" s="2">
        <v>-302.99</v>
      </c>
      <c r="I241" s="2">
        <v>1907.86</v>
      </c>
      <c r="J241" s="2">
        <v>1158.06</v>
      </c>
      <c r="K241" s="2">
        <v>446.81</v>
      </c>
      <c r="L241" s="69"/>
    </row>
    <row r="242" spans="1:12" ht="14.4" x14ac:dyDescent="0.25">
      <c r="A242" s="16" t="s">
        <v>773</v>
      </c>
      <c r="B242" s="3" t="s">
        <v>385</v>
      </c>
      <c r="C242" s="4"/>
      <c r="D242" s="4"/>
      <c r="E242" s="4"/>
      <c r="F242" s="4"/>
      <c r="G242" s="17" t="s">
        <v>774</v>
      </c>
      <c r="H242" s="2">
        <v>3039.9</v>
      </c>
      <c r="I242" s="2">
        <v>3474.17</v>
      </c>
      <c r="J242" s="2">
        <v>3039.9</v>
      </c>
      <c r="K242" s="2">
        <v>3474.17</v>
      </c>
      <c r="L242" s="69"/>
    </row>
    <row r="243" spans="1:12" ht="14.4" x14ac:dyDescent="0.25">
      <c r="A243" s="16" t="s">
        <v>775</v>
      </c>
      <c r="B243" s="3" t="s">
        <v>385</v>
      </c>
      <c r="C243" s="4"/>
      <c r="D243" s="4"/>
      <c r="E243" s="4"/>
      <c r="F243" s="4"/>
      <c r="G243" s="17" t="s">
        <v>776</v>
      </c>
      <c r="H243" s="2">
        <v>7384.22</v>
      </c>
      <c r="I243" s="2">
        <v>1034.33</v>
      </c>
      <c r="J243" s="2">
        <v>0</v>
      </c>
      <c r="K243" s="2">
        <v>8418.5499999999993</v>
      </c>
      <c r="L243" s="69"/>
    </row>
    <row r="244" spans="1:12" ht="14.4" x14ac:dyDescent="0.25">
      <c r="A244" s="16" t="s">
        <v>777</v>
      </c>
      <c r="B244" s="3" t="s">
        <v>385</v>
      </c>
      <c r="C244" s="4"/>
      <c r="D244" s="4"/>
      <c r="E244" s="4"/>
      <c r="F244" s="4"/>
      <c r="G244" s="17" t="s">
        <v>778</v>
      </c>
      <c r="H244" s="2">
        <v>2218.9699999999998</v>
      </c>
      <c r="I244" s="2">
        <v>310.81</v>
      </c>
      <c r="J244" s="2">
        <v>0</v>
      </c>
      <c r="K244" s="2">
        <v>2529.7800000000002</v>
      </c>
      <c r="L244" s="69"/>
    </row>
    <row r="245" spans="1:12" ht="14.4" x14ac:dyDescent="0.25">
      <c r="A245" s="16" t="s">
        <v>779</v>
      </c>
      <c r="B245" s="3" t="s">
        <v>385</v>
      </c>
      <c r="C245" s="4"/>
      <c r="D245" s="4"/>
      <c r="E245" s="4"/>
      <c r="F245" s="4"/>
      <c r="G245" s="17" t="s">
        <v>780</v>
      </c>
      <c r="H245" s="2">
        <v>277.37</v>
      </c>
      <c r="I245" s="2">
        <v>38.85</v>
      </c>
      <c r="J245" s="2">
        <v>0</v>
      </c>
      <c r="K245" s="2">
        <v>316.22000000000003</v>
      </c>
      <c r="L245" s="69"/>
    </row>
    <row r="246" spans="1:12" ht="14.4" x14ac:dyDescent="0.25">
      <c r="A246" s="16" t="s">
        <v>781</v>
      </c>
      <c r="B246" s="3" t="s">
        <v>385</v>
      </c>
      <c r="C246" s="4"/>
      <c r="D246" s="4"/>
      <c r="E246" s="4"/>
      <c r="F246" s="4"/>
      <c r="G246" s="17" t="s">
        <v>782</v>
      </c>
      <c r="H246" s="2">
        <v>4445.42</v>
      </c>
      <c r="I246" s="2">
        <v>638.70000000000005</v>
      </c>
      <c r="J246" s="2">
        <v>3.64</v>
      </c>
      <c r="K246" s="2">
        <v>5080.4799999999996</v>
      </c>
      <c r="L246" s="69"/>
    </row>
    <row r="247" spans="1:12" ht="14.4" x14ac:dyDescent="0.25">
      <c r="A247" s="16" t="s">
        <v>783</v>
      </c>
      <c r="B247" s="3" t="s">
        <v>385</v>
      </c>
      <c r="C247" s="4"/>
      <c r="D247" s="4"/>
      <c r="E247" s="4"/>
      <c r="F247" s="4"/>
      <c r="G247" s="17" t="s">
        <v>784</v>
      </c>
      <c r="H247" s="2">
        <v>7.24</v>
      </c>
      <c r="I247" s="2">
        <v>1.03</v>
      </c>
      <c r="J247" s="2">
        <v>0</v>
      </c>
      <c r="K247" s="2">
        <v>8.27</v>
      </c>
      <c r="L247" s="69"/>
    </row>
    <row r="248" spans="1:12" ht="14.4" x14ac:dyDescent="0.25">
      <c r="A248" s="16" t="s">
        <v>785</v>
      </c>
      <c r="B248" s="3" t="s">
        <v>385</v>
      </c>
      <c r="C248" s="4"/>
      <c r="D248" s="4"/>
      <c r="E248" s="4"/>
      <c r="F248" s="4"/>
      <c r="G248" s="17" t="s">
        <v>786</v>
      </c>
      <c r="H248" s="2">
        <v>599.07000000000005</v>
      </c>
      <c r="I248" s="2">
        <v>101.61</v>
      </c>
      <c r="J248" s="2">
        <v>0</v>
      </c>
      <c r="K248" s="2">
        <v>700.68</v>
      </c>
      <c r="L248" s="69"/>
    </row>
    <row r="249" spans="1:12" ht="14.4" x14ac:dyDescent="0.25">
      <c r="A249" s="19" t="s">
        <v>385</v>
      </c>
      <c r="B249" s="3" t="s">
        <v>385</v>
      </c>
      <c r="C249" s="4"/>
      <c r="D249" s="4"/>
      <c r="E249" s="4"/>
      <c r="F249" s="4"/>
      <c r="G249" s="20" t="s">
        <v>385</v>
      </c>
      <c r="H249" s="26"/>
      <c r="I249" s="26"/>
      <c r="J249" s="26"/>
      <c r="K249" s="26"/>
      <c r="L249" s="21"/>
    </row>
    <row r="250" spans="1:12" ht="14.4" x14ac:dyDescent="0.25">
      <c r="A250" s="11" t="s">
        <v>787</v>
      </c>
      <c r="B250" s="3" t="s">
        <v>385</v>
      </c>
      <c r="C250" s="4"/>
      <c r="D250" s="4"/>
      <c r="E250" s="4"/>
      <c r="F250" s="12" t="s">
        <v>788</v>
      </c>
      <c r="G250" s="13"/>
      <c r="H250" s="22">
        <v>46381.48</v>
      </c>
      <c r="I250" s="22">
        <v>15137.87</v>
      </c>
      <c r="J250" s="22">
        <v>8208.1</v>
      </c>
      <c r="K250" s="22">
        <v>53311.25</v>
      </c>
      <c r="L250" s="71">
        <f>I250-J250</f>
        <v>6929.77</v>
      </c>
    </row>
    <row r="251" spans="1:12" ht="14.4" x14ac:dyDescent="0.25">
      <c r="A251" s="16" t="s">
        <v>789</v>
      </c>
      <c r="B251" s="3" t="s">
        <v>385</v>
      </c>
      <c r="C251" s="4"/>
      <c r="D251" s="4"/>
      <c r="E251" s="4"/>
      <c r="F251" s="4"/>
      <c r="G251" s="17" t="s">
        <v>770</v>
      </c>
      <c r="H251" s="2">
        <v>27930.25</v>
      </c>
      <c r="I251" s="2">
        <v>4050.05</v>
      </c>
      <c r="J251" s="2">
        <v>0</v>
      </c>
      <c r="K251" s="2">
        <v>31980.3</v>
      </c>
      <c r="L251" s="69"/>
    </row>
    <row r="252" spans="1:12" ht="14.4" x14ac:dyDescent="0.25">
      <c r="A252" s="16" t="s">
        <v>790</v>
      </c>
      <c r="B252" s="3" t="s">
        <v>385</v>
      </c>
      <c r="C252" s="4"/>
      <c r="D252" s="4"/>
      <c r="E252" s="4"/>
      <c r="F252" s="4"/>
      <c r="G252" s="17" t="s">
        <v>772</v>
      </c>
      <c r="H252" s="2">
        <v>2453.39</v>
      </c>
      <c r="I252" s="2">
        <v>5760.07</v>
      </c>
      <c r="J252" s="2">
        <v>5184.0600000000004</v>
      </c>
      <c r="K252" s="2">
        <v>3029.4</v>
      </c>
      <c r="L252" s="69"/>
    </row>
    <row r="253" spans="1:12" ht="14.4" x14ac:dyDescent="0.25">
      <c r="A253" s="16" t="s">
        <v>791</v>
      </c>
      <c r="B253" s="3" t="s">
        <v>385</v>
      </c>
      <c r="C253" s="4"/>
      <c r="D253" s="4"/>
      <c r="E253" s="4"/>
      <c r="F253" s="4"/>
      <c r="G253" s="17" t="s">
        <v>774</v>
      </c>
      <c r="H253" s="2">
        <v>3024.04</v>
      </c>
      <c r="I253" s="2">
        <v>3456.04</v>
      </c>
      <c r="J253" s="2">
        <v>3024.04</v>
      </c>
      <c r="K253" s="2">
        <v>3456.04</v>
      </c>
      <c r="L253" s="69"/>
    </row>
    <row r="254" spans="1:12" ht="14.4" x14ac:dyDescent="0.25">
      <c r="A254" s="16" t="s">
        <v>792</v>
      </c>
      <c r="B254" s="3" t="s">
        <v>385</v>
      </c>
      <c r="C254" s="4"/>
      <c r="D254" s="4"/>
      <c r="E254" s="4"/>
      <c r="F254" s="4"/>
      <c r="G254" s="17" t="s">
        <v>776</v>
      </c>
      <c r="H254" s="2">
        <v>5586.05</v>
      </c>
      <c r="I254" s="2">
        <v>810.01</v>
      </c>
      <c r="J254" s="2">
        <v>0</v>
      </c>
      <c r="K254" s="2">
        <v>6396.06</v>
      </c>
      <c r="L254" s="69"/>
    </row>
    <row r="255" spans="1:12" ht="14.4" x14ac:dyDescent="0.25">
      <c r="A255" s="16" t="s">
        <v>793</v>
      </c>
      <c r="B255" s="3" t="s">
        <v>385</v>
      </c>
      <c r="C255" s="4"/>
      <c r="D255" s="4"/>
      <c r="E255" s="4"/>
      <c r="F255" s="4"/>
      <c r="G255" s="17" t="s">
        <v>778</v>
      </c>
      <c r="H255" s="2">
        <v>2234.41</v>
      </c>
      <c r="I255" s="2">
        <v>324</v>
      </c>
      <c r="J255" s="2">
        <v>0</v>
      </c>
      <c r="K255" s="2">
        <v>2558.41</v>
      </c>
      <c r="L255" s="69"/>
    </row>
    <row r="256" spans="1:12" ht="14.4" x14ac:dyDescent="0.25">
      <c r="A256" s="16" t="s">
        <v>794</v>
      </c>
      <c r="B256" s="3" t="s">
        <v>385</v>
      </c>
      <c r="C256" s="4"/>
      <c r="D256" s="4"/>
      <c r="E256" s="4"/>
      <c r="F256" s="4"/>
      <c r="G256" s="17" t="s">
        <v>782</v>
      </c>
      <c r="H256" s="2">
        <v>4445.42</v>
      </c>
      <c r="I256" s="2">
        <v>635.05999999999995</v>
      </c>
      <c r="J256" s="2">
        <v>0</v>
      </c>
      <c r="K256" s="2">
        <v>5080.4799999999996</v>
      </c>
      <c r="L256" s="69"/>
    </row>
    <row r="257" spans="1:12" ht="14.4" x14ac:dyDescent="0.25">
      <c r="A257" s="16" t="s">
        <v>795</v>
      </c>
      <c r="B257" s="3" t="s">
        <v>385</v>
      </c>
      <c r="C257" s="4"/>
      <c r="D257" s="4"/>
      <c r="E257" s="4"/>
      <c r="F257" s="4"/>
      <c r="G257" s="17" t="s">
        <v>784</v>
      </c>
      <c r="H257" s="2">
        <v>7.24</v>
      </c>
      <c r="I257" s="2">
        <v>1.03</v>
      </c>
      <c r="J257" s="2">
        <v>0</v>
      </c>
      <c r="K257" s="2">
        <v>8.27</v>
      </c>
      <c r="L257" s="69"/>
    </row>
    <row r="258" spans="1:12" ht="14.4" x14ac:dyDescent="0.25">
      <c r="A258" s="16" t="s">
        <v>796</v>
      </c>
      <c r="B258" s="3" t="s">
        <v>385</v>
      </c>
      <c r="C258" s="4"/>
      <c r="D258" s="4"/>
      <c r="E258" s="4"/>
      <c r="F258" s="4"/>
      <c r="G258" s="17" t="s">
        <v>786</v>
      </c>
      <c r="H258" s="2">
        <v>700.68</v>
      </c>
      <c r="I258" s="2">
        <v>101.61</v>
      </c>
      <c r="J258" s="2">
        <v>0</v>
      </c>
      <c r="K258" s="2">
        <v>802.29</v>
      </c>
      <c r="L258" s="69"/>
    </row>
    <row r="259" spans="1:12" ht="14.4" x14ac:dyDescent="0.25">
      <c r="A259" s="19" t="s">
        <v>385</v>
      </c>
      <c r="B259" s="3" t="s">
        <v>385</v>
      </c>
      <c r="C259" s="4"/>
      <c r="D259" s="4"/>
      <c r="E259" s="4"/>
      <c r="F259" s="4"/>
      <c r="G259" s="20" t="s">
        <v>385</v>
      </c>
      <c r="H259" s="26"/>
      <c r="I259" s="26"/>
      <c r="J259" s="26"/>
      <c r="K259" s="26"/>
      <c r="L259" s="21"/>
    </row>
    <row r="260" spans="1:12" ht="14.4" x14ac:dyDescent="0.25">
      <c r="A260" s="11" t="s">
        <v>797</v>
      </c>
      <c r="B260" s="3" t="s">
        <v>385</v>
      </c>
      <c r="C260" s="4"/>
      <c r="D260" s="4"/>
      <c r="E260" s="12" t="s">
        <v>798</v>
      </c>
      <c r="F260" s="13"/>
      <c r="G260" s="13"/>
      <c r="H260" s="22">
        <v>3990766.14</v>
      </c>
      <c r="I260" s="22">
        <v>1497830.56</v>
      </c>
      <c r="J260" s="22">
        <v>831798.79</v>
      </c>
      <c r="K260" s="22">
        <v>4656797.91</v>
      </c>
      <c r="L260" s="68"/>
    </row>
    <row r="261" spans="1:12" ht="14.4" x14ac:dyDescent="0.25">
      <c r="A261" s="11" t="s">
        <v>799</v>
      </c>
      <c r="B261" s="3" t="s">
        <v>385</v>
      </c>
      <c r="C261" s="4"/>
      <c r="D261" s="4"/>
      <c r="E261" s="4"/>
      <c r="F261" s="12" t="s">
        <v>768</v>
      </c>
      <c r="G261" s="13"/>
      <c r="H261" s="22">
        <v>437509.81</v>
      </c>
      <c r="I261" s="22">
        <v>210272.88</v>
      </c>
      <c r="J261" s="22">
        <v>122250.55</v>
      </c>
      <c r="K261" s="22">
        <v>525532.14</v>
      </c>
      <c r="L261" s="71">
        <f>I261-J261</f>
        <v>88022.33</v>
      </c>
    </row>
    <row r="262" spans="1:12" ht="14.4" x14ac:dyDescent="0.25">
      <c r="A262" s="16" t="s">
        <v>800</v>
      </c>
      <c r="B262" s="3" t="s">
        <v>385</v>
      </c>
      <c r="C262" s="4"/>
      <c r="D262" s="4"/>
      <c r="E262" s="4"/>
      <c r="F262" s="4"/>
      <c r="G262" s="17" t="s">
        <v>770</v>
      </c>
      <c r="H262" s="2">
        <v>241724.2</v>
      </c>
      <c r="I262" s="2">
        <v>43788.93</v>
      </c>
      <c r="J262" s="2">
        <v>0</v>
      </c>
      <c r="K262" s="2">
        <v>285513.13</v>
      </c>
      <c r="L262" s="69"/>
    </row>
    <row r="263" spans="1:12" ht="14.4" x14ac:dyDescent="0.25">
      <c r="A263" s="16" t="s">
        <v>801</v>
      </c>
      <c r="B263" s="3" t="s">
        <v>385</v>
      </c>
      <c r="C263" s="4"/>
      <c r="D263" s="4"/>
      <c r="E263" s="4"/>
      <c r="F263" s="4"/>
      <c r="G263" s="17" t="s">
        <v>772</v>
      </c>
      <c r="H263" s="2">
        <v>1486.95</v>
      </c>
      <c r="I263" s="2">
        <v>90833.919999999998</v>
      </c>
      <c r="J263" s="2">
        <v>85537.97</v>
      </c>
      <c r="K263" s="2">
        <v>6782.9</v>
      </c>
      <c r="L263" s="69"/>
    </row>
    <row r="264" spans="1:12" ht="14.4" x14ac:dyDescent="0.25">
      <c r="A264" s="16" t="s">
        <v>802</v>
      </c>
      <c r="B264" s="3" t="s">
        <v>385</v>
      </c>
      <c r="C264" s="4"/>
      <c r="D264" s="4"/>
      <c r="E264" s="4"/>
      <c r="F264" s="4"/>
      <c r="G264" s="17" t="s">
        <v>774</v>
      </c>
      <c r="H264" s="2">
        <v>32968.160000000003</v>
      </c>
      <c r="I264" s="2">
        <v>37144.94</v>
      </c>
      <c r="J264" s="2">
        <v>32693.48</v>
      </c>
      <c r="K264" s="2">
        <v>37419.620000000003</v>
      </c>
      <c r="L264" s="69"/>
    </row>
    <row r="265" spans="1:12" ht="14.4" x14ac:dyDescent="0.25">
      <c r="A265" s="16" t="s">
        <v>803</v>
      </c>
      <c r="B265" s="3" t="s">
        <v>385</v>
      </c>
      <c r="C265" s="4"/>
      <c r="D265" s="4"/>
      <c r="E265" s="4"/>
      <c r="F265" s="4"/>
      <c r="G265" s="17" t="s">
        <v>804</v>
      </c>
      <c r="H265" s="2">
        <v>1498.33</v>
      </c>
      <c r="I265" s="2">
        <v>2284.87</v>
      </c>
      <c r="J265" s="2">
        <v>0</v>
      </c>
      <c r="K265" s="2">
        <v>3783.2</v>
      </c>
      <c r="L265" s="69"/>
    </row>
    <row r="266" spans="1:12" ht="14.4" x14ac:dyDescent="0.25">
      <c r="A266" s="16" t="s">
        <v>805</v>
      </c>
      <c r="B266" s="3" t="s">
        <v>385</v>
      </c>
      <c r="C266" s="4"/>
      <c r="D266" s="4"/>
      <c r="E266" s="4"/>
      <c r="F266" s="4"/>
      <c r="G266" s="17" t="s">
        <v>776</v>
      </c>
      <c r="H266" s="2">
        <v>68963.320000000007</v>
      </c>
      <c r="I266" s="2">
        <v>13400.86</v>
      </c>
      <c r="J266" s="2">
        <v>0</v>
      </c>
      <c r="K266" s="2">
        <v>82364.179999999993</v>
      </c>
      <c r="L266" s="69"/>
    </row>
    <row r="267" spans="1:12" ht="14.4" x14ac:dyDescent="0.25">
      <c r="A267" s="16" t="s">
        <v>806</v>
      </c>
      <c r="B267" s="3" t="s">
        <v>385</v>
      </c>
      <c r="C267" s="4"/>
      <c r="D267" s="4"/>
      <c r="E267" s="4"/>
      <c r="F267" s="4"/>
      <c r="G267" s="17" t="s">
        <v>778</v>
      </c>
      <c r="H267" s="2">
        <v>25678.28</v>
      </c>
      <c r="I267" s="2">
        <v>4943.88</v>
      </c>
      <c r="J267" s="2">
        <v>0</v>
      </c>
      <c r="K267" s="2">
        <v>30622.16</v>
      </c>
      <c r="L267" s="69"/>
    </row>
    <row r="268" spans="1:12" ht="14.4" x14ac:dyDescent="0.25">
      <c r="A268" s="16" t="s">
        <v>807</v>
      </c>
      <c r="B268" s="3" t="s">
        <v>385</v>
      </c>
      <c r="C268" s="4"/>
      <c r="D268" s="4"/>
      <c r="E268" s="4"/>
      <c r="F268" s="4"/>
      <c r="G268" s="17" t="s">
        <v>780</v>
      </c>
      <c r="H268" s="2">
        <v>2630.04</v>
      </c>
      <c r="I268" s="2">
        <v>510.28</v>
      </c>
      <c r="J268" s="2">
        <v>0</v>
      </c>
      <c r="K268" s="2">
        <v>3140.32</v>
      </c>
      <c r="L268" s="69"/>
    </row>
    <row r="269" spans="1:12" ht="14.4" x14ac:dyDescent="0.25">
      <c r="A269" s="16" t="s">
        <v>808</v>
      </c>
      <c r="B269" s="3" t="s">
        <v>385</v>
      </c>
      <c r="C269" s="4"/>
      <c r="D269" s="4"/>
      <c r="E269" s="4"/>
      <c r="F269" s="4"/>
      <c r="G269" s="17" t="s">
        <v>782</v>
      </c>
      <c r="H269" s="2">
        <v>16455.09</v>
      </c>
      <c r="I269" s="2">
        <v>4590.49</v>
      </c>
      <c r="J269" s="2">
        <v>2175.4499999999998</v>
      </c>
      <c r="K269" s="2">
        <v>18870.13</v>
      </c>
      <c r="L269" s="69"/>
    </row>
    <row r="270" spans="1:12" ht="14.4" x14ac:dyDescent="0.25">
      <c r="A270" s="16" t="s">
        <v>809</v>
      </c>
      <c r="B270" s="3" t="s">
        <v>385</v>
      </c>
      <c r="C270" s="4"/>
      <c r="D270" s="4"/>
      <c r="E270" s="4"/>
      <c r="F270" s="4"/>
      <c r="G270" s="17" t="s">
        <v>784</v>
      </c>
      <c r="H270" s="2">
        <v>469.39</v>
      </c>
      <c r="I270" s="2">
        <v>96.68</v>
      </c>
      <c r="J270" s="2">
        <v>0.01</v>
      </c>
      <c r="K270" s="2">
        <v>566.05999999999995</v>
      </c>
      <c r="L270" s="69"/>
    </row>
    <row r="271" spans="1:12" ht="14.4" x14ac:dyDescent="0.25">
      <c r="A271" s="16" t="s">
        <v>810</v>
      </c>
      <c r="B271" s="3" t="s">
        <v>385</v>
      </c>
      <c r="C271" s="4"/>
      <c r="D271" s="4"/>
      <c r="E271" s="4"/>
      <c r="F271" s="4"/>
      <c r="G271" s="17" t="s">
        <v>786</v>
      </c>
      <c r="H271" s="2">
        <v>37508.589999999997</v>
      </c>
      <c r="I271" s="2">
        <v>8911.9699999999993</v>
      </c>
      <c r="J271" s="2">
        <v>538.86</v>
      </c>
      <c r="K271" s="2">
        <v>45881.7</v>
      </c>
      <c r="L271" s="69"/>
    </row>
    <row r="272" spans="1:12" ht="14.4" x14ac:dyDescent="0.25">
      <c r="A272" s="16" t="s">
        <v>811</v>
      </c>
      <c r="B272" s="3" t="s">
        <v>385</v>
      </c>
      <c r="C272" s="4"/>
      <c r="D272" s="4"/>
      <c r="E272" s="4"/>
      <c r="F272" s="4"/>
      <c r="G272" s="17" t="s">
        <v>812</v>
      </c>
      <c r="H272" s="2">
        <v>7459.96</v>
      </c>
      <c r="I272" s="2">
        <v>3680.86</v>
      </c>
      <c r="J272" s="2">
        <v>1304.78</v>
      </c>
      <c r="K272" s="2">
        <v>9836.0400000000009</v>
      </c>
      <c r="L272" s="69"/>
    </row>
    <row r="273" spans="1:12" ht="14.4" x14ac:dyDescent="0.25">
      <c r="A273" s="16" t="s">
        <v>813</v>
      </c>
      <c r="B273" s="3" t="s">
        <v>385</v>
      </c>
      <c r="C273" s="4"/>
      <c r="D273" s="4"/>
      <c r="E273" s="4"/>
      <c r="F273" s="4"/>
      <c r="G273" s="17" t="s">
        <v>814</v>
      </c>
      <c r="H273" s="2">
        <v>667.5</v>
      </c>
      <c r="I273" s="2">
        <v>85.2</v>
      </c>
      <c r="J273" s="2">
        <v>0</v>
      </c>
      <c r="K273" s="2">
        <v>752.7</v>
      </c>
      <c r="L273" s="69"/>
    </row>
    <row r="274" spans="1:12" ht="14.4" x14ac:dyDescent="0.25">
      <c r="A274" s="19" t="s">
        <v>385</v>
      </c>
      <c r="B274" s="3" t="s">
        <v>385</v>
      </c>
      <c r="C274" s="4"/>
      <c r="D274" s="4"/>
      <c r="E274" s="4"/>
      <c r="F274" s="4"/>
      <c r="G274" s="20" t="s">
        <v>385</v>
      </c>
      <c r="H274" s="26"/>
      <c r="I274" s="26"/>
      <c r="J274" s="26"/>
      <c r="K274" s="26"/>
      <c r="L274" s="21"/>
    </row>
    <row r="275" spans="1:12" ht="14.4" x14ac:dyDescent="0.25">
      <c r="A275" s="11" t="s">
        <v>815</v>
      </c>
      <c r="B275" s="3" t="s">
        <v>385</v>
      </c>
      <c r="C275" s="4"/>
      <c r="D275" s="4"/>
      <c r="E275" s="4"/>
      <c r="F275" s="12" t="s">
        <v>788</v>
      </c>
      <c r="G275" s="13"/>
      <c r="H275" s="22">
        <v>3553256.33</v>
      </c>
      <c r="I275" s="22">
        <v>1287557.68</v>
      </c>
      <c r="J275" s="22">
        <v>709548.24</v>
      </c>
      <c r="K275" s="22">
        <v>4131265.77</v>
      </c>
      <c r="L275" s="71">
        <f>I275-J275</f>
        <v>578009.43999999994</v>
      </c>
    </row>
    <row r="276" spans="1:12" ht="14.4" x14ac:dyDescent="0.25">
      <c r="A276" s="16" t="s">
        <v>816</v>
      </c>
      <c r="B276" s="3" t="s">
        <v>385</v>
      </c>
      <c r="C276" s="4"/>
      <c r="D276" s="4"/>
      <c r="E276" s="4"/>
      <c r="F276" s="4"/>
      <c r="G276" s="17" t="s">
        <v>770</v>
      </c>
      <c r="H276" s="2">
        <v>1731033.04</v>
      </c>
      <c r="I276" s="2">
        <v>276219.42</v>
      </c>
      <c r="J276" s="2">
        <v>6219.44</v>
      </c>
      <c r="K276" s="2">
        <v>2001033.02</v>
      </c>
      <c r="L276" s="69"/>
    </row>
    <row r="277" spans="1:12" ht="14.4" x14ac:dyDescent="0.25">
      <c r="A277" s="16" t="s">
        <v>817</v>
      </c>
      <c r="B277" s="3" t="s">
        <v>385</v>
      </c>
      <c r="C277" s="4"/>
      <c r="D277" s="4"/>
      <c r="E277" s="4"/>
      <c r="F277" s="4"/>
      <c r="G277" s="17" t="s">
        <v>772</v>
      </c>
      <c r="H277" s="2">
        <v>194139.73</v>
      </c>
      <c r="I277" s="2">
        <v>507713.35</v>
      </c>
      <c r="J277" s="2">
        <v>483197.18</v>
      </c>
      <c r="K277" s="2">
        <v>218655.9</v>
      </c>
      <c r="L277" s="69"/>
    </row>
    <row r="278" spans="1:12" ht="14.4" x14ac:dyDescent="0.25">
      <c r="A278" s="16" t="s">
        <v>818</v>
      </c>
      <c r="B278" s="3" t="s">
        <v>385</v>
      </c>
      <c r="C278" s="4"/>
      <c r="D278" s="4"/>
      <c r="E278" s="4"/>
      <c r="F278" s="4"/>
      <c r="G278" s="17" t="s">
        <v>774</v>
      </c>
      <c r="H278" s="2">
        <v>202262.71</v>
      </c>
      <c r="I278" s="2">
        <v>231422.61</v>
      </c>
      <c r="J278" s="2">
        <v>199215.1</v>
      </c>
      <c r="K278" s="2">
        <v>234470.22</v>
      </c>
      <c r="L278" s="69"/>
    </row>
    <row r="279" spans="1:12" ht="14.4" x14ac:dyDescent="0.25">
      <c r="A279" s="16" t="s">
        <v>819</v>
      </c>
      <c r="B279" s="3" t="s">
        <v>385</v>
      </c>
      <c r="C279" s="4"/>
      <c r="D279" s="4"/>
      <c r="E279" s="4"/>
      <c r="F279" s="4"/>
      <c r="G279" s="17" t="s">
        <v>804</v>
      </c>
      <c r="H279" s="2">
        <v>7873.92</v>
      </c>
      <c r="I279" s="2">
        <v>10979.13</v>
      </c>
      <c r="J279" s="2">
        <v>0</v>
      </c>
      <c r="K279" s="2">
        <v>18853.05</v>
      </c>
      <c r="L279" s="69"/>
    </row>
    <row r="280" spans="1:12" ht="14.4" x14ac:dyDescent="0.25">
      <c r="A280" s="16" t="s">
        <v>820</v>
      </c>
      <c r="B280" s="3" t="s">
        <v>385</v>
      </c>
      <c r="C280" s="4"/>
      <c r="D280" s="4"/>
      <c r="E280" s="4"/>
      <c r="F280" s="4"/>
      <c r="G280" s="17" t="s">
        <v>821</v>
      </c>
      <c r="H280" s="2">
        <v>3339.96</v>
      </c>
      <c r="I280" s="2">
        <v>0</v>
      </c>
      <c r="J280" s="2">
        <v>0</v>
      </c>
      <c r="K280" s="2">
        <v>3339.96</v>
      </c>
      <c r="L280" s="69"/>
    </row>
    <row r="281" spans="1:12" ht="14.4" x14ac:dyDescent="0.25">
      <c r="A281" s="16" t="s">
        <v>822</v>
      </c>
      <c r="B281" s="3" t="s">
        <v>385</v>
      </c>
      <c r="C281" s="4"/>
      <c r="D281" s="4"/>
      <c r="E281" s="4"/>
      <c r="F281" s="4"/>
      <c r="G281" s="17" t="s">
        <v>776</v>
      </c>
      <c r="H281" s="2">
        <v>499920.15</v>
      </c>
      <c r="I281" s="2">
        <v>76418.75</v>
      </c>
      <c r="J281" s="2">
        <v>0</v>
      </c>
      <c r="K281" s="2">
        <v>576338.9</v>
      </c>
      <c r="L281" s="69"/>
    </row>
    <row r="282" spans="1:12" ht="14.4" x14ac:dyDescent="0.25">
      <c r="A282" s="16" t="s">
        <v>823</v>
      </c>
      <c r="B282" s="3" t="s">
        <v>385</v>
      </c>
      <c r="C282" s="4"/>
      <c r="D282" s="4"/>
      <c r="E282" s="4"/>
      <c r="F282" s="4"/>
      <c r="G282" s="17" t="s">
        <v>778</v>
      </c>
      <c r="H282" s="2">
        <v>155955.79</v>
      </c>
      <c r="I282" s="2">
        <v>43260.47</v>
      </c>
      <c r="J282" s="2">
        <v>0</v>
      </c>
      <c r="K282" s="2">
        <v>199216.26</v>
      </c>
      <c r="L282" s="69"/>
    </row>
    <row r="283" spans="1:12" ht="14.4" x14ac:dyDescent="0.25">
      <c r="A283" s="16" t="s">
        <v>824</v>
      </c>
      <c r="B283" s="3" t="s">
        <v>385</v>
      </c>
      <c r="C283" s="4"/>
      <c r="D283" s="4"/>
      <c r="E283" s="4"/>
      <c r="F283" s="4"/>
      <c r="G283" s="17" t="s">
        <v>780</v>
      </c>
      <c r="H283" s="2">
        <v>18809.89</v>
      </c>
      <c r="I283" s="2">
        <v>2870.5</v>
      </c>
      <c r="J283" s="2">
        <v>0</v>
      </c>
      <c r="K283" s="2">
        <v>21680.39</v>
      </c>
      <c r="L283" s="69"/>
    </row>
    <row r="284" spans="1:12" ht="14.4" x14ac:dyDescent="0.25">
      <c r="A284" s="16" t="s">
        <v>825</v>
      </c>
      <c r="B284" s="3" t="s">
        <v>385</v>
      </c>
      <c r="C284" s="4"/>
      <c r="D284" s="4"/>
      <c r="E284" s="4"/>
      <c r="F284" s="4"/>
      <c r="G284" s="17" t="s">
        <v>782</v>
      </c>
      <c r="H284" s="2">
        <v>186472.35</v>
      </c>
      <c r="I284" s="2">
        <v>40552.620000000003</v>
      </c>
      <c r="J284" s="2">
        <v>11054.82</v>
      </c>
      <c r="K284" s="2">
        <v>215970.15</v>
      </c>
      <c r="L284" s="69"/>
    </row>
    <row r="285" spans="1:12" ht="14.4" x14ac:dyDescent="0.25">
      <c r="A285" s="16" t="s">
        <v>826</v>
      </c>
      <c r="B285" s="3" t="s">
        <v>385</v>
      </c>
      <c r="C285" s="4"/>
      <c r="D285" s="4"/>
      <c r="E285" s="4"/>
      <c r="F285" s="4"/>
      <c r="G285" s="17" t="s">
        <v>784</v>
      </c>
      <c r="H285" s="2">
        <v>8269.9500000000007</v>
      </c>
      <c r="I285" s="2">
        <v>991.31</v>
      </c>
      <c r="J285" s="2">
        <v>0</v>
      </c>
      <c r="K285" s="2">
        <v>9261.26</v>
      </c>
      <c r="L285" s="69"/>
    </row>
    <row r="286" spans="1:12" ht="14.4" x14ac:dyDescent="0.25">
      <c r="A286" s="16" t="s">
        <v>827</v>
      </c>
      <c r="B286" s="3" t="s">
        <v>385</v>
      </c>
      <c r="C286" s="4"/>
      <c r="D286" s="4"/>
      <c r="E286" s="4"/>
      <c r="F286" s="4"/>
      <c r="G286" s="17" t="s">
        <v>786</v>
      </c>
      <c r="H286" s="2">
        <v>423232.33</v>
      </c>
      <c r="I286" s="2">
        <v>66152.899999999994</v>
      </c>
      <c r="J286" s="2">
        <v>692.82</v>
      </c>
      <c r="K286" s="2">
        <v>488692.41</v>
      </c>
      <c r="L286" s="69"/>
    </row>
    <row r="287" spans="1:12" ht="14.4" x14ac:dyDescent="0.25">
      <c r="A287" s="16" t="s">
        <v>828</v>
      </c>
      <c r="B287" s="3" t="s">
        <v>385</v>
      </c>
      <c r="C287" s="4"/>
      <c r="D287" s="4"/>
      <c r="E287" s="4"/>
      <c r="F287" s="4"/>
      <c r="G287" s="17" t="s">
        <v>812</v>
      </c>
      <c r="H287" s="2">
        <v>118576.51</v>
      </c>
      <c r="I287" s="2">
        <v>30546.58</v>
      </c>
      <c r="J287" s="2">
        <v>9168.8799999999992</v>
      </c>
      <c r="K287" s="2">
        <v>139954.21</v>
      </c>
      <c r="L287" s="69"/>
    </row>
    <row r="288" spans="1:12" ht="14.4" x14ac:dyDescent="0.25">
      <c r="A288" s="16" t="s">
        <v>829</v>
      </c>
      <c r="B288" s="3" t="s">
        <v>385</v>
      </c>
      <c r="C288" s="4"/>
      <c r="D288" s="4"/>
      <c r="E288" s="4"/>
      <c r="F288" s="4"/>
      <c r="G288" s="17" t="s">
        <v>814</v>
      </c>
      <c r="H288" s="2">
        <v>2450</v>
      </c>
      <c r="I288" s="2">
        <v>430.04</v>
      </c>
      <c r="J288" s="2">
        <v>0</v>
      </c>
      <c r="K288" s="2">
        <v>2880.04</v>
      </c>
      <c r="L288" s="69"/>
    </row>
    <row r="289" spans="1:12" ht="14.4" x14ac:dyDescent="0.25">
      <c r="A289" s="16" t="s">
        <v>830</v>
      </c>
      <c r="B289" s="3" t="s">
        <v>385</v>
      </c>
      <c r="C289" s="4"/>
      <c r="D289" s="4"/>
      <c r="E289" s="4"/>
      <c r="F289" s="4"/>
      <c r="G289" s="17" t="s">
        <v>831</v>
      </c>
      <c r="H289" s="2">
        <v>920</v>
      </c>
      <c r="I289" s="2">
        <v>0</v>
      </c>
      <c r="J289" s="2">
        <v>0</v>
      </c>
      <c r="K289" s="2">
        <v>920</v>
      </c>
      <c r="L289" s="69"/>
    </row>
    <row r="290" spans="1:12" ht="14.4" x14ac:dyDescent="0.25">
      <c r="A290" s="19" t="s">
        <v>385</v>
      </c>
      <c r="B290" s="3" t="s">
        <v>385</v>
      </c>
      <c r="C290" s="4"/>
      <c r="D290" s="4"/>
      <c r="E290" s="4"/>
      <c r="F290" s="4"/>
      <c r="G290" s="20" t="s">
        <v>385</v>
      </c>
      <c r="H290" s="26"/>
      <c r="I290" s="26"/>
      <c r="J290" s="26"/>
      <c r="K290" s="26"/>
      <c r="L290" s="21"/>
    </row>
    <row r="291" spans="1:12" ht="14.4" x14ac:dyDescent="0.25">
      <c r="A291" s="11" t="s">
        <v>832</v>
      </c>
      <c r="B291" s="3" t="s">
        <v>385</v>
      </c>
      <c r="C291" s="4"/>
      <c r="D291" s="4"/>
      <c r="E291" s="12" t="s">
        <v>833</v>
      </c>
      <c r="F291" s="13"/>
      <c r="G291" s="13"/>
      <c r="H291" s="22">
        <v>1240389.79</v>
      </c>
      <c r="I291" s="22">
        <v>184230.62</v>
      </c>
      <c r="J291" s="22">
        <v>2289.06</v>
      </c>
      <c r="K291" s="22">
        <v>1422331.35</v>
      </c>
      <c r="L291" s="68"/>
    </row>
    <row r="292" spans="1:12" ht="14.4" x14ac:dyDescent="0.25">
      <c r="A292" s="11" t="s">
        <v>834</v>
      </c>
      <c r="B292" s="3" t="s">
        <v>385</v>
      </c>
      <c r="C292" s="4"/>
      <c r="D292" s="4"/>
      <c r="E292" s="4"/>
      <c r="F292" s="12" t="s">
        <v>768</v>
      </c>
      <c r="G292" s="13"/>
      <c r="H292" s="22">
        <v>1989.9</v>
      </c>
      <c r="I292" s="22">
        <v>598.89</v>
      </c>
      <c r="J292" s="22">
        <v>0</v>
      </c>
      <c r="K292" s="22">
        <v>2588.79</v>
      </c>
      <c r="L292" s="71">
        <f>I292-J292</f>
        <v>598.89</v>
      </c>
    </row>
    <row r="293" spans="1:12" ht="14.4" x14ac:dyDescent="0.25">
      <c r="A293" s="16" t="s">
        <v>835</v>
      </c>
      <c r="B293" s="3" t="s">
        <v>385</v>
      </c>
      <c r="C293" s="4"/>
      <c r="D293" s="4"/>
      <c r="E293" s="4"/>
      <c r="F293" s="4"/>
      <c r="G293" s="17" t="s">
        <v>784</v>
      </c>
      <c r="H293" s="2">
        <v>9.24</v>
      </c>
      <c r="I293" s="2">
        <v>2.0499999999999998</v>
      </c>
      <c r="J293" s="2">
        <v>0</v>
      </c>
      <c r="K293" s="2">
        <v>11.29</v>
      </c>
      <c r="L293" s="69"/>
    </row>
    <row r="294" spans="1:12" ht="14.4" x14ac:dyDescent="0.25">
      <c r="A294" s="16" t="s">
        <v>836</v>
      </c>
      <c r="B294" s="3" t="s">
        <v>385</v>
      </c>
      <c r="C294" s="4"/>
      <c r="D294" s="4"/>
      <c r="E294" s="4"/>
      <c r="F294" s="4"/>
      <c r="G294" s="17" t="s">
        <v>812</v>
      </c>
      <c r="H294" s="2">
        <v>507.86</v>
      </c>
      <c r="I294" s="2">
        <v>188.84</v>
      </c>
      <c r="J294" s="2">
        <v>0</v>
      </c>
      <c r="K294" s="2">
        <v>696.7</v>
      </c>
      <c r="L294" s="69"/>
    </row>
    <row r="295" spans="1:12" ht="14.4" x14ac:dyDescent="0.25">
      <c r="A295" s="16" t="s">
        <v>837</v>
      </c>
      <c r="B295" s="3" t="s">
        <v>385</v>
      </c>
      <c r="C295" s="4"/>
      <c r="D295" s="4"/>
      <c r="E295" s="4"/>
      <c r="F295" s="4"/>
      <c r="G295" s="17" t="s">
        <v>831</v>
      </c>
      <c r="H295" s="2">
        <v>1472.8</v>
      </c>
      <c r="I295" s="2">
        <v>408</v>
      </c>
      <c r="J295" s="2">
        <v>0</v>
      </c>
      <c r="K295" s="2">
        <v>1880.8</v>
      </c>
      <c r="L295" s="69"/>
    </row>
    <row r="296" spans="1:12" ht="14.4" x14ac:dyDescent="0.25">
      <c r="A296" s="19" t="s">
        <v>385</v>
      </c>
      <c r="B296" s="3" t="s">
        <v>385</v>
      </c>
      <c r="C296" s="4"/>
      <c r="D296" s="4"/>
      <c r="E296" s="4"/>
      <c r="F296" s="4"/>
      <c r="G296" s="20" t="s">
        <v>385</v>
      </c>
      <c r="H296" s="26"/>
      <c r="I296" s="26"/>
      <c r="J296" s="26"/>
      <c r="K296" s="26"/>
      <c r="L296" s="21"/>
    </row>
    <row r="297" spans="1:12" ht="14.4" x14ac:dyDescent="0.25">
      <c r="A297" s="11" t="s">
        <v>838</v>
      </c>
      <c r="B297" s="3" t="s">
        <v>385</v>
      </c>
      <c r="C297" s="4"/>
      <c r="D297" s="4"/>
      <c r="E297" s="4"/>
      <c r="F297" s="12" t="s">
        <v>788</v>
      </c>
      <c r="G297" s="13"/>
      <c r="H297" s="22">
        <v>1238399.8899999999</v>
      </c>
      <c r="I297" s="22">
        <v>183631.73</v>
      </c>
      <c r="J297" s="22">
        <v>2289.06</v>
      </c>
      <c r="K297" s="22">
        <v>1419742.56</v>
      </c>
      <c r="L297" s="71">
        <f>I297-J297</f>
        <v>181342.67</v>
      </c>
    </row>
    <row r="298" spans="1:12" ht="14.4" x14ac:dyDescent="0.25">
      <c r="A298" s="16" t="s">
        <v>839</v>
      </c>
      <c r="B298" s="3" t="s">
        <v>385</v>
      </c>
      <c r="C298" s="4"/>
      <c r="D298" s="4"/>
      <c r="E298" s="4"/>
      <c r="F298" s="4"/>
      <c r="G298" s="17" t="s">
        <v>784</v>
      </c>
      <c r="H298" s="2">
        <v>7899.5</v>
      </c>
      <c r="I298" s="2">
        <v>1110.19</v>
      </c>
      <c r="J298" s="2">
        <v>0</v>
      </c>
      <c r="K298" s="2">
        <v>9009.69</v>
      </c>
      <c r="L298" s="69"/>
    </row>
    <row r="299" spans="1:12" ht="14.4" x14ac:dyDescent="0.25">
      <c r="A299" s="16" t="s">
        <v>840</v>
      </c>
      <c r="B299" s="3" t="s">
        <v>385</v>
      </c>
      <c r="C299" s="4"/>
      <c r="D299" s="4"/>
      <c r="E299" s="4"/>
      <c r="F299" s="4"/>
      <c r="G299" s="17" t="s">
        <v>812</v>
      </c>
      <c r="H299" s="2">
        <v>380601.46</v>
      </c>
      <c r="I299" s="2">
        <v>60411.16</v>
      </c>
      <c r="J299" s="2">
        <v>1031.7</v>
      </c>
      <c r="K299" s="2">
        <v>439980.92</v>
      </c>
      <c r="L299" s="69"/>
    </row>
    <row r="300" spans="1:12" ht="14.4" x14ac:dyDescent="0.25">
      <c r="A300" s="16" t="s">
        <v>841</v>
      </c>
      <c r="B300" s="3" t="s">
        <v>385</v>
      </c>
      <c r="C300" s="4"/>
      <c r="D300" s="4"/>
      <c r="E300" s="4"/>
      <c r="F300" s="4"/>
      <c r="G300" s="17" t="s">
        <v>831</v>
      </c>
      <c r="H300" s="2">
        <v>849898.93</v>
      </c>
      <c r="I300" s="2">
        <v>122110.38</v>
      </c>
      <c r="J300" s="2">
        <v>1257.3599999999999</v>
      </c>
      <c r="K300" s="2">
        <v>970751.95</v>
      </c>
      <c r="L300" s="69"/>
    </row>
    <row r="301" spans="1:12" ht="14.4" x14ac:dyDescent="0.25">
      <c r="A301" s="11" t="s">
        <v>385</v>
      </c>
      <c r="B301" s="3" t="s">
        <v>385</v>
      </c>
      <c r="C301" s="4"/>
      <c r="D301" s="4"/>
      <c r="E301" s="12" t="s">
        <v>385</v>
      </c>
      <c r="F301" s="13"/>
      <c r="G301" s="13"/>
      <c r="H301" s="24"/>
      <c r="I301" s="24"/>
      <c r="J301" s="24"/>
      <c r="K301" s="24"/>
      <c r="L301" s="70"/>
    </row>
    <row r="302" spans="1:12" ht="14.4" x14ac:dyDescent="0.25">
      <c r="A302" s="11" t="s">
        <v>842</v>
      </c>
      <c r="B302" s="3" t="s">
        <v>385</v>
      </c>
      <c r="C302" s="4"/>
      <c r="D302" s="12" t="s">
        <v>843</v>
      </c>
      <c r="E302" s="13"/>
      <c r="F302" s="13"/>
      <c r="G302" s="13"/>
      <c r="H302" s="22">
        <v>1928542.54</v>
      </c>
      <c r="I302" s="22">
        <v>270722.96000000002</v>
      </c>
      <c r="J302" s="22">
        <v>0</v>
      </c>
      <c r="K302" s="22">
        <v>2199265.5</v>
      </c>
      <c r="L302" s="71">
        <f>I302-J302</f>
        <v>270722.96000000002</v>
      </c>
    </row>
    <row r="303" spans="1:12" ht="14.4" x14ac:dyDescent="0.25">
      <c r="A303" s="11" t="s">
        <v>844</v>
      </c>
      <c r="B303" s="3" t="s">
        <v>385</v>
      </c>
      <c r="C303" s="4"/>
      <c r="D303" s="4"/>
      <c r="E303" s="12" t="s">
        <v>843</v>
      </c>
      <c r="F303" s="13"/>
      <c r="G303" s="13"/>
      <c r="H303" s="22">
        <v>1928542.54</v>
      </c>
      <c r="I303" s="22">
        <v>270722.96000000002</v>
      </c>
      <c r="J303" s="22">
        <v>0</v>
      </c>
      <c r="K303" s="22">
        <v>2199265.5</v>
      </c>
      <c r="L303" s="68"/>
    </row>
    <row r="304" spans="1:12" ht="14.4" x14ac:dyDescent="0.25">
      <c r="A304" s="11" t="s">
        <v>845</v>
      </c>
      <c r="B304" s="3" t="s">
        <v>385</v>
      </c>
      <c r="C304" s="4"/>
      <c r="D304" s="4"/>
      <c r="E304" s="4"/>
      <c r="F304" s="12" t="s">
        <v>843</v>
      </c>
      <c r="G304" s="13"/>
      <c r="H304" s="22">
        <v>1928542.54</v>
      </c>
      <c r="I304" s="22">
        <v>270722.96000000002</v>
      </c>
      <c r="J304" s="22">
        <v>0</v>
      </c>
      <c r="K304" s="22">
        <v>2199265.5</v>
      </c>
      <c r="L304" s="68"/>
    </row>
    <row r="305" spans="1:12" ht="14.4" x14ac:dyDescent="0.25">
      <c r="A305" s="16" t="s">
        <v>846</v>
      </c>
      <c r="B305" s="3" t="s">
        <v>385</v>
      </c>
      <c r="C305" s="4"/>
      <c r="D305" s="4"/>
      <c r="E305" s="4"/>
      <c r="F305" s="4"/>
      <c r="G305" s="17" t="s">
        <v>847</v>
      </c>
      <c r="H305" s="2">
        <v>18564</v>
      </c>
      <c r="I305" s="2">
        <v>2652</v>
      </c>
      <c r="J305" s="2">
        <v>0</v>
      </c>
      <c r="K305" s="2">
        <v>21216</v>
      </c>
      <c r="L305" s="71">
        <f t="shared" ref="L305:L313" si="0">I305-J305</f>
        <v>2652</v>
      </c>
    </row>
    <row r="306" spans="1:12" ht="14.4" x14ac:dyDescent="0.25">
      <c r="A306" s="16" t="s">
        <v>848</v>
      </c>
      <c r="B306" s="3" t="s">
        <v>385</v>
      </c>
      <c r="C306" s="4"/>
      <c r="D306" s="4"/>
      <c r="E306" s="4"/>
      <c r="F306" s="4"/>
      <c r="G306" s="17" t="s">
        <v>849</v>
      </c>
      <c r="H306" s="2">
        <v>6174</v>
      </c>
      <c r="I306" s="2">
        <v>882</v>
      </c>
      <c r="J306" s="2">
        <v>0</v>
      </c>
      <c r="K306" s="2">
        <v>7056</v>
      </c>
      <c r="L306" s="71">
        <f t="shared" si="0"/>
        <v>882</v>
      </c>
    </row>
    <row r="307" spans="1:12" ht="14.4" x14ac:dyDescent="0.25">
      <c r="A307" s="16" t="s">
        <v>850</v>
      </c>
      <c r="B307" s="3" t="s">
        <v>385</v>
      </c>
      <c r="C307" s="4"/>
      <c r="D307" s="4"/>
      <c r="E307" s="4"/>
      <c r="F307" s="4"/>
      <c r="G307" s="17" t="s">
        <v>851</v>
      </c>
      <c r="H307" s="2">
        <v>2448.98</v>
      </c>
      <c r="I307" s="2">
        <v>7165.02</v>
      </c>
      <c r="J307" s="2">
        <v>0</v>
      </c>
      <c r="K307" s="2">
        <v>9614</v>
      </c>
      <c r="L307" s="71">
        <f t="shared" si="0"/>
        <v>7165.02</v>
      </c>
    </row>
    <row r="308" spans="1:12" ht="14.4" x14ac:dyDescent="0.25">
      <c r="A308" s="16" t="s">
        <v>852</v>
      </c>
      <c r="B308" s="3" t="s">
        <v>385</v>
      </c>
      <c r="C308" s="4"/>
      <c r="D308" s="4"/>
      <c r="E308" s="4"/>
      <c r="F308" s="4"/>
      <c r="G308" s="17" t="s">
        <v>853</v>
      </c>
      <c r="H308" s="2">
        <v>79922.990000000005</v>
      </c>
      <c r="I308" s="2">
        <v>10969.7</v>
      </c>
      <c r="J308" s="2">
        <v>0</v>
      </c>
      <c r="K308" s="2">
        <v>90892.69</v>
      </c>
      <c r="L308" s="71">
        <f t="shared" si="0"/>
        <v>10969.7</v>
      </c>
    </row>
    <row r="309" spans="1:12" ht="14.4" x14ac:dyDescent="0.25">
      <c r="A309" s="16" t="s">
        <v>854</v>
      </c>
      <c r="B309" s="3" t="s">
        <v>385</v>
      </c>
      <c r="C309" s="4"/>
      <c r="D309" s="4"/>
      <c r="E309" s="4"/>
      <c r="F309" s="4"/>
      <c r="G309" s="17" t="s">
        <v>855</v>
      </c>
      <c r="H309" s="2">
        <v>377264.82</v>
      </c>
      <c r="I309" s="2">
        <v>74943.33</v>
      </c>
      <c r="J309" s="2">
        <v>0</v>
      </c>
      <c r="K309" s="2">
        <v>452208.15</v>
      </c>
      <c r="L309" s="71">
        <f t="shared" si="0"/>
        <v>74943.33</v>
      </c>
    </row>
    <row r="310" spans="1:12" ht="14.4" x14ac:dyDescent="0.25">
      <c r="A310" s="16" t="s">
        <v>856</v>
      </c>
      <c r="B310" s="3" t="s">
        <v>385</v>
      </c>
      <c r="C310" s="4"/>
      <c r="D310" s="4"/>
      <c r="E310" s="4"/>
      <c r="F310" s="4"/>
      <c r="G310" s="17" t="s">
        <v>857</v>
      </c>
      <c r="H310" s="2">
        <v>552094.41</v>
      </c>
      <c r="I310" s="2">
        <v>23298.26</v>
      </c>
      <c r="J310" s="2">
        <v>0</v>
      </c>
      <c r="K310" s="2">
        <v>575392.67000000004</v>
      </c>
      <c r="L310" s="71">
        <f t="shared" si="0"/>
        <v>23298.26</v>
      </c>
    </row>
    <row r="311" spans="1:12" ht="14.4" x14ac:dyDescent="0.25">
      <c r="A311" s="16" t="s">
        <v>858</v>
      </c>
      <c r="B311" s="3" t="s">
        <v>385</v>
      </c>
      <c r="C311" s="4"/>
      <c r="D311" s="4"/>
      <c r="E311" s="4"/>
      <c r="F311" s="4"/>
      <c r="G311" s="17" t="s">
        <v>859</v>
      </c>
      <c r="H311" s="2">
        <v>759002.76</v>
      </c>
      <c r="I311" s="2">
        <v>132952.15</v>
      </c>
      <c r="J311" s="2">
        <v>0</v>
      </c>
      <c r="K311" s="2">
        <v>891954.91</v>
      </c>
      <c r="L311" s="71">
        <f t="shared" si="0"/>
        <v>132952.15</v>
      </c>
    </row>
    <row r="312" spans="1:12" ht="14.4" x14ac:dyDescent="0.25">
      <c r="A312" s="16" t="s">
        <v>860</v>
      </c>
      <c r="B312" s="3" t="s">
        <v>385</v>
      </c>
      <c r="C312" s="4"/>
      <c r="D312" s="4"/>
      <c r="E312" s="4"/>
      <c r="F312" s="4"/>
      <c r="G312" s="17" t="s">
        <v>861</v>
      </c>
      <c r="H312" s="2">
        <v>69124.94</v>
      </c>
      <c r="I312" s="2">
        <v>8859.6</v>
      </c>
      <c r="J312" s="2">
        <v>0</v>
      </c>
      <c r="K312" s="2">
        <v>77984.539999999994</v>
      </c>
      <c r="L312" s="71">
        <f t="shared" si="0"/>
        <v>8859.6</v>
      </c>
    </row>
    <row r="313" spans="1:12" ht="14.4" x14ac:dyDescent="0.25">
      <c r="A313" s="16" t="s">
        <v>862</v>
      </c>
      <c r="B313" s="3" t="s">
        <v>385</v>
      </c>
      <c r="C313" s="4"/>
      <c r="D313" s="4"/>
      <c r="E313" s="4"/>
      <c r="F313" s="4"/>
      <c r="G313" s="17" t="s">
        <v>863</v>
      </c>
      <c r="H313" s="2">
        <v>63945.64</v>
      </c>
      <c r="I313" s="2">
        <v>9000.9</v>
      </c>
      <c r="J313" s="2">
        <v>0</v>
      </c>
      <c r="K313" s="2">
        <v>72946.539999999994</v>
      </c>
      <c r="L313" s="71">
        <f t="shared" si="0"/>
        <v>9000.9</v>
      </c>
    </row>
    <row r="314" spans="1:12" ht="14.4" x14ac:dyDescent="0.25">
      <c r="A314" s="19" t="s">
        <v>385</v>
      </c>
      <c r="B314" s="3" t="s">
        <v>385</v>
      </c>
      <c r="C314" s="4"/>
      <c r="D314" s="4"/>
      <c r="E314" s="4"/>
      <c r="F314" s="4"/>
      <c r="G314" s="20" t="s">
        <v>385</v>
      </c>
      <c r="H314" s="26"/>
      <c r="I314" s="26"/>
      <c r="J314" s="26"/>
      <c r="K314" s="26"/>
      <c r="L314" s="21"/>
    </row>
    <row r="315" spans="1:12" ht="14.4" x14ac:dyDescent="0.25">
      <c r="A315" s="11" t="s">
        <v>864</v>
      </c>
      <c r="B315" s="15" t="s">
        <v>385</v>
      </c>
      <c r="C315" s="12" t="s">
        <v>865</v>
      </c>
      <c r="D315" s="13"/>
      <c r="E315" s="13"/>
      <c r="F315" s="13"/>
      <c r="G315" s="13"/>
      <c r="H315" s="22">
        <v>1077903.45</v>
      </c>
      <c r="I315" s="22">
        <v>178563.63</v>
      </c>
      <c r="J315" s="22">
        <v>0.02</v>
      </c>
      <c r="K315" s="22">
        <v>1256467.06</v>
      </c>
      <c r="L315" s="71">
        <f>I315-J315</f>
        <v>178563.61000000002</v>
      </c>
    </row>
    <row r="316" spans="1:12" ht="14.4" x14ac:dyDescent="0.25">
      <c r="A316" s="11" t="s">
        <v>866</v>
      </c>
      <c r="B316" s="3" t="s">
        <v>385</v>
      </c>
      <c r="C316" s="4"/>
      <c r="D316" s="12" t="s">
        <v>865</v>
      </c>
      <c r="E316" s="13"/>
      <c r="F316" s="13"/>
      <c r="G316" s="13"/>
      <c r="H316" s="22">
        <v>1077903.45</v>
      </c>
      <c r="I316" s="22">
        <v>178563.63</v>
      </c>
      <c r="J316" s="22">
        <v>0.02</v>
      </c>
      <c r="K316" s="22">
        <v>1256467.06</v>
      </c>
      <c r="L316" s="68"/>
    </row>
    <row r="317" spans="1:12" ht="14.4" x14ac:dyDescent="0.25">
      <c r="A317" s="11" t="s">
        <v>867</v>
      </c>
      <c r="B317" s="3" t="s">
        <v>385</v>
      </c>
      <c r="C317" s="4"/>
      <c r="D317" s="4"/>
      <c r="E317" s="12" t="s">
        <v>865</v>
      </c>
      <c r="F317" s="13"/>
      <c r="G317" s="13"/>
      <c r="H317" s="22">
        <v>1077903.45</v>
      </c>
      <c r="I317" s="22">
        <v>178563.63</v>
      </c>
      <c r="J317" s="22">
        <v>0.02</v>
      </c>
      <c r="K317" s="22">
        <v>1256467.06</v>
      </c>
      <c r="L317" s="68"/>
    </row>
    <row r="318" spans="1:12" ht="14.4" x14ac:dyDescent="0.25">
      <c r="A318" s="11" t="s">
        <v>868</v>
      </c>
      <c r="B318" s="3" t="s">
        <v>385</v>
      </c>
      <c r="C318" s="4"/>
      <c r="D318" s="4"/>
      <c r="E318" s="4"/>
      <c r="F318" s="12" t="s">
        <v>869</v>
      </c>
      <c r="G318" s="13"/>
      <c r="H318" s="22">
        <v>35457.65</v>
      </c>
      <c r="I318" s="22">
        <v>4588.7299999999996</v>
      </c>
      <c r="J318" s="22">
        <v>0</v>
      </c>
      <c r="K318" s="22">
        <v>40046.379999999997</v>
      </c>
      <c r="L318" s="71">
        <f>I318-J318</f>
        <v>4588.7299999999996</v>
      </c>
    </row>
    <row r="319" spans="1:12" ht="14.4" x14ac:dyDescent="0.25">
      <c r="A319" s="16" t="s">
        <v>870</v>
      </c>
      <c r="B319" s="3" t="s">
        <v>385</v>
      </c>
      <c r="C319" s="4"/>
      <c r="D319" s="4"/>
      <c r="E319" s="4"/>
      <c r="F319" s="4"/>
      <c r="G319" s="17" t="s">
        <v>871</v>
      </c>
      <c r="H319" s="2">
        <v>35457.65</v>
      </c>
      <c r="I319" s="2">
        <v>4588.7299999999996</v>
      </c>
      <c r="J319" s="2">
        <v>0</v>
      </c>
      <c r="K319" s="2">
        <v>40046.379999999997</v>
      </c>
      <c r="L319" s="69"/>
    </row>
    <row r="320" spans="1:12" ht="14.4" x14ac:dyDescent="0.25">
      <c r="A320" s="19" t="s">
        <v>385</v>
      </c>
      <c r="B320" s="3" t="s">
        <v>385</v>
      </c>
      <c r="C320" s="4"/>
      <c r="D320" s="4"/>
      <c r="E320" s="4"/>
      <c r="F320" s="4"/>
      <c r="G320" s="20" t="s">
        <v>385</v>
      </c>
      <c r="H320" s="26"/>
      <c r="I320" s="26"/>
      <c r="J320" s="26"/>
      <c r="K320" s="26"/>
      <c r="L320" s="21"/>
    </row>
    <row r="321" spans="1:12" ht="14.4" x14ac:dyDescent="0.25">
      <c r="A321" s="11" t="s">
        <v>872</v>
      </c>
      <c r="B321" s="3" t="s">
        <v>385</v>
      </c>
      <c r="C321" s="4"/>
      <c r="D321" s="4"/>
      <c r="E321" s="4"/>
      <c r="F321" s="12" t="s">
        <v>873</v>
      </c>
      <c r="G321" s="13"/>
      <c r="H321" s="22">
        <v>554686.78</v>
      </c>
      <c r="I321" s="22">
        <v>98036.41</v>
      </c>
      <c r="J321" s="22">
        <v>0</v>
      </c>
      <c r="K321" s="22">
        <v>652723.18999999994</v>
      </c>
      <c r="L321" s="71">
        <f t="shared" ref="L321:L325" si="1">I321-J321</f>
        <v>98036.41</v>
      </c>
    </row>
    <row r="322" spans="1:12" ht="14.4" x14ac:dyDescent="0.25">
      <c r="A322" s="16" t="s">
        <v>874</v>
      </c>
      <c r="B322" s="3" t="s">
        <v>385</v>
      </c>
      <c r="C322" s="4"/>
      <c r="D322" s="4"/>
      <c r="E322" s="4"/>
      <c r="F322" s="4"/>
      <c r="G322" s="17" t="s">
        <v>875</v>
      </c>
      <c r="H322" s="2">
        <v>309587.84999999998</v>
      </c>
      <c r="I322" s="2">
        <v>43647.28</v>
      </c>
      <c r="J322" s="2">
        <v>0</v>
      </c>
      <c r="K322" s="2">
        <v>353235.13</v>
      </c>
      <c r="L322" s="71">
        <f t="shared" si="1"/>
        <v>43647.28</v>
      </c>
    </row>
    <row r="323" spans="1:12" ht="14.4" x14ac:dyDescent="0.25">
      <c r="A323" s="16" t="s">
        <v>876</v>
      </c>
      <c r="B323" s="3" t="s">
        <v>385</v>
      </c>
      <c r="C323" s="4"/>
      <c r="D323" s="4"/>
      <c r="E323" s="4"/>
      <c r="F323" s="4"/>
      <c r="G323" s="17" t="s">
        <v>877</v>
      </c>
      <c r="H323" s="2">
        <v>8808.82</v>
      </c>
      <c r="I323" s="2">
        <v>1674.4</v>
      </c>
      <c r="J323" s="2">
        <v>0</v>
      </c>
      <c r="K323" s="2">
        <v>10483.219999999999</v>
      </c>
      <c r="L323" s="71">
        <f t="shared" si="1"/>
        <v>1674.4</v>
      </c>
    </row>
    <row r="324" spans="1:12" ht="14.4" x14ac:dyDescent="0.25">
      <c r="A324" s="16" t="s">
        <v>878</v>
      </c>
      <c r="B324" s="3" t="s">
        <v>385</v>
      </c>
      <c r="C324" s="4"/>
      <c r="D324" s="4"/>
      <c r="E324" s="4"/>
      <c r="F324" s="4"/>
      <c r="G324" s="17" t="s">
        <v>879</v>
      </c>
      <c r="H324" s="2">
        <v>184355.63</v>
      </c>
      <c r="I324" s="2">
        <v>49757.99</v>
      </c>
      <c r="J324" s="2">
        <v>0</v>
      </c>
      <c r="K324" s="2">
        <v>234113.62</v>
      </c>
      <c r="L324" s="71">
        <f t="shared" si="1"/>
        <v>49757.99</v>
      </c>
    </row>
    <row r="325" spans="1:12" ht="14.4" x14ac:dyDescent="0.25">
      <c r="A325" s="16" t="s">
        <v>880</v>
      </c>
      <c r="B325" s="3" t="s">
        <v>385</v>
      </c>
      <c r="C325" s="4"/>
      <c r="D325" s="4"/>
      <c r="E325" s="4"/>
      <c r="F325" s="4"/>
      <c r="G325" s="17" t="s">
        <v>881</v>
      </c>
      <c r="H325" s="2">
        <v>51934.48</v>
      </c>
      <c r="I325" s="2">
        <v>2956.74</v>
      </c>
      <c r="J325" s="2">
        <v>0</v>
      </c>
      <c r="K325" s="2">
        <v>54891.22</v>
      </c>
      <c r="L325" s="71">
        <f t="shared" si="1"/>
        <v>2956.74</v>
      </c>
    </row>
    <row r="326" spans="1:12" ht="14.4" x14ac:dyDescent="0.25">
      <c r="A326" s="19" t="s">
        <v>385</v>
      </c>
      <c r="B326" s="3" t="s">
        <v>385</v>
      </c>
      <c r="C326" s="4"/>
      <c r="D326" s="4"/>
      <c r="E326" s="4"/>
      <c r="F326" s="4"/>
      <c r="G326" s="20" t="s">
        <v>385</v>
      </c>
      <c r="H326" s="26"/>
      <c r="I326" s="26"/>
      <c r="J326" s="26"/>
      <c r="K326" s="26"/>
      <c r="L326" s="21"/>
    </row>
    <row r="327" spans="1:12" ht="14.4" x14ac:dyDescent="0.25">
      <c r="A327" s="11" t="s">
        <v>882</v>
      </c>
      <c r="B327" s="3" t="s">
        <v>385</v>
      </c>
      <c r="C327" s="4"/>
      <c r="D327" s="4"/>
      <c r="E327" s="4"/>
      <c r="F327" s="12" t="s">
        <v>883</v>
      </c>
      <c r="G327" s="13"/>
      <c r="H327" s="22">
        <v>13717.89</v>
      </c>
      <c r="I327" s="22">
        <v>8147.2</v>
      </c>
      <c r="J327" s="22">
        <v>0</v>
      </c>
      <c r="K327" s="22">
        <v>21865.09</v>
      </c>
      <c r="L327" s="71">
        <f>I327-J327</f>
        <v>8147.2</v>
      </c>
    </row>
    <row r="328" spans="1:12" ht="14.4" x14ac:dyDescent="0.25">
      <c r="A328" s="16" t="s">
        <v>884</v>
      </c>
      <c r="B328" s="3" t="s">
        <v>385</v>
      </c>
      <c r="C328" s="4"/>
      <c r="D328" s="4"/>
      <c r="E328" s="4"/>
      <c r="F328" s="4"/>
      <c r="G328" s="17" t="s">
        <v>885</v>
      </c>
      <c r="H328" s="2">
        <v>6243.09</v>
      </c>
      <c r="I328" s="2">
        <v>570</v>
      </c>
      <c r="J328" s="2">
        <v>0</v>
      </c>
      <c r="K328" s="2">
        <v>6813.09</v>
      </c>
      <c r="L328" s="69"/>
    </row>
    <row r="329" spans="1:12" ht="14.4" x14ac:dyDescent="0.25">
      <c r="A329" s="16" t="s">
        <v>886</v>
      </c>
      <c r="B329" s="3" t="s">
        <v>385</v>
      </c>
      <c r="C329" s="4"/>
      <c r="D329" s="4"/>
      <c r="E329" s="4"/>
      <c r="F329" s="4"/>
      <c r="G329" s="17" t="s">
        <v>887</v>
      </c>
      <c r="H329" s="2">
        <v>7474.8</v>
      </c>
      <c r="I329" s="2">
        <v>7577.2</v>
      </c>
      <c r="J329" s="2">
        <v>0</v>
      </c>
      <c r="K329" s="2">
        <v>15052</v>
      </c>
      <c r="L329" s="69"/>
    </row>
    <row r="330" spans="1:12" ht="14.4" x14ac:dyDescent="0.25">
      <c r="A330" s="19" t="s">
        <v>385</v>
      </c>
      <c r="B330" s="3" t="s">
        <v>385</v>
      </c>
      <c r="C330" s="4"/>
      <c r="D330" s="4"/>
      <c r="E330" s="4"/>
      <c r="F330" s="4"/>
      <c r="G330" s="20" t="s">
        <v>385</v>
      </c>
      <c r="H330" s="26"/>
      <c r="I330" s="26"/>
      <c r="J330" s="26"/>
      <c r="K330" s="26"/>
      <c r="L330" s="21"/>
    </row>
    <row r="331" spans="1:12" ht="14.4" x14ac:dyDescent="0.25">
      <c r="A331" s="11" t="s">
        <v>888</v>
      </c>
      <c r="B331" s="3" t="s">
        <v>385</v>
      </c>
      <c r="C331" s="4"/>
      <c r="D331" s="4"/>
      <c r="E331" s="4"/>
      <c r="F331" s="12" t="s">
        <v>889</v>
      </c>
      <c r="G331" s="13"/>
      <c r="H331" s="22">
        <v>5665.44</v>
      </c>
      <c r="I331" s="22">
        <v>284</v>
      </c>
      <c r="J331" s="22">
        <v>0</v>
      </c>
      <c r="K331" s="22">
        <v>5949.44</v>
      </c>
      <c r="L331" s="71">
        <f>I331-J331</f>
        <v>284</v>
      </c>
    </row>
    <row r="332" spans="1:12" ht="14.4" x14ac:dyDescent="0.25">
      <c r="A332" s="16" t="s">
        <v>890</v>
      </c>
      <c r="B332" s="3" t="s">
        <v>385</v>
      </c>
      <c r="C332" s="4"/>
      <c r="D332" s="4"/>
      <c r="E332" s="4"/>
      <c r="F332" s="4"/>
      <c r="G332" s="17" t="s">
        <v>891</v>
      </c>
      <c r="H332" s="2">
        <v>515.21</v>
      </c>
      <c r="I332" s="2">
        <v>284</v>
      </c>
      <c r="J332" s="2">
        <v>0</v>
      </c>
      <c r="K332" s="2">
        <v>799.21</v>
      </c>
      <c r="L332" s="69"/>
    </row>
    <row r="333" spans="1:12" ht="14.4" x14ac:dyDescent="0.25">
      <c r="A333" s="16" t="s">
        <v>892</v>
      </c>
      <c r="B333" s="3" t="s">
        <v>385</v>
      </c>
      <c r="C333" s="4"/>
      <c r="D333" s="4"/>
      <c r="E333" s="4"/>
      <c r="F333" s="4"/>
      <c r="G333" s="17" t="s">
        <v>893</v>
      </c>
      <c r="H333" s="2">
        <v>1364</v>
      </c>
      <c r="I333" s="2">
        <v>0</v>
      </c>
      <c r="J333" s="2">
        <v>0</v>
      </c>
      <c r="K333" s="2">
        <v>1364</v>
      </c>
      <c r="L333" s="69"/>
    </row>
    <row r="334" spans="1:12" ht="14.4" x14ac:dyDescent="0.25">
      <c r="A334" s="16" t="s">
        <v>894</v>
      </c>
      <c r="B334" s="3" t="s">
        <v>385</v>
      </c>
      <c r="C334" s="4"/>
      <c r="D334" s="4"/>
      <c r="E334" s="4"/>
      <c r="F334" s="4"/>
      <c r="G334" s="17" t="s">
        <v>895</v>
      </c>
      <c r="H334" s="2">
        <v>3768.53</v>
      </c>
      <c r="I334" s="2">
        <v>0</v>
      </c>
      <c r="J334" s="2">
        <v>0</v>
      </c>
      <c r="K334" s="2">
        <v>3768.53</v>
      </c>
      <c r="L334" s="69"/>
    </row>
    <row r="335" spans="1:12" ht="14.4" x14ac:dyDescent="0.25">
      <c r="A335" s="16" t="s">
        <v>896</v>
      </c>
      <c r="B335" s="3" t="s">
        <v>385</v>
      </c>
      <c r="C335" s="4"/>
      <c r="D335" s="4"/>
      <c r="E335" s="4"/>
      <c r="F335" s="4"/>
      <c r="G335" s="17" t="s">
        <v>897</v>
      </c>
      <c r="H335" s="2">
        <v>17.7</v>
      </c>
      <c r="I335" s="2">
        <v>0</v>
      </c>
      <c r="J335" s="2">
        <v>0</v>
      </c>
      <c r="K335" s="2">
        <v>17.7</v>
      </c>
      <c r="L335" s="69"/>
    </row>
    <row r="336" spans="1:12" ht="14.4" x14ac:dyDescent="0.25">
      <c r="A336" s="19" t="s">
        <v>385</v>
      </c>
      <c r="B336" s="3" t="s">
        <v>385</v>
      </c>
      <c r="C336" s="4"/>
      <c r="D336" s="4"/>
      <c r="E336" s="4"/>
      <c r="F336" s="4"/>
      <c r="G336" s="20" t="s">
        <v>385</v>
      </c>
      <c r="H336" s="26"/>
      <c r="I336" s="26"/>
      <c r="J336" s="26"/>
      <c r="K336" s="26"/>
      <c r="L336" s="21"/>
    </row>
    <row r="337" spans="1:12" ht="14.4" x14ac:dyDescent="0.25">
      <c r="A337" s="11" t="s">
        <v>898</v>
      </c>
      <c r="B337" s="3" t="s">
        <v>385</v>
      </c>
      <c r="C337" s="4"/>
      <c r="D337" s="4"/>
      <c r="E337" s="4"/>
      <c r="F337" s="12" t="s">
        <v>899</v>
      </c>
      <c r="G337" s="13"/>
      <c r="H337" s="22">
        <v>211072.89</v>
      </c>
      <c r="I337" s="22">
        <v>29879.82</v>
      </c>
      <c r="J337" s="22">
        <v>0</v>
      </c>
      <c r="K337" s="22">
        <v>240952.71</v>
      </c>
      <c r="L337" s="71">
        <f>I337-J337</f>
        <v>29879.82</v>
      </c>
    </row>
    <row r="338" spans="1:12" ht="14.4" x14ac:dyDescent="0.25">
      <c r="A338" s="16" t="s">
        <v>900</v>
      </c>
      <c r="B338" s="3" t="s">
        <v>385</v>
      </c>
      <c r="C338" s="4"/>
      <c r="D338" s="4"/>
      <c r="E338" s="4"/>
      <c r="F338" s="4"/>
      <c r="G338" s="17" t="s">
        <v>901</v>
      </c>
      <c r="H338" s="2">
        <v>154404.51999999999</v>
      </c>
      <c r="I338" s="2">
        <v>20611.41</v>
      </c>
      <c r="J338" s="2">
        <v>0</v>
      </c>
      <c r="K338" s="2">
        <v>175015.93</v>
      </c>
      <c r="L338" s="69"/>
    </row>
    <row r="339" spans="1:12" ht="14.4" x14ac:dyDescent="0.25">
      <c r="A339" s="16" t="s">
        <v>902</v>
      </c>
      <c r="B339" s="3" t="s">
        <v>385</v>
      </c>
      <c r="C339" s="4"/>
      <c r="D339" s="4"/>
      <c r="E339" s="4"/>
      <c r="F339" s="4"/>
      <c r="G339" s="17" t="s">
        <v>903</v>
      </c>
      <c r="H339" s="2">
        <v>37712.339999999997</v>
      </c>
      <c r="I339" s="2">
        <v>6253.66</v>
      </c>
      <c r="J339" s="2">
        <v>0</v>
      </c>
      <c r="K339" s="2">
        <v>43966</v>
      </c>
      <c r="L339" s="69"/>
    </row>
    <row r="340" spans="1:12" ht="14.4" x14ac:dyDescent="0.25">
      <c r="A340" s="16" t="s">
        <v>904</v>
      </c>
      <c r="B340" s="3" t="s">
        <v>385</v>
      </c>
      <c r="C340" s="4"/>
      <c r="D340" s="4"/>
      <c r="E340" s="4"/>
      <c r="F340" s="4"/>
      <c r="G340" s="17" t="s">
        <v>905</v>
      </c>
      <c r="H340" s="2">
        <v>1056.3399999999999</v>
      </c>
      <c r="I340" s="2">
        <v>202</v>
      </c>
      <c r="J340" s="2">
        <v>0</v>
      </c>
      <c r="K340" s="2">
        <v>1258.3399999999999</v>
      </c>
      <c r="L340" s="69"/>
    </row>
    <row r="341" spans="1:12" ht="14.4" x14ac:dyDescent="0.25">
      <c r="A341" s="16" t="s">
        <v>906</v>
      </c>
      <c r="B341" s="3" t="s">
        <v>385</v>
      </c>
      <c r="C341" s="4"/>
      <c r="D341" s="4"/>
      <c r="E341" s="4"/>
      <c r="F341" s="4"/>
      <c r="G341" s="17" t="s">
        <v>907</v>
      </c>
      <c r="H341" s="2">
        <v>16963.2</v>
      </c>
      <c r="I341" s="2">
        <v>2659.85</v>
      </c>
      <c r="J341" s="2">
        <v>0</v>
      </c>
      <c r="K341" s="2">
        <v>19623.05</v>
      </c>
      <c r="L341" s="69"/>
    </row>
    <row r="342" spans="1:12" ht="14.4" x14ac:dyDescent="0.25">
      <c r="A342" s="16" t="s">
        <v>908</v>
      </c>
      <c r="B342" s="3" t="s">
        <v>385</v>
      </c>
      <c r="C342" s="4"/>
      <c r="D342" s="4"/>
      <c r="E342" s="4"/>
      <c r="F342" s="4"/>
      <c r="G342" s="17" t="s">
        <v>861</v>
      </c>
      <c r="H342" s="2">
        <v>936.49</v>
      </c>
      <c r="I342" s="2">
        <v>152.9</v>
      </c>
      <c r="J342" s="2">
        <v>0</v>
      </c>
      <c r="K342" s="2">
        <v>1089.3900000000001</v>
      </c>
      <c r="L342" s="69"/>
    </row>
    <row r="343" spans="1:12" ht="14.4" x14ac:dyDescent="0.25">
      <c r="A343" s="19" t="s">
        <v>385</v>
      </c>
      <c r="B343" s="3" t="s">
        <v>385</v>
      </c>
      <c r="C343" s="4"/>
      <c r="D343" s="4"/>
      <c r="E343" s="4"/>
      <c r="F343" s="4"/>
      <c r="G343" s="20" t="s">
        <v>385</v>
      </c>
      <c r="H343" s="26"/>
      <c r="I343" s="26"/>
      <c r="J343" s="26"/>
      <c r="K343" s="26"/>
      <c r="L343" s="21"/>
    </row>
    <row r="344" spans="1:12" ht="14.4" x14ac:dyDescent="0.25">
      <c r="A344" s="11" t="s">
        <v>909</v>
      </c>
      <c r="B344" s="3" t="s">
        <v>385</v>
      </c>
      <c r="C344" s="4"/>
      <c r="D344" s="4"/>
      <c r="E344" s="4"/>
      <c r="F344" s="12" t="s">
        <v>910</v>
      </c>
      <c r="G344" s="13"/>
      <c r="H344" s="22">
        <v>115357.54</v>
      </c>
      <c r="I344" s="22">
        <v>16354.9</v>
      </c>
      <c r="J344" s="22">
        <v>0.01</v>
      </c>
      <c r="K344" s="22">
        <v>131712.43</v>
      </c>
      <c r="L344" s="71">
        <f>I344-J344</f>
        <v>16354.89</v>
      </c>
    </row>
    <row r="345" spans="1:12" ht="14.4" x14ac:dyDescent="0.25">
      <c r="A345" s="16" t="s">
        <v>911</v>
      </c>
      <c r="B345" s="3" t="s">
        <v>385</v>
      </c>
      <c r="C345" s="4"/>
      <c r="D345" s="4"/>
      <c r="E345" s="4"/>
      <c r="F345" s="4"/>
      <c r="G345" s="17" t="s">
        <v>694</v>
      </c>
      <c r="H345" s="2">
        <v>17342.919999999998</v>
      </c>
      <c r="I345" s="2">
        <v>3337.48</v>
      </c>
      <c r="J345" s="2">
        <v>0.01</v>
      </c>
      <c r="K345" s="2">
        <v>20680.39</v>
      </c>
      <c r="L345" s="69"/>
    </row>
    <row r="346" spans="1:12" ht="14.4" x14ac:dyDescent="0.25">
      <c r="A346" s="16" t="s">
        <v>912</v>
      </c>
      <c r="B346" s="3" t="s">
        <v>385</v>
      </c>
      <c r="C346" s="4"/>
      <c r="D346" s="4"/>
      <c r="E346" s="4"/>
      <c r="F346" s="4"/>
      <c r="G346" s="17" t="s">
        <v>913</v>
      </c>
      <c r="H346" s="2">
        <v>1223.92</v>
      </c>
      <c r="I346" s="2">
        <v>0</v>
      </c>
      <c r="J346" s="2">
        <v>0</v>
      </c>
      <c r="K346" s="2">
        <v>1223.92</v>
      </c>
      <c r="L346" s="69"/>
    </row>
    <row r="347" spans="1:12" ht="14.4" x14ac:dyDescent="0.25">
      <c r="A347" s="16" t="s">
        <v>914</v>
      </c>
      <c r="B347" s="3" t="s">
        <v>385</v>
      </c>
      <c r="C347" s="4"/>
      <c r="D347" s="4"/>
      <c r="E347" s="4"/>
      <c r="F347" s="4"/>
      <c r="G347" s="17" t="s">
        <v>915</v>
      </c>
      <c r="H347" s="2">
        <v>14917.2</v>
      </c>
      <c r="I347" s="2">
        <v>3874.66</v>
      </c>
      <c r="J347" s="2">
        <v>0</v>
      </c>
      <c r="K347" s="2">
        <v>18791.86</v>
      </c>
      <c r="L347" s="69"/>
    </row>
    <row r="348" spans="1:12" ht="14.4" x14ac:dyDescent="0.25">
      <c r="A348" s="16" t="s">
        <v>916</v>
      </c>
      <c r="B348" s="3" t="s">
        <v>385</v>
      </c>
      <c r="C348" s="4"/>
      <c r="D348" s="4"/>
      <c r="E348" s="4"/>
      <c r="F348" s="4"/>
      <c r="G348" s="17" t="s">
        <v>917</v>
      </c>
      <c r="H348" s="2">
        <v>75484.740000000005</v>
      </c>
      <c r="I348" s="2">
        <v>7335.59</v>
      </c>
      <c r="J348" s="2">
        <v>0</v>
      </c>
      <c r="K348" s="2">
        <v>82820.33</v>
      </c>
      <c r="L348" s="69"/>
    </row>
    <row r="349" spans="1:12" ht="14.4" x14ac:dyDescent="0.25">
      <c r="A349" s="16" t="s">
        <v>918</v>
      </c>
      <c r="B349" s="3" t="s">
        <v>385</v>
      </c>
      <c r="C349" s="4"/>
      <c r="D349" s="4"/>
      <c r="E349" s="4"/>
      <c r="F349" s="4"/>
      <c r="G349" s="17" t="s">
        <v>919</v>
      </c>
      <c r="H349" s="2">
        <v>6388.76</v>
      </c>
      <c r="I349" s="2">
        <v>1807.17</v>
      </c>
      <c r="J349" s="2">
        <v>0</v>
      </c>
      <c r="K349" s="2">
        <v>8195.93</v>
      </c>
      <c r="L349" s="69"/>
    </row>
    <row r="350" spans="1:12" ht="14.4" x14ac:dyDescent="0.25">
      <c r="A350" s="19" t="s">
        <v>385</v>
      </c>
      <c r="B350" s="3" t="s">
        <v>385</v>
      </c>
      <c r="C350" s="4"/>
      <c r="D350" s="4"/>
      <c r="E350" s="4"/>
      <c r="F350" s="4"/>
      <c r="G350" s="20" t="s">
        <v>385</v>
      </c>
      <c r="H350" s="26"/>
      <c r="I350" s="26"/>
      <c r="J350" s="26"/>
      <c r="K350" s="26"/>
      <c r="L350" s="21"/>
    </row>
    <row r="351" spans="1:12" ht="14.4" x14ac:dyDescent="0.25">
      <c r="A351" s="11" t="s">
        <v>920</v>
      </c>
      <c r="B351" s="3" t="s">
        <v>385</v>
      </c>
      <c r="C351" s="4"/>
      <c r="D351" s="4"/>
      <c r="E351" s="4"/>
      <c r="F351" s="12" t="s">
        <v>921</v>
      </c>
      <c r="G351" s="13"/>
      <c r="H351" s="22">
        <v>127720.39</v>
      </c>
      <c r="I351" s="22">
        <v>21272.57</v>
      </c>
      <c r="J351" s="22">
        <v>0.01</v>
      </c>
      <c r="K351" s="22">
        <v>148992.95000000001</v>
      </c>
      <c r="L351" s="71">
        <f>I351-J351</f>
        <v>21272.560000000001</v>
      </c>
    </row>
    <row r="352" spans="1:12" ht="14.4" x14ac:dyDescent="0.25">
      <c r="A352" s="16" t="s">
        <v>922</v>
      </c>
      <c r="B352" s="3" t="s">
        <v>385</v>
      </c>
      <c r="C352" s="4"/>
      <c r="D352" s="4"/>
      <c r="E352" s="4"/>
      <c r="F352" s="4"/>
      <c r="G352" s="17" t="s">
        <v>923</v>
      </c>
      <c r="H352" s="2">
        <v>14.16</v>
      </c>
      <c r="I352" s="2">
        <v>66.599999999999994</v>
      </c>
      <c r="J352" s="2">
        <v>0</v>
      </c>
      <c r="K352" s="2">
        <v>80.760000000000005</v>
      </c>
      <c r="L352" s="69"/>
    </row>
    <row r="353" spans="1:12" ht="14.4" x14ac:dyDescent="0.25">
      <c r="A353" s="16" t="s">
        <v>924</v>
      </c>
      <c r="B353" s="3" t="s">
        <v>385</v>
      </c>
      <c r="C353" s="4"/>
      <c r="D353" s="4"/>
      <c r="E353" s="4"/>
      <c r="F353" s="4"/>
      <c r="G353" s="17" t="s">
        <v>925</v>
      </c>
      <c r="H353" s="2">
        <v>408.54</v>
      </c>
      <c r="I353" s="2">
        <v>0</v>
      </c>
      <c r="J353" s="2">
        <v>0</v>
      </c>
      <c r="K353" s="2">
        <v>408.54</v>
      </c>
      <c r="L353" s="69"/>
    </row>
    <row r="354" spans="1:12" ht="14.4" x14ac:dyDescent="0.25">
      <c r="A354" s="16" t="s">
        <v>926</v>
      </c>
      <c r="B354" s="3" t="s">
        <v>385</v>
      </c>
      <c r="C354" s="4"/>
      <c r="D354" s="4"/>
      <c r="E354" s="4"/>
      <c r="F354" s="4"/>
      <c r="G354" s="17" t="s">
        <v>927</v>
      </c>
      <c r="H354" s="2">
        <v>920.74</v>
      </c>
      <c r="I354" s="2">
        <v>132.82</v>
      </c>
      <c r="J354" s="2">
        <v>0</v>
      </c>
      <c r="K354" s="2">
        <v>1053.56</v>
      </c>
      <c r="L354" s="69"/>
    </row>
    <row r="355" spans="1:12" ht="14.4" x14ac:dyDescent="0.25">
      <c r="A355" s="16" t="s">
        <v>928</v>
      </c>
      <c r="B355" s="3" t="s">
        <v>385</v>
      </c>
      <c r="C355" s="4"/>
      <c r="D355" s="4"/>
      <c r="E355" s="4"/>
      <c r="F355" s="4"/>
      <c r="G355" s="17" t="s">
        <v>929</v>
      </c>
      <c r="H355" s="2">
        <v>3385.29</v>
      </c>
      <c r="I355" s="2">
        <v>0</v>
      </c>
      <c r="J355" s="2">
        <v>0</v>
      </c>
      <c r="K355" s="2">
        <v>3385.29</v>
      </c>
      <c r="L355" s="69"/>
    </row>
    <row r="356" spans="1:12" ht="14.4" x14ac:dyDescent="0.25">
      <c r="A356" s="16" t="s">
        <v>930</v>
      </c>
      <c r="B356" s="3" t="s">
        <v>385</v>
      </c>
      <c r="C356" s="4"/>
      <c r="D356" s="4"/>
      <c r="E356" s="4"/>
      <c r="F356" s="4"/>
      <c r="G356" s="17" t="s">
        <v>931</v>
      </c>
      <c r="H356" s="2">
        <v>3439.3</v>
      </c>
      <c r="I356" s="2">
        <v>3887.97</v>
      </c>
      <c r="J356" s="2">
        <v>0</v>
      </c>
      <c r="K356" s="2">
        <v>7327.27</v>
      </c>
      <c r="L356" s="69"/>
    </row>
    <row r="357" spans="1:12" ht="14.4" x14ac:dyDescent="0.25">
      <c r="A357" s="16" t="s">
        <v>932</v>
      </c>
      <c r="B357" s="3" t="s">
        <v>385</v>
      </c>
      <c r="C357" s="4"/>
      <c r="D357" s="4"/>
      <c r="E357" s="4"/>
      <c r="F357" s="4"/>
      <c r="G357" s="17" t="s">
        <v>933</v>
      </c>
      <c r="H357" s="2">
        <v>783</v>
      </c>
      <c r="I357" s="2">
        <v>120</v>
      </c>
      <c r="J357" s="2">
        <v>0</v>
      </c>
      <c r="K357" s="2">
        <v>903</v>
      </c>
      <c r="L357" s="69"/>
    </row>
    <row r="358" spans="1:12" ht="14.4" x14ac:dyDescent="0.25">
      <c r="A358" s="16" t="s">
        <v>934</v>
      </c>
      <c r="B358" s="3" t="s">
        <v>385</v>
      </c>
      <c r="C358" s="4"/>
      <c r="D358" s="4"/>
      <c r="E358" s="4"/>
      <c r="F358" s="4"/>
      <c r="G358" s="17" t="s">
        <v>935</v>
      </c>
      <c r="H358" s="2">
        <v>331.5</v>
      </c>
      <c r="I358" s="2">
        <v>0</v>
      </c>
      <c r="J358" s="2">
        <v>0</v>
      </c>
      <c r="K358" s="2">
        <v>331.5</v>
      </c>
      <c r="L358" s="69"/>
    </row>
    <row r="359" spans="1:12" ht="14.4" x14ac:dyDescent="0.25">
      <c r="A359" s="16" t="s">
        <v>936</v>
      </c>
      <c r="B359" s="3" t="s">
        <v>385</v>
      </c>
      <c r="C359" s="4"/>
      <c r="D359" s="4"/>
      <c r="E359" s="4"/>
      <c r="F359" s="4"/>
      <c r="G359" s="17" t="s">
        <v>937</v>
      </c>
      <c r="H359" s="2">
        <v>336.5</v>
      </c>
      <c r="I359" s="2">
        <v>0</v>
      </c>
      <c r="J359" s="2">
        <v>0</v>
      </c>
      <c r="K359" s="2">
        <v>336.5</v>
      </c>
      <c r="L359" s="69"/>
    </row>
    <row r="360" spans="1:12" ht="14.4" x14ac:dyDescent="0.25">
      <c r="A360" s="16" t="s">
        <v>938</v>
      </c>
      <c r="B360" s="3" t="s">
        <v>385</v>
      </c>
      <c r="C360" s="4"/>
      <c r="D360" s="4"/>
      <c r="E360" s="4"/>
      <c r="F360" s="4"/>
      <c r="G360" s="17" t="s">
        <v>939</v>
      </c>
      <c r="H360" s="2">
        <v>3347.04</v>
      </c>
      <c r="I360" s="2">
        <v>0</v>
      </c>
      <c r="J360" s="2">
        <v>0</v>
      </c>
      <c r="K360" s="2">
        <v>3347.04</v>
      </c>
      <c r="L360" s="69"/>
    </row>
    <row r="361" spans="1:12" ht="14.4" x14ac:dyDescent="0.25">
      <c r="A361" s="16" t="s">
        <v>940</v>
      </c>
      <c r="B361" s="3" t="s">
        <v>385</v>
      </c>
      <c r="C361" s="4"/>
      <c r="D361" s="4"/>
      <c r="E361" s="4"/>
      <c r="F361" s="4"/>
      <c r="G361" s="17" t="s">
        <v>941</v>
      </c>
      <c r="H361" s="2">
        <v>63.99</v>
      </c>
      <c r="I361" s="2">
        <v>0</v>
      </c>
      <c r="J361" s="2">
        <v>0</v>
      </c>
      <c r="K361" s="2">
        <v>63.99</v>
      </c>
      <c r="L361" s="69"/>
    </row>
    <row r="362" spans="1:12" ht="14.4" x14ac:dyDescent="0.25">
      <c r="A362" s="16" t="s">
        <v>942</v>
      </c>
      <c r="B362" s="3" t="s">
        <v>385</v>
      </c>
      <c r="C362" s="4"/>
      <c r="D362" s="4"/>
      <c r="E362" s="4"/>
      <c r="F362" s="4"/>
      <c r="G362" s="17" t="s">
        <v>943</v>
      </c>
      <c r="H362" s="2">
        <v>13730</v>
      </c>
      <c r="I362" s="2">
        <v>0</v>
      </c>
      <c r="J362" s="2">
        <v>0</v>
      </c>
      <c r="K362" s="2">
        <v>13730</v>
      </c>
      <c r="L362" s="69"/>
    </row>
    <row r="363" spans="1:12" ht="14.4" x14ac:dyDescent="0.25">
      <c r="A363" s="16" t="s">
        <v>944</v>
      </c>
      <c r="B363" s="3" t="s">
        <v>385</v>
      </c>
      <c r="C363" s="4"/>
      <c r="D363" s="4"/>
      <c r="E363" s="4"/>
      <c r="F363" s="4"/>
      <c r="G363" s="17" t="s">
        <v>945</v>
      </c>
      <c r="H363" s="2">
        <v>1940.11</v>
      </c>
      <c r="I363" s="2">
        <v>66.819999999999993</v>
      </c>
      <c r="J363" s="2">
        <v>0</v>
      </c>
      <c r="K363" s="2">
        <v>2006.93</v>
      </c>
      <c r="L363" s="69"/>
    </row>
    <row r="364" spans="1:12" ht="14.4" x14ac:dyDescent="0.25">
      <c r="A364" s="16" t="s">
        <v>946</v>
      </c>
      <c r="B364" s="3" t="s">
        <v>385</v>
      </c>
      <c r="C364" s="4"/>
      <c r="D364" s="4"/>
      <c r="E364" s="4"/>
      <c r="F364" s="4"/>
      <c r="G364" s="17" t="s">
        <v>947</v>
      </c>
      <c r="H364" s="2">
        <v>1500</v>
      </c>
      <c r="I364" s="2">
        <v>0</v>
      </c>
      <c r="J364" s="2">
        <v>0</v>
      </c>
      <c r="K364" s="2">
        <v>1500</v>
      </c>
      <c r="L364" s="69"/>
    </row>
    <row r="365" spans="1:12" ht="14.4" x14ac:dyDescent="0.25">
      <c r="A365" s="16" t="s">
        <v>948</v>
      </c>
      <c r="B365" s="3" t="s">
        <v>385</v>
      </c>
      <c r="C365" s="4"/>
      <c r="D365" s="4"/>
      <c r="E365" s="4"/>
      <c r="F365" s="4"/>
      <c r="G365" s="17" t="s">
        <v>949</v>
      </c>
      <c r="H365" s="2">
        <v>10794.03</v>
      </c>
      <c r="I365" s="2">
        <v>5476.35</v>
      </c>
      <c r="J365" s="2">
        <v>0</v>
      </c>
      <c r="K365" s="2">
        <v>16270.38</v>
      </c>
      <c r="L365" s="69"/>
    </row>
    <row r="366" spans="1:12" ht="14.4" x14ac:dyDescent="0.25">
      <c r="A366" s="16" t="s">
        <v>950</v>
      </c>
      <c r="B366" s="3" t="s">
        <v>385</v>
      </c>
      <c r="C366" s="4"/>
      <c r="D366" s="4"/>
      <c r="E366" s="4"/>
      <c r="F366" s="4"/>
      <c r="G366" s="17" t="s">
        <v>951</v>
      </c>
      <c r="H366" s="2">
        <v>4194</v>
      </c>
      <c r="I366" s="2">
        <v>378.58</v>
      </c>
      <c r="J366" s="2">
        <v>0</v>
      </c>
      <c r="K366" s="2">
        <v>4572.58</v>
      </c>
      <c r="L366" s="69"/>
    </row>
    <row r="367" spans="1:12" ht="14.4" x14ac:dyDescent="0.25">
      <c r="A367" s="16" t="s">
        <v>952</v>
      </c>
      <c r="B367" s="3" t="s">
        <v>385</v>
      </c>
      <c r="C367" s="4"/>
      <c r="D367" s="4"/>
      <c r="E367" s="4"/>
      <c r="F367" s="4"/>
      <c r="G367" s="17" t="s">
        <v>953</v>
      </c>
      <c r="H367" s="2">
        <v>75171.83</v>
      </c>
      <c r="I367" s="2">
        <v>10577.68</v>
      </c>
      <c r="J367" s="2">
        <v>0.01</v>
      </c>
      <c r="K367" s="2">
        <v>85749.5</v>
      </c>
      <c r="L367" s="69"/>
    </row>
    <row r="368" spans="1:12" ht="14.4" x14ac:dyDescent="0.25">
      <c r="A368" s="16" t="s">
        <v>954</v>
      </c>
      <c r="B368" s="3" t="s">
        <v>385</v>
      </c>
      <c r="C368" s="4"/>
      <c r="D368" s="4"/>
      <c r="E368" s="4"/>
      <c r="F368" s="4"/>
      <c r="G368" s="17" t="s">
        <v>955</v>
      </c>
      <c r="H368" s="2">
        <v>7360.36</v>
      </c>
      <c r="I368" s="2">
        <v>565.75</v>
      </c>
      <c r="J368" s="2">
        <v>0</v>
      </c>
      <c r="K368" s="2">
        <v>7926.11</v>
      </c>
      <c r="L368" s="69"/>
    </row>
    <row r="369" spans="1:12" ht="14.4" x14ac:dyDescent="0.25">
      <c r="A369" s="19" t="s">
        <v>385</v>
      </c>
      <c r="B369" s="3" t="s">
        <v>385</v>
      </c>
      <c r="C369" s="4"/>
      <c r="D369" s="4"/>
      <c r="E369" s="4"/>
      <c r="F369" s="4"/>
      <c r="G369" s="20" t="s">
        <v>385</v>
      </c>
      <c r="H369" s="26"/>
      <c r="I369" s="26"/>
      <c r="J369" s="26"/>
      <c r="K369" s="26"/>
      <c r="L369" s="21"/>
    </row>
    <row r="370" spans="1:12" ht="14.4" x14ac:dyDescent="0.25">
      <c r="A370" s="11" t="s">
        <v>956</v>
      </c>
      <c r="B370" s="3" t="s">
        <v>385</v>
      </c>
      <c r="C370" s="4"/>
      <c r="D370" s="4"/>
      <c r="E370" s="4"/>
      <c r="F370" s="12" t="s">
        <v>957</v>
      </c>
      <c r="G370" s="13"/>
      <c r="H370" s="22">
        <v>14224.87</v>
      </c>
      <c r="I370" s="22">
        <v>0</v>
      </c>
      <c r="J370" s="22">
        <v>0</v>
      </c>
      <c r="K370" s="22">
        <v>14224.87</v>
      </c>
      <c r="L370" s="71">
        <f>I370-J370</f>
        <v>0</v>
      </c>
    </row>
    <row r="371" spans="1:12" ht="14.4" x14ac:dyDescent="0.25">
      <c r="A371" s="16" t="s">
        <v>958</v>
      </c>
      <c r="B371" s="3" t="s">
        <v>385</v>
      </c>
      <c r="C371" s="4"/>
      <c r="D371" s="4"/>
      <c r="E371" s="4"/>
      <c r="F371" s="4"/>
      <c r="G371" s="17" t="s">
        <v>959</v>
      </c>
      <c r="H371" s="2">
        <v>12474.87</v>
      </c>
      <c r="I371" s="2">
        <v>0</v>
      </c>
      <c r="J371" s="2">
        <v>0</v>
      </c>
      <c r="K371" s="2">
        <v>12474.87</v>
      </c>
      <c r="L371" s="69"/>
    </row>
    <row r="372" spans="1:12" ht="14.4" x14ac:dyDescent="0.25">
      <c r="A372" s="16" t="s">
        <v>960</v>
      </c>
      <c r="B372" s="3" t="s">
        <v>385</v>
      </c>
      <c r="C372" s="4"/>
      <c r="D372" s="4"/>
      <c r="E372" s="4"/>
      <c r="F372" s="4"/>
      <c r="G372" s="17" t="s">
        <v>961</v>
      </c>
      <c r="H372" s="2">
        <v>1750</v>
      </c>
      <c r="I372" s="2">
        <v>0</v>
      </c>
      <c r="J372" s="2">
        <v>0</v>
      </c>
      <c r="K372" s="2">
        <v>1750</v>
      </c>
      <c r="L372" s="69"/>
    </row>
    <row r="373" spans="1:12" ht="14.4" x14ac:dyDescent="0.25">
      <c r="A373" s="19" t="s">
        <v>385</v>
      </c>
      <c r="B373" s="3" t="s">
        <v>385</v>
      </c>
      <c r="C373" s="4"/>
      <c r="D373" s="4"/>
      <c r="E373" s="4"/>
      <c r="F373" s="4"/>
      <c r="G373" s="20" t="s">
        <v>385</v>
      </c>
      <c r="H373" s="26"/>
      <c r="I373" s="26"/>
      <c r="J373" s="26"/>
      <c r="K373" s="26"/>
      <c r="L373" s="21"/>
    </row>
    <row r="374" spans="1:12" ht="14.4" x14ac:dyDescent="0.25">
      <c r="A374" s="11" t="s">
        <v>962</v>
      </c>
      <c r="B374" s="15" t="s">
        <v>385</v>
      </c>
      <c r="C374" s="12" t="s">
        <v>963</v>
      </c>
      <c r="D374" s="13"/>
      <c r="E374" s="13"/>
      <c r="F374" s="13"/>
      <c r="G374" s="13"/>
      <c r="H374" s="22">
        <v>341393.38</v>
      </c>
      <c r="I374" s="22">
        <v>60290.91</v>
      </c>
      <c r="J374" s="22">
        <v>0</v>
      </c>
      <c r="K374" s="22">
        <v>401684.29</v>
      </c>
      <c r="L374" s="71">
        <f>I374-J374</f>
        <v>60290.91</v>
      </c>
    </row>
    <row r="375" spans="1:12" ht="14.4" x14ac:dyDescent="0.25">
      <c r="A375" s="11" t="s">
        <v>964</v>
      </c>
      <c r="B375" s="3" t="s">
        <v>385</v>
      </c>
      <c r="C375" s="4"/>
      <c r="D375" s="12" t="s">
        <v>963</v>
      </c>
      <c r="E375" s="13"/>
      <c r="F375" s="13"/>
      <c r="G375" s="13"/>
      <c r="H375" s="22">
        <v>341393.38</v>
      </c>
      <c r="I375" s="22">
        <v>60290.91</v>
      </c>
      <c r="J375" s="22">
        <v>0</v>
      </c>
      <c r="K375" s="22">
        <v>401684.29</v>
      </c>
      <c r="L375" s="68"/>
    </row>
    <row r="376" spans="1:12" ht="14.4" x14ac:dyDescent="0.25">
      <c r="A376" s="11" t="s">
        <v>965</v>
      </c>
      <c r="B376" s="3" t="s">
        <v>385</v>
      </c>
      <c r="C376" s="4"/>
      <c r="D376" s="4"/>
      <c r="E376" s="12" t="s">
        <v>963</v>
      </c>
      <c r="F376" s="13"/>
      <c r="G376" s="13"/>
      <c r="H376" s="22">
        <v>341393.38</v>
      </c>
      <c r="I376" s="22">
        <v>60290.91</v>
      </c>
      <c r="J376" s="22">
        <v>0</v>
      </c>
      <c r="K376" s="22">
        <v>401684.29</v>
      </c>
      <c r="L376" s="68"/>
    </row>
    <row r="377" spans="1:12" ht="14.4" x14ac:dyDescent="0.25">
      <c r="A377" s="11" t="s">
        <v>966</v>
      </c>
      <c r="B377" s="3" t="s">
        <v>385</v>
      </c>
      <c r="C377" s="4"/>
      <c r="D377" s="4"/>
      <c r="E377" s="4"/>
      <c r="F377" s="12" t="s">
        <v>967</v>
      </c>
      <c r="G377" s="13"/>
      <c r="H377" s="22">
        <v>272599</v>
      </c>
      <c r="I377" s="22">
        <v>54131.35</v>
      </c>
      <c r="J377" s="22">
        <v>0</v>
      </c>
      <c r="K377" s="22">
        <v>326730.34999999998</v>
      </c>
      <c r="L377" s="71">
        <f>I377-J377</f>
        <v>54131.35</v>
      </c>
    </row>
    <row r="378" spans="1:12" ht="14.4" x14ac:dyDescent="0.25">
      <c r="A378" s="16" t="s">
        <v>968</v>
      </c>
      <c r="B378" s="3" t="s">
        <v>385</v>
      </c>
      <c r="C378" s="4"/>
      <c r="D378" s="4"/>
      <c r="E378" s="4"/>
      <c r="F378" s="4"/>
      <c r="G378" s="17" t="s">
        <v>969</v>
      </c>
      <c r="H378" s="2">
        <v>76624.179999999993</v>
      </c>
      <c r="I378" s="2">
        <v>15132.63</v>
      </c>
      <c r="J378" s="2">
        <v>0</v>
      </c>
      <c r="K378" s="2">
        <v>91756.81</v>
      </c>
      <c r="L378" s="69"/>
    </row>
    <row r="379" spans="1:12" ht="14.4" x14ac:dyDescent="0.25">
      <c r="A379" s="16" t="s">
        <v>970</v>
      </c>
      <c r="B379" s="3" t="s">
        <v>385</v>
      </c>
      <c r="C379" s="4"/>
      <c r="D379" s="4"/>
      <c r="E379" s="4"/>
      <c r="F379" s="4"/>
      <c r="G379" s="17" t="s">
        <v>971</v>
      </c>
      <c r="H379" s="2">
        <v>3895</v>
      </c>
      <c r="I379" s="2">
        <v>0</v>
      </c>
      <c r="J379" s="2">
        <v>0</v>
      </c>
      <c r="K379" s="2">
        <v>3895</v>
      </c>
      <c r="L379" s="69"/>
    </row>
    <row r="380" spans="1:12" ht="14.4" x14ac:dyDescent="0.25">
      <c r="A380" s="16" t="s">
        <v>972</v>
      </c>
      <c r="B380" s="3" t="s">
        <v>385</v>
      </c>
      <c r="C380" s="4"/>
      <c r="D380" s="4"/>
      <c r="E380" s="4"/>
      <c r="F380" s="4"/>
      <c r="G380" s="17" t="s">
        <v>973</v>
      </c>
      <c r="H380" s="2">
        <v>20240</v>
      </c>
      <c r="I380" s="2">
        <v>3480</v>
      </c>
      <c r="J380" s="2">
        <v>0</v>
      </c>
      <c r="K380" s="2">
        <v>23720</v>
      </c>
      <c r="L380" s="69"/>
    </row>
    <row r="381" spans="1:12" ht="14.4" x14ac:dyDescent="0.25">
      <c r="A381" s="16" t="s">
        <v>974</v>
      </c>
      <c r="B381" s="3" t="s">
        <v>385</v>
      </c>
      <c r="C381" s="4"/>
      <c r="D381" s="4"/>
      <c r="E381" s="4"/>
      <c r="F381" s="4"/>
      <c r="G381" s="17" t="s">
        <v>975</v>
      </c>
      <c r="H381" s="2">
        <v>1591</v>
      </c>
      <c r="I381" s="2">
        <v>244</v>
      </c>
      <c r="J381" s="2">
        <v>0</v>
      </c>
      <c r="K381" s="2">
        <v>1835</v>
      </c>
      <c r="L381" s="69"/>
    </row>
    <row r="382" spans="1:12" ht="14.4" x14ac:dyDescent="0.25">
      <c r="A382" s="16" t="s">
        <v>976</v>
      </c>
      <c r="B382" s="3" t="s">
        <v>385</v>
      </c>
      <c r="C382" s="4"/>
      <c r="D382" s="4"/>
      <c r="E382" s="4"/>
      <c r="F382" s="4"/>
      <c r="G382" s="17" t="s">
        <v>977</v>
      </c>
      <c r="H382" s="2">
        <v>2500.6</v>
      </c>
      <c r="I382" s="2">
        <v>0</v>
      </c>
      <c r="J382" s="2">
        <v>0</v>
      </c>
      <c r="K382" s="2">
        <v>2500.6</v>
      </c>
      <c r="L382" s="69"/>
    </row>
    <row r="383" spans="1:12" ht="14.4" x14ac:dyDescent="0.25">
      <c r="A383" s="16" t="s">
        <v>978</v>
      </c>
      <c r="B383" s="3" t="s">
        <v>385</v>
      </c>
      <c r="C383" s="4"/>
      <c r="D383" s="4"/>
      <c r="E383" s="4"/>
      <c r="F383" s="4"/>
      <c r="G383" s="17" t="s">
        <v>979</v>
      </c>
      <c r="H383" s="2">
        <v>151468.22</v>
      </c>
      <c r="I383" s="2">
        <v>32314.720000000001</v>
      </c>
      <c r="J383" s="2">
        <v>0</v>
      </c>
      <c r="K383" s="2">
        <v>183782.94</v>
      </c>
      <c r="L383" s="69"/>
    </row>
    <row r="384" spans="1:12" ht="14.4" x14ac:dyDescent="0.25">
      <c r="A384" s="16" t="s">
        <v>980</v>
      </c>
      <c r="B384" s="3" t="s">
        <v>385</v>
      </c>
      <c r="C384" s="4"/>
      <c r="D384" s="4"/>
      <c r="E384" s="4"/>
      <c r="F384" s="4"/>
      <c r="G384" s="17" t="s">
        <v>981</v>
      </c>
      <c r="H384" s="2">
        <v>16280</v>
      </c>
      <c r="I384" s="2">
        <v>2960</v>
      </c>
      <c r="J384" s="2">
        <v>0</v>
      </c>
      <c r="K384" s="2">
        <v>19240</v>
      </c>
      <c r="L384" s="69"/>
    </row>
    <row r="385" spans="1:12" ht="14.4" x14ac:dyDescent="0.25">
      <c r="A385" s="19" t="s">
        <v>385</v>
      </c>
      <c r="B385" s="3" t="s">
        <v>385</v>
      </c>
      <c r="C385" s="4"/>
      <c r="D385" s="4"/>
      <c r="E385" s="4"/>
      <c r="F385" s="4"/>
      <c r="G385" s="20" t="s">
        <v>385</v>
      </c>
      <c r="H385" s="26"/>
      <c r="I385" s="26"/>
      <c r="J385" s="26"/>
      <c r="K385" s="26"/>
      <c r="L385" s="21"/>
    </row>
    <row r="386" spans="1:12" ht="14.4" x14ac:dyDescent="0.25">
      <c r="A386" s="11" t="s">
        <v>982</v>
      </c>
      <c r="B386" s="3" t="s">
        <v>385</v>
      </c>
      <c r="C386" s="4"/>
      <c r="D386" s="4"/>
      <c r="E386" s="4"/>
      <c r="F386" s="12" t="s">
        <v>983</v>
      </c>
      <c r="G386" s="13"/>
      <c r="H386" s="22">
        <v>20790</v>
      </c>
      <c r="I386" s="22">
        <v>0</v>
      </c>
      <c r="J386" s="22">
        <v>0</v>
      </c>
      <c r="K386" s="22">
        <v>20790</v>
      </c>
      <c r="L386" s="71">
        <f>I386-J386</f>
        <v>0</v>
      </c>
    </row>
    <row r="387" spans="1:12" ht="14.4" x14ac:dyDescent="0.25">
      <c r="A387" s="16" t="s">
        <v>984</v>
      </c>
      <c r="B387" s="3" t="s">
        <v>385</v>
      </c>
      <c r="C387" s="4"/>
      <c r="D387" s="4"/>
      <c r="E387" s="4"/>
      <c r="F387" s="4"/>
      <c r="G387" s="17" t="s">
        <v>985</v>
      </c>
      <c r="H387" s="2">
        <v>20790</v>
      </c>
      <c r="I387" s="2">
        <v>0</v>
      </c>
      <c r="J387" s="2">
        <v>0</v>
      </c>
      <c r="K387" s="2">
        <v>20790</v>
      </c>
      <c r="L387" s="69"/>
    </row>
    <row r="388" spans="1:12" ht="14.4" x14ac:dyDescent="0.25">
      <c r="A388" s="19" t="s">
        <v>385</v>
      </c>
      <c r="B388" s="3" t="s">
        <v>385</v>
      </c>
      <c r="C388" s="4"/>
      <c r="D388" s="4"/>
      <c r="E388" s="4"/>
      <c r="F388" s="4"/>
      <c r="G388" s="20" t="s">
        <v>385</v>
      </c>
      <c r="H388" s="26"/>
      <c r="I388" s="26"/>
      <c r="J388" s="26"/>
      <c r="K388" s="26"/>
      <c r="L388" s="21"/>
    </row>
    <row r="389" spans="1:12" ht="14.4" x14ac:dyDescent="0.25">
      <c r="A389" s="11" t="s">
        <v>986</v>
      </c>
      <c r="B389" s="3" t="s">
        <v>385</v>
      </c>
      <c r="C389" s="4"/>
      <c r="D389" s="4"/>
      <c r="E389" s="4"/>
      <c r="F389" s="12" t="s">
        <v>987</v>
      </c>
      <c r="G389" s="13"/>
      <c r="H389" s="22">
        <v>42123.48</v>
      </c>
      <c r="I389" s="22">
        <v>6159.56</v>
      </c>
      <c r="J389" s="22">
        <v>0</v>
      </c>
      <c r="K389" s="22">
        <v>48283.040000000001</v>
      </c>
      <c r="L389" s="71">
        <f>I389-J389</f>
        <v>6159.56</v>
      </c>
    </row>
    <row r="390" spans="1:12" ht="14.4" x14ac:dyDescent="0.25">
      <c r="A390" s="16" t="s">
        <v>988</v>
      </c>
      <c r="B390" s="3" t="s">
        <v>385</v>
      </c>
      <c r="C390" s="4"/>
      <c r="D390" s="4"/>
      <c r="E390" s="4"/>
      <c r="F390" s="4"/>
      <c r="G390" s="17" t="s">
        <v>989</v>
      </c>
      <c r="H390" s="2">
        <v>42123.48</v>
      </c>
      <c r="I390" s="2">
        <v>6159.56</v>
      </c>
      <c r="J390" s="2">
        <v>0</v>
      </c>
      <c r="K390" s="2">
        <v>48283.040000000001</v>
      </c>
      <c r="L390" s="69"/>
    </row>
    <row r="391" spans="1:12" ht="14.4" x14ac:dyDescent="0.25">
      <c r="A391" s="19" t="s">
        <v>385</v>
      </c>
      <c r="B391" s="3" t="s">
        <v>385</v>
      </c>
      <c r="C391" s="4"/>
      <c r="D391" s="4"/>
      <c r="E391" s="4"/>
      <c r="F391" s="4"/>
      <c r="G391" s="20" t="s">
        <v>385</v>
      </c>
      <c r="H391" s="26"/>
      <c r="I391" s="26"/>
      <c r="J391" s="26"/>
      <c r="K391" s="26"/>
      <c r="L391" s="21"/>
    </row>
    <row r="392" spans="1:12" ht="14.4" x14ac:dyDescent="0.25">
      <c r="A392" s="11" t="s">
        <v>990</v>
      </c>
      <c r="B392" s="3" t="s">
        <v>385</v>
      </c>
      <c r="C392" s="4"/>
      <c r="D392" s="4"/>
      <c r="E392" s="4"/>
      <c r="F392" s="12" t="s">
        <v>991</v>
      </c>
      <c r="G392" s="13"/>
      <c r="H392" s="22">
        <v>652</v>
      </c>
      <c r="I392" s="22">
        <v>0</v>
      </c>
      <c r="J392" s="22">
        <v>0</v>
      </c>
      <c r="K392" s="22">
        <v>652</v>
      </c>
      <c r="L392" s="71">
        <f>I392-J392</f>
        <v>0</v>
      </c>
    </row>
    <row r="393" spans="1:12" ht="14.4" x14ac:dyDescent="0.25">
      <c r="A393" s="16" t="s">
        <v>992</v>
      </c>
      <c r="B393" s="3" t="s">
        <v>385</v>
      </c>
      <c r="C393" s="4"/>
      <c r="D393" s="4"/>
      <c r="E393" s="4"/>
      <c r="F393" s="4"/>
      <c r="G393" s="17" t="s">
        <v>943</v>
      </c>
      <c r="H393" s="2">
        <v>652</v>
      </c>
      <c r="I393" s="2">
        <v>0</v>
      </c>
      <c r="J393" s="2">
        <v>0</v>
      </c>
      <c r="K393" s="2">
        <v>652</v>
      </c>
      <c r="L393" s="69"/>
    </row>
    <row r="394" spans="1:12" ht="14.4" x14ac:dyDescent="0.25">
      <c r="A394" s="19" t="s">
        <v>385</v>
      </c>
      <c r="B394" s="3" t="s">
        <v>385</v>
      </c>
      <c r="C394" s="4"/>
      <c r="D394" s="4"/>
      <c r="E394" s="4"/>
      <c r="F394" s="4"/>
      <c r="G394" s="20" t="s">
        <v>385</v>
      </c>
      <c r="H394" s="26"/>
      <c r="I394" s="26"/>
      <c r="J394" s="26"/>
      <c r="K394" s="26"/>
      <c r="L394" s="21"/>
    </row>
    <row r="395" spans="1:12" ht="14.4" x14ac:dyDescent="0.25">
      <c r="A395" s="11" t="s">
        <v>993</v>
      </c>
      <c r="B395" s="3" t="s">
        <v>385</v>
      </c>
      <c r="C395" s="4"/>
      <c r="D395" s="4"/>
      <c r="E395" s="4"/>
      <c r="F395" s="12" t="s">
        <v>957</v>
      </c>
      <c r="G395" s="13"/>
      <c r="H395" s="22">
        <v>5228.8999999999996</v>
      </c>
      <c r="I395" s="22">
        <v>0</v>
      </c>
      <c r="J395" s="22">
        <v>0</v>
      </c>
      <c r="K395" s="22">
        <v>5228.8999999999996</v>
      </c>
      <c r="L395" s="71">
        <f>I395-J395</f>
        <v>0</v>
      </c>
    </row>
    <row r="396" spans="1:12" ht="14.4" x14ac:dyDescent="0.25">
      <c r="A396" s="16" t="s">
        <v>994</v>
      </c>
      <c r="B396" s="3" t="s">
        <v>385</v>
      </c>
      <c r="C396" s="4"/>
      <c r="D396" s="4"/>
      <c r="E396" s="4"/>
      <c r="F396" s="4"/>
      <c r="G396" s="17" t="s">
        <v>959</v>
      </c>
      <c r="H396" s="2">
        <v>628.9</v>
      </c>
      <c r="I396" s="2">
        <v>0</v>
      </c>
      <c r="J396" s="2">
        <v>0</v>
      </c>
      <c r="K396" s="2">
        <v>628.9</v>
      </c>
      <c r="L396" s="69"/>
    </row>
    <row r="397" spans="1:12" ht="14.4" x14ac:dyDescent="0.25">
      <c r="A397" s="16" t="s">
        <v>995</v>
      </c>
      <c r="B397" s="3" t="s">
        <v>385</v>
      </c>
      <c r="C397" s="4"/>
      <c r="D397" s="4"/>
      <c r="E397" s="4"/>
      <c r="F397" s="4"/>
      <c r="G397" s="17" t="s">
        <v>996</v>
      </c>
      <c r="H397" s="2">
        <v>1750</v>
      </c>
      <c r="I397" s="2">
        <v>0</v>
      </c>
      <c r="J397" s="2">
        <v>0</v>
      </c>
      <c r="K397" s="2">
        <v>1750</v>
      </c>
      <c r="L397" s="69"/>
    </row>
    <row r="398" spans="1:12" ht="14.4" x14ac:dyDescent="0.25">
      <c r="A398" s="16" t="s">
        <v>997</v>
      </c>
      <c r="B398" s="3" t="s">
        <v>385</v>
      </c>
      <c r="C398" s="4"/>
      <c r="D398" s="4"/>
      <c r="E398" s="4"/>
      <c r="F398" s="4"/>
      <c r="G398" s="17" t="s">
        <v>961</v>
      </c>
      <c r="H398" s="2">
        <v>2850</v>
      </c>
      <c r="I398" s="2">
        <v>0</v>
      </c>
      <c r="J398" s="2">
        <v>0</v>
      </c>
      <c r="K398" s="2">
        <v>2850</v>
      </c>
      <c r="L398" s="69"/>
    </row>
    <row r="399" spans="1:12" ht="14.4" x14ac:dyDescent="0.25">
      <c r="A399" s="19" t="s">
        <v>385</v>
      </c>
      <c r="B399" s="3" t="s">
        <v>385</v>
      </c>
      <c r="C399" s="4"/>
      <c r="D399" s="4"/>
      <c r="E399" s="4"/>
      <c r="F399" s="4"/>
      <c r="G399" s="20" t="s">
        <v>385</v>
      </c>
      <c r="H399" s="26"/>
      <c r="I399" s="26"/>
      <c r="J399" s="26"/>
      <c r="K399" s="26"/>
      <c r="L399" s="21"/>
    </row>
    <row r="400" spans="1:12" ht="14.4" x14ac:dyDescent="0.25">
      <c r="A400" s="11" t="s">
        <v>998</v>
      </c>
      <c r="B400" s="15" t="s">
        <v>385</v>
      </c>
      <c r="C400" s="12" t="s">
        <v>999</v>
      </c>
      <c r="D400" s="13"/>
      <c r="E400" s="13"/>
      <c r="F400" s="13"/>
      <c r="G400" s="13"/>
      <c r="H400" s="22">
        <v>10306.27</v>
      </c>
      <c r="I400" s="22">
        <v>1418.59</v>
      </c>
      <c r="J400" s="22">
        <v>0</v>
      </c>
      <c r="K400" s="22">
        <v>11724.86</v>
      </c>
      <c r="L400" s="71">
        <f>I400-J400</f>
        <v>1418.59</v>
      </c>
    </row>
    <row r="401" spans="1:12" ht="14.4" x14ac:dyDescent="0.25">
      <c r="A401" s="11" t="s">
        <v>1000</v>
      </c>
      <c r="B401" s="3" t="s">
        <v>385</v>
      </c>
      <c r="C401" s="4"/>
      <c r="D401" s="12" t="s">
        <v>999</v>
      </c>
      <c r="E401" s="13"/>
      <c r="F401" s="13"/>
      <c r="G401" s="13"/>
      <c r="H401" s="22">
        <v>10306.27</v>
      </c>
      <c r="I401" s="22">
        <v>1418.59</v>
      </c>
      <c r="J401" s="22">
        <v>0</v>
      </c>
      <c r="K401" s="22">
        <v>11724.86</v>
      </c>
      <c r="L401" s="68"/>
    </row>
    <row r="402" spans="1:12" ht="14.4" x14ac:dyDescent="0.25">
      <c r="A402" s="11" t="s">
        <v>1001</v>
      </c>
      <c r="B402" s="3" t="s">
        <v>385</v>
      </c>
      <c r="C402" s="4"/>
      <c r="D402" s="4"/>
      <c r="E402" s="12" t="s">
        <v>999</v>
      </c>
      <c r="F402" s="13"/>
      <c r="G402" s="13"/>
      <c r="H402" s="22">
        <v>10306.27</v>
      </c>
      <c r="I402" s="22">
        <v>1418.59</v>
      </c>
      <c r="J402" s="22">
        <v>0</v>
      </c>
      <c r="K402" s="22">
        <v>11724.86</v>
      </c>
      <c r="L402" s="68"/>
    </row>
    <row r="403" spans="1:12" ht="14.4" x14ac:dyDescent="0.25">
      <c r="A403" s="11" t="s">
        <v>1002</v>
      </c>
      <c r="B403" s="3" t="s">
        <v>385</v>
      </c>
      <c r="C403" s="4"/>
      <c r="D403" s="4"/>
      <c r="E403" s="4"/>
      <c r="F403" s="12" t="s">
        <v>1003</v>
      </c>
      <c r="G403" s="13"/>
      <c r="H403" s="22">
        <v>8306.27</v>
      </c>
      <c r="I403" s="22">
        <v>1175.79</v>
      </c>
      <c r="J403" s="22">
        <v>0</v>
      </c>
      <c r="K403" s="22">
        <v>9482.06</v>
      </c>
      <c r="L403" s="71">
        <f>I403-J403</f>
        <v>1175.79</v>
      </c>
    </row>
    <row r="404" spans="1:12" ht="14.4" x14ac:dyDescent="0.25">
      <c r="A404" s="16" t="s">
        <v>1004</v>
      </c>
      <c r="B404" s="3" t="s">
        <v>385</v>
      </c>
      <c r="C404" s="4"/>
      <c r="D404" s="4"/>
      <c r="E404" s="4"/>
      <c r="F404" s="4"/>
      <c r="G404" s="17" t="s">
        <v>1005</v>
      </c>
      <c r="H404" s="2">
        <v>8306.27</v>
      </c>
      <c r="I404" s="2">
        <v>1175.79</v>
      </c>
      <c r="J404" s="2">
        <v>0</v>
      </c>
      <c r="K404" s="2">
        <v>9482.06</v>
      </c>
      <c r="L404" s="69"/>
    </row>
    <row r="405" spans="1:12" ht="14.4" x14ac:dyDescent="0.25">
      <c r="A405" s="19" t="s">
        <v>385</v>
      </c>
      <c r="B405" s="3" t="s">
        <v>385</v>
      </c>
      <c r="C405" s="4"/>
      <c r="D405" s="4"/>
      <c r="E405" s="4"/>
      <c r="F405" s="4"/>
      <c r="G405" s="20" t="s">
        <v>385</v>
      </c>
      <c r="H405" s="26"/>
      <c r="I405" s="26"/>
      <c r="J405" s="26"/>
      <c r="K405" s="26"/>
      <c r="L405" s="21"/>
    </row>
    <row r="406" spans="1:12" ht="14.4" x14ac:dyDescent="0.25">
      <c r="A406" s="11" t="s">
        <v>1006</v>
      </c>
      <c r="B406" s="3" t="s">
        <v>385</v>
      </c>
      <c r="C406" s="4"/>
      <c r="D406" s="4"/>
      <c r="E406" s="4"/>
      <c r="F406" s="12" t="s">
        <v>1007</v>
      </c>
      <c r="G406" s="13"/>
      <c r="H406" s="22">
        <v>2000</v>
      </c>
      <c r="I406" s="22">
        <v>242.8</v>
      </c>
      <c r="J406" s="22">
        <v>0</v>
      </c>
      <c r="K406" s="22">
        <v>2242.8000000000002</v>
      </c>
      <c r="L406" s="71">
        <f>I406-J406</f>
        <v>242.8</v>
      </c>
    </row>
    <row r="407" spans="1:12" ht="14.4" x14ac:dyDescent="0.25">
      <c r="A407" s="16" t="s">
        <v>1008</v>
      </c>
      <c r="B407" s="3" t="s">
        <v>385</v>
      </c>
      <c r="C407" s="4"/>
      <c r="D407" s="4"/>
      <c r="E407" s="4"/>
      <c r="F407" s="4"/>
      <c r="G407" s="17" t="s">
        <v>1009</v>
      </c>
      <c r="H407" s="2">
        <v>2000</v>
      </c>
      <c r="I407" s="2">
        <v>242.8</v>
      </c>
      <c r="J407" s="2">
        <v>0</v>
      </c>
      <c r="K407" s="2">
        <v>2242.8000000000002</v>
      </c>
      <c r="L407" s="69"/>
    </row>
    <row r="408" spans="1:12" ht="14.4" x14ac:dyDescent="0.25">
      <c r="A408" s="11" t="s">
        <v>385</v>
      </c>
      <c r="B408" s="3" t="s">
        <v>385</v>
      </c>
      <c r="C408" s="4"/>
      <c r="D408" s="4"/>
      <c r="E408" s="12" t="s">
        <v>385</v>
      </c>
      <c r="F408" s="13"/>
      <c r="G408" s="13"/>
      <c r="H408" s="24"/>
      <c r="I408" s="24"/>
      <c r="J408" s="24"/>
      <c r="K408" s="24"/>
      <c r="L408" s="70"/>
    </row>
    <row r="409" spans="1:12" ht="14.4" x14ac:dyDescent="0.25">
      <c r="A409" s="11" t="s">
        <v>1010</v>
      </c>
      <c r="B409" s="15" t="s">
        <v>385</v>
      </c>
      <c r="C409" s="12" t="s">
        <v>1011</v>
      </c>
      <c r="D409" s="13"/>
      <c r="E409" s="13"/>
      <c r="F409" s="13"/>
      <c r="G409" s="13"/>
      <c r="H409" s="22">
        <v>507156.47999999998</v>
      </c>
      <c r="I409" s="22">
        <v>71321.039999999994</v>
      </c>
      <c r="J409" s="22">
        <v>0</v>
      </c>
      <c r="K409" s="22">
        <v>578477.52</v>
      </c>
      <c r="L409" s="71">
        <f>I409-J409</f>
        <v>71321.039999999994</v>
      </c>
    </row>
    <row r="410" spans="1:12" ht="14.4" x14ac:dyDescent="0.25">
      <c r="A410" s="11" t="s">
        <v>1012</v>
      </c>
      <c r="B410" s="3" t="s">
        <v>385</v>
      </c>
      <c r="C410" s="4"/>
      <c r="D410" s="12" t="s">
        <v>1011</v>
      </c>
      <c r="E410" s="13"/>
      <c r="F410" s="13"/>
      <c r="G410" s="13"/>
      <c r="H410" s="22">
        <v>507156.47999999998</v>
      </c>
      <c r="I410" s="22">
        <v>71321.039999999994</v>
      </c>
      <c r="J410" s="22">
        <v>0</v>
      </c>
      <c r="K410" s="22">
        <v>578477.52</v>
      </c>
      <c r="L410" s="68"/>
    </row>
    <row r="411" spans="1:12" ht="14.4" x14ac:dyDescent="0.25">
      <c r="A411" s="11" t="s">
        <v>1013</v>
      </c>
      <c r="B411" s="3" t="s">
        <v>385</v>
      </c>
      <c r="C411" s="4"/>
      <c r="D411" s="4"/>
      <c r="E411" s="12" t="s">
        <v>1011</v>
      </c>
      <c r="F411" s="13"/>
      <c r="G411" s="13"/>
      <c r="H411" s="22">
        <v>507156.47999999998</v>
      </c>
      <c r="I411" s="22">
        <v>71321.039999999994</v>
      </c>
      <c r="J411" s="22">
        <v>0</v>
      </c>
      <c r="K411" s="22">
        <v>578477.52</v>
      </c>
      <c r="L411" s="68"/>
    </row>
    <row r="412" spans="1:12" ht="14.4" x14ac:dyDescent="0.25">
      <c r="A412" s="11" t="s">
        <v>1014</v>
      </c>
      <c r="B412" s="3" t="s">
        <v>385</v>
      </c>
      <c r="C412" s="4"/>
      <c r="D412" s="4"/>
      <c r="E412" s="4"/>
      <c r="F412" s="12" t="s">
        <v>991</v>
      </c>
      <c r="G412" s="13"/>
      <c r="H412" s="22">
        <v>32855.440000000002</v>
      </c>
      <c r="I412" s="22">
        <v>13421.12</v>
      </c>
      <c r="J412" s="22">
        <v>0</v>
      </c>
      <c r="K412" s="22">
        <v>46276.56</v>
      </c>
      <c r="L412" s="71">
        <f>I412-J412</f>
        <v>13421.12</v>
      </c>
    </row>
    <row r="413" spans="1:12" ht="14.4" x14ac:dyDescent="0.25">
      <c r="A413" s="16" t="s">
        <v>1015</v>
      </c>
      <c r="B413" s="3" t="s">
        <v>385</v>
      </c>
      <c r="C413" s="4"/>
      <c r="D413" s="4"/>
      <c r="E413" s="4"/>
      <c r="F413" s="4"/>
      <c r="G413" s="17" t="s">
        <v>953</v>
      </c>
      <c r="H413" s="2">
        <v>775.35</v>
      </c>
      <c r="I413" s="2">
        <v>0</v>
      </c>
      <c r="J413" s="2">
        <v>0</v>
      </c>
      <c r="K413" s="2">
        <v>775.35</v>
      </c>
      <c r="L413" s="69"/>
    </row>
    <row r="414" spans="1:12" ht="14.4" x14ac:dyDescent="0.25">
      <c r="A414" s="16" t="s">
        <v>1016</v>
      </c>
      <c r="B414" s="3" t="s">
        <v>385</v>
      </c>
      <c r="C414" s="4"/>
      <c r="D414" s="4"/>
      <c r="E414" s="4"/>
      <c r="F414" s="4"/>
      <c r="G414" s="17" t="s">
        <v>1017</v>
      </c>
      <c r="H414" s="2">
        <v>32080.09</v>
      </c>
      <c r="I414" s="2">
        <v>13421.12</v>
      </c>
      <c r="J414" s="2">
        <v>0</v>
      </c>
      <c r="K414" s="2">
        <v>45501.21</v>
      </c>
      <c r="L414" s="69"/>
    </row>
    <row r="415" spans="1:12" ht="14.4" x14ac:dyDescent="0.25">
      <c r="A415" s="19" t="s">
        <v>385</v>
      </c>
      <c r="B415" s="3" t="s">
        <v>385</v>
      </c>
      <c r="C415" s="4"/>
      <c r="D415" s="4"/>
      <c r="E415" s="4"/>
      <c r="F415" s="4"/>
      <c r="G415" s="20" t="s">
        <v>385</v>
      </c>
      <c r="H415" s="26"/>
      <c r="I415" s="26"/>
      <c r="J415" s="26"/>
      <c r="K415" s="26"/>
      <c r="L415" s="21"/>
    </row>
    <row r="416" spans="1:12" ht="14.4" x14ac:dyDescent="0.25">
      <c r="A416" s="11" t="s">
        <v>1018</v>
      </c>
      <c r="B416" s="3" t="s">
        <v>385</v>
      </c>
      <c r="C416" s="4"/>
      <c r="D416" s="4"/>
      <c r="E416" s="4"/>
      <c r="F416" s="12" t="s">
        <v>1019</v>
      </c>
      <c r="G416" s="13"/>
      <c r="H416" s="22">
        <v>4492.91</v>
      </c>
      <c r="I416" s="22">
        <v>0</v>
      </c>
      <c r="J416" s="22">
        <v>0</v>
      </c>
      <c r="K416" s="22">
        <v>4492.91</v>
      </c>
      <c r="L416" s="71">
        <f>I416-J416</f>
        <v>0</v>
      </c>
    </row>
    <row r="417" spans="1:12" ht="14.4" x14ac:dyDescent="0.25">
      <c r="A417" s="16" t="s">
        <v>1020</v>
      </c>
      <c r="B417" s="3" t="s">
        <v>385</v>
      </c>
      <c r="C417" s="4"/>
      <c r="D417" s="4"/>
      <c r="E417" s="4"/>
      <c r="F417" s="4"/>
      <c r="G417" s="17" t="s">
        <v>1019</v>
      </c>
      <c r="H417" s="2">
        <v>4492.91</v>
      </c>
      <c r="I417" s="2">
        <v>0</v>
      </c>
      <c r="J417" s="2">
        <v>0</v>
      </c>
      <c r="K417" s="2">
        <v>4492.91</v>
      </c>
      <c r="L417" s="69"/>
    </row>
    <row r="418" spans="1:12" ht="14.4" x14ac:dyDescent="0.25">
      <c r="A418" s="19" t="s">
        <v>385</v>
      </c>
      <c r="B418" s="3" t="s">
        <v>385</v>
      </c>
      <c r="C418" s="4"/>
      <c r="D418" s="4"/>
      <c r="E418" s="4"/>
      <c r="F418" s="4"/>
      <c r="G418" s="20" t="s">
        <v>385</v>
      </c>
      <c r="H418" s="26"/>
      <c r="I418" s="26"/>
      <c r="J418" s="26"/>
      <c r="K418" s="26"/>
      <c r="L418" s="21"/>
    </row>
    <row r="419" spans="1:12" ht="14.4" x14ac:dyDescent="0.25">
      <c r="A419" s="11" t="s">
        <v>1021</v>
      </c>
      <c r="B419" s="3" t="s">
        <v>385</v>
      </c>
      <c r="C419" s="4"/>
      <c r="D419" s="4"/>
      <c r="E419" s="4"/>
      <c r="F419" s="12" t="s">
        <v>1022</v>
      </c>
      <c r="G419" s="13"/>
      <c r="H419" s="22">
        <v>464451.4</v>
      </c>
      <c r="I419" s="22">
        <v>54182.96</v>
      </c>
      <c r="J419" s="22">
        <v>0</v>
      </c>
      <c r="K419" s="22">
        <v>518634.36</v>
      </c>
      <c r="L419" s="71">
        <f>I419-J419</f>
        <v>54182.96</v>
      </c>
    </row>
    <row r="420" spans="1:12" ht="14.4" x14ac:dyDescent="0.25">
      <c r="A420" s="16" t="s">
        <v>1023</v>
      </c>
      <c r="B420" s="3" t="s">
        <v>385</v>
      </c>
      <c r="C420" s="4"/>
      <c r="D420" s="4"/>
      <c r="E420" s="4"/>
      <c r="F420" s="4"/>
      <c r="G420" s="17" t="s">
        <v>1024</v>
      </c>
      <c r="H420" s="2">
        <v>431120.11</v>
      </c>
      <c r="I420" s="2">
        <v>51148.66</v>
      </c>
      <c r="J420" s="2">
        <v>0</v>
      </c>
      <c r="K420" s="2">
        <v>482268.77</v>
      </c>
      <c r="L420" s="69"/>
    </row>
    <row r="421" spans="1:12" ht="14.4" x14ac:dyDescent="0.25">
      <c r="A421" s="16" t="s">
        <v>1025</v>
      </c>
      <c r="B421" s="3" t="s">
        <v>385</v>
      </c>
      <c r="C421" s="4"/>
      <c r="D421" s="4"/>
      <c r="E421" s="4"/>
      <c r="F421" s="4"/>
      <c r="G421" s="17" t="s">
        <v>1026</v>
      </c>
      <c r="H421" s="2">
        <v>33331.29</v>
      </c>
      <c r="I421" s="2">
        <v>3034.3</v>
      </c>
      <c r="J421" s="2">
        <v>0</v>
      </c>
      <c r="K421" s="2">
        <v>36365.589999999997</v>
      </c>
      <c r="L421" s="69"/>
    </row>
    <row r="422" spans="1:12" ht="14.4" x14ac:dyDescent="0.25">
      <c r="A422" s="19" t="s">
        <v>385</v>
      </c>
      <c r="B422" s="3" t="s">
        <v>385</v>
      </c>
      <c r="C422" s="4"/>
      <c r="D422" s="4"/>
      <c r="E422" s="4"/>
      <c r="F422" s="4"/>
      <c r="G422" s="20" t="s">
        <v>385</v>
      </c>
      <c r="H422" s="26"/>
      <c r="I422" s="26"/>
      <c r="J422" s="26"/>
      <c r="K422" s="26"/>
      <c r="L422" s="21"/>
    </row>
    <row r="423" spans="1:12" ht="14.4" x14ac:dyDescent="0.25">
      <c r="A423" s="11" t="s">
        <v>1027</v>
      </c>
      <c r="B423" s="3" t="s">
        <v>385</v>
      </c>
      <c r="C423" s="4"/>
      <c r="D423" s="4"/>
      <c r="E423" s="4"/>
      <c r="F423" s="12" t="s">
        <v>1028</v>
      </c>
      <c r="G423" s="13"/>
      <c r="H423" s="22">
        <v>996</v>
      </c>
      <c r="I423" s="22">
        <v>0</v>
      </c>
      <c r="J423" s="22">
        <v>0</v>
      </c>
      <c r="K423" s="22">
        <v>996</v>
      </c>
      <c r="L423" s="71">
        <f>I423-J423</f>
        <v>0</v>
      </c>
    </row>
    <row r="424" spans="1:12" ht="14.4" x14ac:dyDescent="0.25">
      <c r="A424" s="16" t="s">
        <v>1029</v>
      </c>
      <c r="B424" s="3" t="s">
        <v>385</v>
      </c>
      <c r="C424" s="4"/>
      <c r="D424" s="4"/>
      <c r="E424" s="4"/>
      <c r="F424" s="4"/>
      <c r="G424" s="17" t="s">
        <v>959</v>
      </c>
      <c r="H424" s="2">
        <v>996</v>
      </c>
      <c r="I424" s="2">
        <v>0</v>
      </c>
      <c r="J424" s="2">
        <v>0</v>
      </c>
      <c r="K424" s="2">
        <v>996</v>
      </c>
      <c r="L424" s="69"/>
    </row>
    <row r="425" spans="1:12" ht="14.4" x14ac:dyDescent="0.25">
      <c r="A425" s="19" t="s">
        <v>385</v>
      </c>
      <c r="B425" s="3" t="s">
        <v>385</v>
      </c>
      <c r="C425" s="4"/>
      <c r="D425" s="4"/>
      <c r="E425" s="4"/>
      <c r="F425" s="4"/>
      <c r="G425" s="20" t="s">
        <v>385</v>
      </c>
      <c r="H425" s="26"/>
      <c r="I425" s="26"/>
      <c r="J425" s="26"/>
      <c r="K425" s="26"/>
      <c r="L425" s="21"/>
    </row>
    <row r="426" spans="1:12" ht="14.4" x14ac:dyDescent="0.25">
      <c r="A426" s="11" t="s">
        <v>1030</v>
      </c>
      <c r="B426" s="3" t="s">
        <v>385</v>
      </c>
      <c r="C426" s="4"/>
      <c r="D426" s="4"/>
      <c r="E426" s="4"/>
      <c r="F426" s="12" t="s">
        <v>1031</v>
      </c>
      <c r="G426" s="13"/>
      <c r="H426" s="22">
        <v>4285.7299999999996</v>
      </c>
      <c r="I426" s="22">
        <v>127.2</v>
      </c>
      <c r="J426" s="22">
        <v>0</v>
      </c>
      <c r="K426" s="22">
        <v>4412.93</v>
      </c>
      <c r="L426" s="71">
        <f>I426-J426</f>
        <v>127.2</v>
      </c>
    </row>
    <row r="427" spans="1:12" ht="14.4" x14ac:dyDescent="0.25">
      <c r="A427" s="16" t="s">
        <v>1032</v>
      </c>
      <c r="B427" s="3" t="s">
        <v>385</v>
      </c>
      <c r="C427" s="4"/>
      <c r="D427" s="4"/>
      <c r="E427" s="4"/>
      <c r="F427" s="4"/>
      <c r="G427" s="17" t="s">
        <v>1031</v>
      </c>
      <c r="H427" s="2">
        <v>4285.7299999999996</v>
      </c>
      <c r="I427" s="2">
        <v>127.2</v>
      </c>
      <c r="J427" s="2">
        <v>0</v>
      </c>
      <c r="K427" s="2">
        <v>4412.93</v>
      </c>
      <c r="L427" s="69"/>
    </row>
    <row r="428" spans="1:12" ht="14.4" x14ac:dyDescent="0.25">
      <c r="A428" s="19" t="s">
        <v>385</v>
      </c>
      <c r="B428" s="3" t="s">
        <v>385</v>
      </c>
      <c r="C428" s="4"/>
      <c r="D428" s="4"/>
      <c r="E428" s="4"/>
      <c r="F428" s="4"/>
      <c r="G428" s="20" t="s">
        <v>385</v>
      </c>
      <c r="H428" s="26"/>
      <c r="I428" s="26"/>
      <c r="J428" s="26"/>
      <c r="K428" s="26"/>
      <c r="L428" s="21"/>
    </row>
    <row r="429" spans="1:12" ht="14.4" x14ac:dyDescent="0.25">
      <c r="A429" s="11" t="s">
        <v>1033</v>
      </c>
      <c r="B429" s="3" t="s">
        <v>385</v>
      </c>
      <c r="C429" s="4"/>
      <c r="D429" s="4"/>
      <c r="E429" s="4"/>
      <c r="F429" s="12" t="s">
        <v>1034</v>
      </c>
      <c r="G429" s="13"/>
      <c r="H429" s="22">
        <v>75</v>
      </c>
      <c r="I429" s="22">
        <v>3200</v>
      </c>
      <c r="J429" s="22">
        <v>0</v>
      </c>
      <c r="K429" s="22">
        <v>3275</v>
      </c>
      <c r="L429" s="71">
        <f>I429-J429</f>
        <v>3200</v>
      </c>
    </row>
    <row r="430" spans="1:12" ht="14.4" x14ac:dyDescent="0.25">
      <c r="A430" s="16" t="s">
        <v>1035</v>
      </c>
      <c r="B430" s="3" t="s">
        <v>385</v>
      </c>
      <c r="C430" s="4"/>
      <c r="D430" s="4"/>
      <c r="E430" s="4"/>
      <c r="F430" s="4"/>
      <c r="G430" s="17" t="s">
        <v>1034</v>
      </c>
      <c r="H430" s="2">
        <v>75</v>
      </c>
      <c r="I430" s="2">
        <v>3200</v>
      </c>
      <c r="J430" s="2">
        <v>0</v>
      </c>
      <c r="K430" s="2">
        <v>3275</v>
      </c>
      <c r="L430" s="69"/>
    </row>
    <row r="431" spans="1:12" ht="14.4" x14ac:dyDescent="0.25">
      <c r="A431" s="19" t="s">
        <v>385</v>
      </c>
      <c r="B431" s="3" t="s">
        <v>385</v>
      </c>
      <c r="C431" s="4"/>
      <c r="D431" s="4"/>
      <c r="E431" s="4"/>
      <c r="F431" s="4"/>
      <c r="G431" s="20" t="s">
        <v>385</v>
      </c>
      <c r="H431" s="26"/>
      <c r="I431" s="26"/>
      <c r="J431" s="26"/>
      <c r="K431" s="26"/>
      <c r="L431" s="21"/>
    </row>
    <row r="432" spans="1:12" ht="14.4" x14ac:dyDescent="0.25">
      <c r="A432" s="11" t="s">
        <v>1036</v>
      </c>
      <c r="B432" s="3" t="s">
        <v>385</v>
      </c>
      <c r="C432" s="4"/>
      <c r="D432" s="4"/>
      <c r="E432" s="4"/>
      <c r="F432" s="12" t="s">
        <v>1037</v>
      </c>
      <c r="G432" s="13"/>
      <c r="H432" s="22">
        <v>0</v>
      </c>
      <c r="I432" s="22">
        <v>389.76</v>
      </c>
      <c r="J432" s="22">
        <v>0</v>
      </c>
      <c r="K432" s="22">
        <v>389.76</v>
      </c>
      <c r="L432" s="71">
        <f>I432-J432</f>
        <v>389.76</v>
      </c>
    </row>
    <row r="433" spans="1:12" ht="14.4" x14ac:dyDescent="0.25">
      <c r="A433" s="16" t="s">
        <v>1038</v>
      </c>
      <c r="B433" s="3" t="s">
        <v>385</v>
      </c>
      <c r="C433" s="4"/>
      <c r="D433" s="4"/>
      <c r="E433" s="4"/>
      <c r="F433" s="4"/>
      <c r="G433" s="17" t="s">
        <v>1037</v>
      </c>
      <c r="H433" s="2">
        <v>0</v>
      </c>
      <c r="I433" s="2">
        <v>389.76</v>
      </c>
      <c r="J433" s="2">
        <v>0</v>
      </c>
      <c r="K433" s="2">
        <v>389.76</v>
      </c>
      <c r="L433" s="69"/>
    </row>
    <row r="434" spans="1:12" ht="14.4" x14ac:dyDescent="0.25">
      <c r="A434" s="11" t="s">
        <v>385</v>
      </c>
      <c r="B434" s="15" t="s">
        <v>385</v>
      </c>
      <c r="C434" s="12" t="s">
        <v>385</v>
      </c>
      <c r="D434" s="13"/>
      <c r="E434" s="13"/>
      <c r="F434" s="13"/>
      <c r="G434" s="13"/>
      <c r="H434" s="24"/>
      <c r="I434" s="24"/>
      <c r="J434" s="24"/>
      <c r="K434" s="24"/>
      <c r="L434" s="70"/>
    </row>
    <row r="435" spans="1:12" ht="14.4" x14ac:dyDescent="0.25">
      <c r="A435" s="11" t="s">
        <v>1039</v>
      </c>
      <c r="B435" s="15" t="s">
        <v>385</v>
      </c>
      <c r="C435" s="12" t="s">
        <v>1040</v>
      </c>
      <c r="D435" s="13"/>
      <c r="E435" s="13"/>
      <c r="F435" s="13"/>
      <c r="G435" s="13"/>
      <c r="H435" s="22">
        <v>28170.75</v>
      </c>
      <c r="I435" s="22">
        <v>3487.81</v>
      </c>
      <c r="J435" s="22">
        <v>0</v>
      </c>
      <c r="K435" s="22">
        <v>31658.560000000001</v>
      </c>
      <c r="L435" s="71">
        <f>I435-J435</f>
        <v>3487.81</v>
      </c>
    </row>
    <row r="436" spans="1:12" ht="14.4" x14ac:dyDescent="0.25">
      <c r="A436" s="11" t="s">
        <v>1041</v>
      </c>
      <c r="B436" s="3" t="s">
        <v>385</v>
      </c>
      <c r="C436" s="4"/>
      <c r="D436" s="12" t="s">
        <v>1040</v>
      </c>
      <c r="E436" s="13"/>
      <c r="F436" s="13"/>
      <c r="G436" s="13"/>
      <c r="H436" s="22">
        <v>28170.75</v>
      </c>
      <c r="I436" s="22">
        <v>3487.81</v>
      </c>
      <c r="J436" s="22">
        <v>0</v>
      </c>
      <c r="K436" s="22">
        <v>31658.560000000001</v>
      </c>
      <c r="L436" s="68"/>
    </row>
    <row r="437" spans="1:12" ht="14.4" x14ac:dyDescent="0.25">
      <c r="A437" s="11" t="s">
        <v>1042</v>
      </c>
      <c r="B437" s="3" t="s">
        <v>385</v>
      </c>
      <c r="C437" s="4"/>
      <c r="D437" s="4"/>
      <c r="E437" s="12" t="s">
        <v>1040</v>
      </c>
      <c r="F437" s="13"/>
      <c r="G437" s="13"/>
      <c r="H437" s="22">
        <v>28170.75</v>
      </c>
      <c r="I437" s="22">
        <v>3487.81</v>
      </c>
      <c r="J437" s="22">
        <v>0</v>
      </c>
      <c r="K437" s="22">
        <v>31658.560000000001</v>
      </c>
      <c r="L437" s="68"/>
    </row>
    <row r="438" spans="1:12" ht="14.4" x14ac:dyDescent="0.25">
      <c r="A438" s="11" t="s">
        <v>1043</v>
      </c>
      <c r="B438" s="3" t="s">
        <v>385</v>
      </c>
      <c r="C438" s="4"/>
      <c r="D438" s="4"/>
      <c r="E438" s="4"/>
      <c r="F438" s="12" t="s">
        <v>1044</v>
      </c>
      <c r="G438" s="13"/>
      <c r="H438" s="22">
        <v>18060.240000000002</v>
      </c>
      <c r="I438" s="22">
        <v>3487.81</v>
      </c>
      <c r="J438" s="22">
        <v>0</v>
      </c>
      <c r="K438" s="22">
        <v>21548.05</v>
      </c>
      <c r="L438" s="71">
        <f>I438-J438</f>
        <v>3487.81</v>
      </c>
    </row>
    <row r="439" spans="1:12" ht="14.4" x14ac:dyDescent="0.25">
      <c r="A439" s="16" t="s">
        <v>1045</v>
      </c>
      <c r="B439" s="3" t="s">
        <v>385</v>
      </c>
      <c r="C439" s="4"/>
      <c r="D439" s="4"/>
      <c r="E439" s="4"/>
      <c r="F439" s="4"/>
      <c r="G439" s="17" t="s">
        <v>1046</v>
      </c>
      <c r="H439" s="2">
        <v>9488</v>
      </c>
      <c r="I439" s="2">
        <v>1698</v>
      </c>
      <c r="J439" s="2">
        <v>0</v>
      </c>
      <c r="K439" s="2">
        <v>11186</v>
      </c>
      <c r="L439" s="69"/>
    </row>
    <row r="440" spans="1:12" ht="14.4" x14ac:dyDescent="0.25">
      <c r="A440" s="16" t="s">
        <v>1047</v>
      </c>
      <c r="B440" s="3" t="s">
        <v>385</v>
      </c>
      <c r="C440" s="4"/>
      <c r="D440" s="4"/>
      <c r="E440" s="4"/>
      <c r="F440" s="4"/>
      <c r="G440" s="17" t="s">
        <v>1048</v>
      </c>
      <c r="H440" s="2">
        <v>7923.24</v>
      </c>
      <c r="I440" s="2">
        <v>1140.81</v>
      </c>
      <c r="J440" s="2">
        <v>0</v>
      </c>
      <c r="K440" s="2">
        <v>9064.0499999999993</v>
      </c>
      <c r="L440" s="69"/>
    </row>
    <row r="441" spans="1:12" ht="14.4" x14ac:dyDescent="0.25">
      <c r="A441" s="16" t="s">
        <v>1049</v>
      </c>
      <c r="B441" s="3" t="s">
        <v>385</v>
      </c>
      <c r="C441" s="4"/>
      <c r="D441" s="4"/>
      <c r="E441" s="4"/>
      <c r="F441" s="4"/>
      <c r="G441" s="17" t="s">
        <v>1050</v>
      </c>
      <c r="H441" s="2">
        <v>649</v>
      </c>
      <c r="I441" s="2">
        <v>649</v>
      </c>
      <c r="J441" s="2">
        <v>0</v>
      </c>
      <c r="K441" s="2">
        <v>1298</v>
      </c>
      <c r="L441" s="69"/>
    </row>
    <row r="442" spans="1:12" ht="14.4" x14ac:dyDescent="0.25">
      <c r="A442" s="19" t="s">
        <v>385</v>
      </c>
      <c r="B442" s="3" t="s">
        <v>385</v>
      </c>
      <c r="C442" s="4"/>
      <c r="D442" s="4"/>
      <c r="E442" s="4"/>
      <c r="F442" s="4"/>
      <c r="G442" s="20" t="s">
        <v>385</v>
      </c>
      <c r="H442" s="26"/>
      <c r="I442" s="26"/>
      <c r="J442" s="26"/>
      <c r="K442" s="26"/>
      <c r="L442" s="21"/>
    </row>
    <row r="443" spans="1:12" ht="14.4" x14ac:dyDescent="0.25">
      <c r="A443" s="11" t="s">
        <v>1051</v>
      </c>
      <c r="B443" s="3" t="s">
        <v>385</v>
      </c>
      <c r="C443" s="4"/>
      <c r="D443" s="4"/>
      <c r="E443" s="4"/>
      <c r="F443" s="12" t="s">
        <v>1052</v>
      </c>
      <c r="G443" s="13"/>
      <c r="H443" s="22">
        <v>2229.83</v>
      </c>
      <c r="I443" s="22">
        <v>0</v>
      </c>
      <c r="J443" s="22">
        <v>0</v>
      </c>
      <c r="K443" s="22">
        <v>2229.83</v>
      </c>
      <c r="L443" s="71">
        <f>I443-J443</f>
        <v>0</v>
      </c>
    </row>
    <row r="444" spans="1:12" ht="14.4" x14ac:dyDescent="0.25">
      <c r="A444" s="16" t="s">
        <v>1053</v>
      </c>
      <c r="B444" s="3" t="s">
        <v>385</v>
      </c>
      <c r="C444" s="4"/>
      <c r="D444" s="4"/>
      <c r="E444" s="4"/>
      <c r="F444" s="4"/>
      <c r="G444" s="17" t="s">
        <v>1054</v>
      </c>
      <c r="H444" s="2">
        <v>2087.21</v>
      </c>
      <c r="I444" s="2">
        <v>0</v>
      </c>
      <c r="J444" s="2">
        <v>0</v>
      </c>
      <c r="K444" s="2">
        <v>2087.21</v>
      </c>
      <c r="L444" s="69"/>
    </row>
    <row r="445" spans="1:12" ht="14.4" x14ac:dyDescent="0.25">
      <c r="A445" s="16" t="s">
        <v>1055</v>
      </c>
      <c r="B445" s="3" t="s">
        <v>385</v>
      </c>
      <c r="C445" s="4"/>
      <c r="D445" s="4"/>
      <c r="E445" s="4"/>
      <c r="F445" s="4"/>
      <c r="G445" s="17" t="s">
        <v>1056</v>
      </c>
      <c r="H445" s="2">
        <v>142.62</v>
      </c>
      <c r="I445" s="2">
        <v>0</v>
      </c>
      <c r="J445" s="2">
        <v>0</v>
      </c>
      <c r="K445" s="2">
        <v>142.62</v>
      </c>
      <c r="L445" s="69"/>
    </row>
    <row r="446" spans="1:12" ht="14.4" x14ac:dyDescent="0.25">
      <c r="A446" s="19" t="s">
        <v>385</v>
      </c>
      <c r="B446" s="3" t="s">
        <v>385</v>
      </c>
      <c r="C446" s="4"/>
      <c r="D446" s="4"/>
      <c r="E446" s="4"/>
      <c r="F446" s="4"/>
      <c r="G446" s="20" t="s">
        <v>385</v>
      </c>
      <c r="H446" s="26"/>
      <c r="I446" s="26"/>
      <c r="J446" s="26"/>
      <c r="K446" s="26"/>
      <c r="L446" s="21"/>
    </row>
    <row r="447" spans="1:12" ht="14.4" x14ac:dyDescent="0.25">
      <c r="A447" s="11" t="s">
        <v>1057</v>
      </c>
      <c r="B447" s="3" t="s">
        <v>385</v>
      </c>
      <c r="C447" s="4"/>
      <c r="D447" s="4"/>
      <c r="E447" s="4"/>
      <c r="F447" s="12" t="s">
        <v>1058</v>
      </c>
      <c r="G447" s="13"/>
      <c r="H447" s="22">
        <v>4438.18</v>
      </c>
      <c r="I447" s="22">
        <v>0</v>
      </c>
      <c r="J447" s="22">
        <v>0</v>
      </c>
      <c r="K447" s="22">
        <v>4438.18</v>
      </c>
      <c r="L447" s="71">
        <f>I447-J447</f>
        <v>0</v>
      </c>
    </row>
    <row r="448" spans="1:12" ht="14.4" x14ac:dyDescent="0.25">
      <c r="A448" s="16" t="s">
        <v>1059</v>
      </c>
      <c r="B448" s="3" t="s">
        <v>385</v>
      </c>
      <c r="C448" s="4"/>
      <c r="D448" s="4"/>
      <c r="E448" s="4"/>
      <c r="F448" s="4"/>
      <c r="G448" s="17" t="s">
        <v>1060</v>
      </c>
      <c r="H448" s="2">
        <v>4438.18</v>
      </c>
      <c r="I448" s="2">
        <v>0</v>
      </c>
      <c r="J448" s="2">
        <v>0</v>
      </c>
      <c r="K448" s="2">
        <v>4438.18</v>
      </c>
      <c r="L448" s="69"/>
    </row>
    <row r="449" spans="1:12" ht="14.4" x14ac:dyDescent="0.25">
      <c r="A449" s="19" t="s">
        <v>385</v>
      </c>
      <c r="B449" s="3" t="s">
        <v>385</v>
      </c>
      <c r="C449" s="4"/>
      <c r="D449" s="4"/>
      <c r="E449" s="4"/>
      <c r="F449" s="4"/>
      <c r="G449" s="20" t="s">
        <v>385</v>
      </c>
      <c r="H449" s="26"/>
      <c r="I449" s="26"/>
      <c r="J449" s="26"/>
      <c r="K449" s="26"/>
      <c r="L449" s="21"/>
    </row>
    <row r="450" spans="1:12" ht="14.4" x14ac:dyDescent="0.25">
      <c r="A450" s="11" t="s">
        <v>1061</v>
      </c>
      <c r="B450" s="3" t="s">
        <v>385</v>
      </c>
      <c r="C450" s="4"/>
      <c r="D450" s="4"/>
      <c r="E450" s="4"/>
      <c r="F450" s="12" t="s">
        <v>991</v>
      </c>
      <c r="G450" s="13"/>
      <c r="H450" s="22">
        <v>3442.5</v>
      </c>
      <c r="I450" s="22">
        <v>0</v>
      </c>
      <c r="J450" s="22">
        <v>0</v>
      </c>
      <c r="K450" s="22">
        <v>3442.5</v>
      </c>
      <c r="L450" s="71">
        <f>I450-J450</f>
        <v>0</v>
      </c>
    </row>
    <row r="451" spans="1:12" ht="14.4" x14ac:dyDescent="0.25">
      <c r="A451" s="16" t="s">
        <v>1062</v>
      </c>
      <c r="B451" s="3" t="s">
        <v>385</v>
      </c>
      <c r="C451" s="4"/>
      <c r="D451" s="4"/>
      <c r="E451" s="4"/>
      <c r="F451" s="4"/>
      <c r="G451" s="17" t="s">
        <v>991</v>
      </c>
      <c r="H451" s="2">
        <v>3442.5</v>
      </c>
      <c r="I451" s="2">
        <v>0</v>
      </c>
      <c r="J451" s="2">
        <v>0</v>
      </c>
      <c r="K451" s="2">
        <v>3442.5</v>
      </c>
      <c r="L451" s="69"/>
    </row>
    <row r="452" spans="1:12" ht="14.4" x14ac:dyDescent="0.25">
      <c r="A452" s="11" t="s">
        <v>385</v>
      </c>
      <c r="B452" s="15" t="s">
        <v>385</v>
      </c>
      <c r="C452" s="12" t="s">
        <v>385</v>
      </c>
      <c r="D452" s="13"/>
      <c r="E452" s="13"/>
      <c r="F452" s="13"/>
      <c r="G452" s="13"/>
      <c r="H452" s="24"/>
      <c r="I452" s="24"/>
      <c r="J452" s="24"/>
      <c r="K452" s="24"/>
      <c r="L452" s="70"/>
    </row>
    <row r="453" spans="1:12" ht="14.4" x14ac:dyDescent="0.25">
      <c r="A453" s="11" t="s">
        <v>1063</v>
      </c>
      <c r="B453" s="15" t="s">
        <v>385</v>
      </c>
      <c r="C453" s="12" t="s">
        <v>1064</v>
      </c>
      <c r="D453" s="13"/>
      <c r="E453" s="13"/>
      <c r="F453" s="13"/>
      <c r="G453" s="13"/>
      <c r="H453" s="22">
        <v>233650.68</v>
      </c>
      <c r="I453" s="22">
        <v>793890.38</v>
      </c>
      <c r="J453" s="22">
        <v>551</v>
      </c>
      <c r="K453" s="22">
        <v>1026990.06</v>
      </c>
      <c r="L453" s="71">
        <f>I453-J453</f>
        <v>793339.38</v>
      </c>
    </row>
    <row r="454" spans="1:12" ht="14.4" x14ac:dyDescent="0.25">
      <c r="A454" s="11" t="s">
        <v>1065</v>
      </c>
      <c r="B454" s="3" t="s">
        <v>385</v>
      </c>
      <c r="C454" s="4"/>
      <c r="D454" s="12" t="s">
        <v>1064</v>
      </c>
      <c r="E454" s="13"/>
      <c r="F454" s="13"/>
      <c r="G454" s="13"/>
      <c r="H454" s="22">
        <v>233650.68</v>
      </c>
      <c r="I454" s="22">
        <v>793890.38</v>
      </c>
      <c r="J454" s="22">
        <v>551</v>
      </c>
      <c r="K454" s="22">
        <v>1026990.06</v>
      </c>
      <c r="L454" s="68"/>
    </row>
    <row r="455" spans="1:12" ht="14.4" x14ac:dyDescent="0.25">
      <c r="A455" s="11" t="s">
        <v>1066</v>
      </c>
      <c r="B455" s="3" t="s">
        <v>385</v>
      </c>
      <c r="C455" s="4"/>
      <c r="D455" s="4"/>
      <c r="E455" s="12" t="s">
        <v>1064</v>
      </c>
      <c r="F455" s="13"/>
      <c r="G455" s="13"/>
      <c r="H455" s="22">
        <v>233650.68</v>
      </c>
      <c r="I455" s="22">
        <v>793890.38</v>
      </c>
      <c r="J455" s="22">
        <v>551</v>
      </c>
      <c r="K455" s="22">
        <v>1026990.06</v>
      </c>
      <c r="L455" s="68"/>
    </row>
    <row r="456" spans="1:12" ht="14.4" x14ac:dyDescent="0.25">
      <c r="A456" s="11" t="s">
        <v>1067</v>
      </c>
      <c r="B456" s="3" t="s">
        <v>385</v>
      </c>
      <c r="C456" s="4"/>
      <c r="D456" s="4"/>
      <c r="E456" s="4"/>
      <c r="F456" s="12" t="s">
        <v>1068</v>
      </c>
      <c r="G456" s="13"/>
      <c r="H456" s="22">
        <v>116480.35</v>
      </c>
      <c r="I456" s="22">
        <v>757546.06</v>
      </c>
      <c r="J456" s="22">
        <v>551</v>
      </c>
      <c r="K456" s="22">
        <v>873475.41</v>
      </c>
      <c r="L456" s="71">
        <f>I456-J456</f>
        <v>756995.06</v>
      </c>
    </row>
    <row r="457" spans="1:12" ht="14.4" x14ac:dyDescent="0.25">
      <c r="A457" s="16" t="s">
        <v>1069</v>
      </c>
      <c r="B457" s="3" t="s">
        <v>385</v>
      </c>
      <c r="C457" s="4"/>
      <c r="D457" s="4"/>
      <c r="E457" s="4"/>
      <c r="F457" s="4"/>
      <c r="G457" s="17" t="s">
        <v>1068</v>
      </c>
      <c r="H457" s="2">
        <v>116480.35</v>
      </c>
      <c r="I457" s="2">
        <v>757546.06</v>
      </c>
      <c r="J457" s="2">
        <v>551</v>
      </c>
      <c r="K457" s="2">
        <v>873475.41</v>
      </c>
      <c r="L457" s="69"/>
    </row>
    <row r="458" spans="1:12" ht="14.4" x14ac:dyDescent="0.25">
      <c r="A458" s="19" t="s">
        <v>385</v>
      </c>
      <c r="B458" s="3" t="s">
        <v>385</v>
      </c>
      <c r="C458" s="4"/>
      <c r="D458" s="4"/>
      <c r="E458" s="4"/>
      <c r="F458" s="4"/>
      <c r="G458" s="20" t="s">
        <v>385</v>
      </c>
      <c r="H458" s="26"/>
      <c r="I458" s="26"/>
      <c r="J458" s="26"/>
      <c r="K458" s="26"/>
      <c r="L458" s="21"/>
    </row>
    <row r="459" spans="1:12" ht="14.4" x14ac:dyDescent="0.25">
      <c r="A459" s="11" t="s">
        <v>1070</v>
      </c>
      <c r="B459" s="3" t="s">
        <v>385</v>
      </c>
      <c r="C459" s="4"/>
      <c r="D459" s="4"/>
      <c r="E459" s="4"/>
      <c r="F459" s="12" t="s">
        <v>1071</v>
      </c>
      <c r="G459" s="13"/>
      <c r="H459" s="22">
        <v>116780.33</v>
      </c>
      <c r="I459" s="22">
        <v>36344.32</v>
      </c>
      <c r="J459" s="22">
        <v>0</v>
      </c>
      <c r="K459" s="22">
        <v>153124.65</v>
      </c>
      <c r="L459" s="71">
        <f>I459-J459</f>
        <v>36344.32</v>
      </c>
    </row>
    <row r="460" spans="1:12" ht="14.4" x14ac:dyDescent="0.25">
      <c r="A460" s="16" t="s">
        <v>1072</v>
      </c>
      <c r="B460" s="3" t="s">
        <v>385</v>
      </c>
      <c r="C460" s="4"/>
      <c r="D460" s="4"/>
      <c r="E460" s="4"/>
      <c r="F460" s="4"/>
      <c r="G460" s="17" t="s">
        <v>1071</v>
      </c>
      <c r="H460" s="2">
        <v>116780.33</v>
      </c>
      <c r="I460" s="2">
        <v>36344.32</v>
      </c>
      <c r="J460" s="2">
        <v>0</v>
      </c>
      <c r="K460" s="2">
        <v>153124.65</v>
      </c>
      <c r="L460" s="69"/>
    </row>
    <row r="461" spans="1:12" ht="14.4" x14ac:dyDescent="0.25">
      <c r="A461" s="19" t="s">
        <v>385</v>
      </c>
      <c r="B461" s="3" t="s">
        <v>385</v>
      </c>
      <c r="C461" s="4"/>
      <c r="D461" s="4"/>
      <c r="E461" s="4"/>
      <c r="F461" s="4"/>
      <c r="G461" s="20" t="s">
        <v>385</v>
      </c>
      <c r="H461" s="26"/>
      <c r="I461" s="26"/>
      <c r="J461" s="26"/>
      <c r="K461" s="26"/>
      <c r="L461" s="21"/>
    </row>
    <row r="462" spans="1:12" ht="14.4" x14ac:dyDescent="0.25">
      <c r="A462" s="11" t="s">
        <v>1073</v>
      </c>
      <c r="B462" s="3" t="s">
        <v>385</v>
      </c>
      <c r="C462" s="4"/>
      <c r="D462" s="4"/>
      <c r="E462" s="4"/>
      <c r="F462" s="12" t="s">
        <v>1074</v>
      </c>
      <c r="G462" s="13"/>
      <c r="H462" s="22">
        <v>390</v>
      </c>
      <c r="I462" s="22">
        <v>0</v>
      </c>
      <c r="J462" s="22">
        <v>0</v>
      </c>
      <c r="K462" s="22">
        <v>390</v>
      </c>
      <c r="L462" s="71">
        <f>I462-J462</f>
        <v>0</v>
      </c>
    </row>
    <row r="463" spans="1:12" ht="14.4" x14ac:dyDescent="0.25">
      <c r="A463" s="16" t="s">
        <v>1075</v>
      </c>
      <c r="B463" s="3" t="s">
        <v>385</v>
      </c>
      <c r="C463" s="4"/>
      <c r="D463" s="4"/>
      <c r="E463" s="4"/>
      <c r="F463" s="4"/>
      <c r="G463" s="17" t="s">
        <v>1074</v>
      </c>
      <c r="H463" s="2">
        <v>390</v>
      </c>
      <c r="I463" s="2">
        <v>0</v>
      </c>
      <c r="J463" s="2">
        <v>0</v>
      </c>
      <c r="K463" s="2">
        <v>390</v>
      </c>
      <c r="L463" s="69"/>
    </row>
    <row r="464" spans="1:12" ht="14.4" x14ac:dyDescent="0.25">
      <c r="A464" s="11" t="s">
        <v>385</v>
      </c>
      <c r="B464" s="3" t="s">
        <v>385</v>
      </c>
      <c r="C464" s="4"/>
      <c r="D464" s="12" t="s">
        <v>385</v>
      </c>
      <c r="E464" s="13"/>
      <c r="F464" s="13"/>
      <c r="G464" s="13"/>
      <c r="H464" s="24"/>
      <c r="I464" s="24"/>
      <c r="J464" s="24"/>
      <c r="K464" s="24"/>
      <c r="L464" s="70"/>
    </row>
    <row r="465" spans="1:12" ht="14.4" x14ac:dyDescent="0.25">
      <c r="A465" s="11" t="s">
        <v>1076</v>
      </c>
      <c r="B465" s="15" t="s">
        <v>385</v>
      </c>
      <c r="C465" s="12" t="s">
        <v>1077</v>
      </c>
      <c r="D465" s="13"/>
      <c r="E465" s="13"/>
      <c r="F465" s="13"/>
      <c r="G465" s="13"/>
      <c r="H465" s="22">
        <v>231859.95</v>
      </c>
      <c r="I465" s="22">
        <v>19246.349999999999</v>
      </c>
      <c r="J465" s="22">
        <v>0</v>
      </c>
      <c r="K465" s="22">
        <v>251106.3</v>
      </c>
      <c r="L465" s="71">
        <f>I465-J465</f>
        <v>19246.349999999999</v>
      </c>
    </row>
    <row r="466" spans="1:12" ht="14.4" x14ac:dyDescent="0.25">
      <c r="A466" s="11" t="s">
        <v>1078</v>
      </c>
      <c r="B466" s="3" t="s">
        <v>385</v>
      </c>
      <c r="C466" s="4"/>
      <c r="D466" s="12" t="s">
        <v>1077</v>
      </c>
      <c r="E466" s="13"/>
      <c r="F466" s="13"/>
      <c r="G466" s="13"/>
      <c r="H466" s="22">
        <v>231859.95</v>
      </c>
      <c r="I466" s="22">
        <v>19246.349999999999</v>
      </c>
      <c r="J466" s="22">
        <v>0</v>
      </c>
      <c r="K466" s="22">
        <v>251106.3</v>
      </c>
      <c r="L466" s="68"/>
    </row>
    <row r="467" spans="1:12" ht="14.4" x14ac:dyDescent="0.25">
      <c r="A467" s="11" t="s">
        <v>1079</v>
      </c>
      <c r="B467" s="3" t="s">
        <v>385</v>
      </c>
      <c r="C467" s="4"/>
      <c r="D467" s="4"/>
      <c r="E467" s="12" t="s">
        <v>1077</v>
      </c>
      <c r="F467" s="13"/>
      <c r="G467" s="13"/>
      <c r="H467" s="22">
        <v>231859.95</v>
      </c>
      <c r="I467" s="22">
        <v>19246.349999999999</v>
      </c>
      <c r="J467" s="22">
        <v>0</v>
      </c>
      <c r="K467" s="22">
        <v>251106.3</v>
      </c>
      <c r="L467" s="68"/>
    </row>
    <row r="468" spans="1:12" ht="14.4" x14ac:dyDescent="0.25">
      <c r="A468" s="11" t="s">
        <v>1080</v>
      </c>
      <c r="B468" s="3" t="s">
        <v>385</v>
      </c>
      <c r="C468" s="4"/>
      <c r="D468" s="4"/>
      <c r="E468" s="4"/>
      <c r="F468" s="12" t="s">
        <v>1077</v>
      </c>
      <c r="G468" s="13"/>
      <c r="H468" s="22">
        <v>231859.95</v>
      </c>
      <c r="I468" s="22">
        <v>19246.349999999999</v>
      </c>
      <c r="J468" s="22">
        <v>0</v>
      </c>
      <c r="K468" s="22">
        <v>251106.3</v>
      </c>
      <c r="L468" s="68"/>
    </row>
    <row r="469" spans="1:12" ht="14.4" x14ac:dyDescent="0.25">
      <c r="A469" s="16" t="s">
        <v>1081</v>
      </c>
      <c r="B469" s="3" t="s">
        <v>385</v>
      </c>
      <c r="C469" s="4"/>
      <c r="D469" s="4"/>
      <c r="E469" s="4"/>
      <c r="F469" s="4"/>
      <c r="G469" s="17" t="s">
        <v>1082</v>
      </c>
      <c r="H469" s="2">
        <v>231859.95</v>
      </c>
      <c r="I469" s="2">
        <v>19246.349999999999</v>
      </c>
      <c r="J469" s="2">
        <v>0</v>
      </c>
      <c r="K469" s="2">
        <v>251106.3</v>
      </c>
      <c r="L469" s="69"/>
    </row>
    <row r="470" spans="1:12" ht="14.4" x14ac:dyDescent="0.25">
      <c r="A470" s="11" t="s">
        <v>385</v>
      </c>
      <c r="B470" s="15" t="s">
        <v>385</v>
      </c>
      <c r="C470" s="12" t="s">
        <v>385</v>
      </c>
      <c r="D470" s="13"/>
      <c r="E470" s="13"/>
      <c r="F470" s="13"/>
      <c r="G470" s="13"/>
      <c r="H470" s="24"/>
      <c r="I470" s="24"/>
      <c r="J470" s="24"/>
      <c r="K470" s="24"/>
      <c r="L470" s="70"/>
    </row>
    <row r="471" spans="1:12" ht="14.4" x14ac:dyDescent="0.25">
      <c r="A471" s="11" t="s">
        <v>1083</v>
      </c>
      <c r="B471" s="15" t="s">
        <v>385</v>
      </c>
      <c r="C471" s="12" t="s">
        <v>1084</v>
      </c>
      <c r="D471" s="13"/>
      <c r="E471" s="13"/>
      <c r="F471" s="13"/>
      <c r="G471" s="13"/>
      <c r="H471" s="22">
        <v>2212036.89</v>
      </c>
      <c r="I471" s="22">
        <v>320955.34000000003</v>
      </c>
      <c r="J471" s="22">
        <v>0</v>
      </c>
      <c r="K471" s="22">
        <v>2532992.23</v>
      </c>
      <c r="L471" s="71">
        <f>I471-J471</f>
        <v>320955.34000000003</v>
      </c>
    </row>
    <row r="472" spans="1:12" ht="14.4" x14ac:dyDescent="0.25">
      <c r="A472" s="11" t="s">
        <v>1085</v>
      </c>
      <c r="B472" s="3" t="s">
        <v>385</v>
      </c>
      <c r="C472" s="4"/>
      <c r="D472" s="12" t="s">
        <v>1084</v>
      </c>
      <c r="E472" s="13"/>
      <c r="F472" s="13"/>
      <c r="G472" s="13"/>
      <c r="H472" s="22">
        <v>2212036.89</v>
      </c>
      <c r="I472" s="22">
        <v>320955.34000000003</v>
      </c>
      <c r="J472" s="22">
        <v>0</v>
      </c>
      <c r="K472" s="22">
        <v>2532992.23</v>
      </c>
      <c r="L472" s="68"/>
    </row>
    <row r="473" spans="1:12" ht="14.4" x14ac:dyDescent="0.25">
      <c r="A473" s="11" t="s">
        <v>1086</v>
      </c>
      <c r="B473" s="3" t="s">
        <v>385</v>
      </c>
      <c r="C473" s="4"/>
      <c r="D473" s="4"/>
      <c r="E473" s="12" t="s">
        <v>1084</v>
      </c>
      <c r="F473" s="13"/>
      <c r="G473" s="13"/>
      <c r="H473" s="22">
        <v>2212036.89</v>
      </c>
      <c r="I473" s="22">
        <v>320955.34000000003</v>
      </c>
      <c r="J473" s="22">
        <v>0</v>
      </c>
      <c r="K473" s="22">
        <v>2532992.23</v>
      </c>
      <c r="L473" s="68"/>
    </row>
    <row r="474" spans="1:12" ht="14.4" x14ac:dyDescent="0.25">
      <c r="A474" s="11" t="s">
        <v>1087</v>
      </c>
      <c r="B474" s="3" t="s">
        <v>385</v>
      </c>
      <c r="C474" s="4"/>
      <c r="D474" s="4"/>
      <c r="E474" s="4"/>
      <c r="F474" s="12" t="s">
        <v>1084</v>
      </c>
      <c r="G474" s="13"/>
      <c r="H474" s="22">
        <v>2212036.89</v>
      </c>
      <c r="I474" s="22">
        <v>320955.34000000003</v>
      </c>
      <c r="J474" s="22">
        <v>0</v>
      </c>
      <c r="K474" s="22">
        <v>2532992.23</v>
      </c>
      <c r="L474" s="68"/>
    </row>
    <row r="475" spans="1:12" ht="14.4" x14ac:dyDescent="0.25">
      <c r="A475" s="16" t="s">
        <v>1088</v>
      </c>
      <c r="B475" s="3" t="s">
        <v>385</v>
      </c>
      <c r="C475" s="4"/>
      <c r="D475" s="4"/>
      <c r="E475" s="4"/>
      <c r="F475" s="4"/>
      <c r="G475" s="17" t="s">
        <v>1089</v>
      </c>
      <c r="H475" s="2">
        <v>2171878.56</v>
      </c>
      <c r="I475" s="2">
        <v>315083.13</v>
      </c>
      <c r="J475" s="2">
        <v>0</v>
      </c>
      <c r="K475" s="2">
        <v>2486961.69</v>
      </c>
      <c r="L475" s="71">
        <f t="shared" ref="L475:L476" si="2">I475-J475</f>
        <v>315083.13</v>
      </c>
    </row>
    <row r="476" spans="1:12" ht="14.4" x14ac:dyDescent="0.25">
      <c r="A476" s="16" t="s">
        <v>1090</v>
      </c>
      <c r="B476" s="3" t="s">
        <v>385</v>
      </c>
      <c r="C476" s="4"/>
      <c r="D476" s="4"/>
      <c r="E476" s="4"/>
      <c r="F476" s="4"/>
      <c r="G476" s="17" t="s">
        <v>1091</v>
      </c>
      <c r="H476" s="2">
        <v>40158.33</v>
      </c>
      <c r="I476" s="2">
        <v>5872.21</v>
      </c>
      <c r="J476" s="2">
        <v>0</v>
      </c>
      <c r="K476" s="2">
        <v>46030.54</v>
      </c>
      <c r="L476" s="71">
        <f t="shared" si="2"/>
        <v>5872.21</v>
      </c>
    </row>
    <row r="477" spans="1:12" ht="14.4" x14ac:dyDescent="0.25">
      <c r="A477" s="19" t="s">
        <v>385</v>
      </c>
      <c r="B477" s="3" t="s">
        <v>385</v>
      </c>
      <c r="C477" s="4"/>
      <c r="D477" s="4"/>
      <c r="E477" s="4"/>
      <c r="F477" s="4"/>
      <c r="G477" s="20" t="s">
        <v>385</v>
      </c>
      <c r="H477" s="26"/>
      <c r="I477" s="26"/>
      <c r="J477" s="26"/>
      <c r="K477" s="26"/>
      <c r="L477" s="21"/>
    </row>
    <row r="478" spans="1:12" ht="14.4" x14ac:dyDescent="0.25">
      <c r="A478" s="11" t="s">
        <v>1092</v>
      </c>
      <c r="B478" s="15" t="s">
        <v>385</v>
      </c>
      <c r="C478" s="12" t="s">
        <v>1093</v>
      </c>
      <c r="D478" s="13"/>
      <c r="E478" s="13"/>
      <c r="F478" s="13"/>
      <c r="G478" s="13"/>
      <c r="H478" s="22">
        <v>21800</v>
      </c>
      <c r="I478" s="22">
        <v>1800</v>
      </c>
      <c r="J478" s="22">
        <v>0</v>
      </c>
      <c r="K478" s="22">
        <v>23600</v>
      </c>
      <c r="L478" s="71">
        <f>I478-J478</f>
        <v>1800</v>
      </c>
    </row>
    <row r="479" spans="1:12" ht="14.4" x14ac:dyDescent="0.25">
      <c r="A479" s="11" t="s">
        <v>1094</v>
      </c>
      <c r="B479" s="3" t="s">
        <v>385</v>
      </c>
      <c r="C479" s="4"/>
      <c r="D479" s="12" t="s">
        <v>1093</v>
      </c>
      <c r="E479" s="13"/>
      <c r="F479" s="13"/>
      <c r="G479" s="13"/>
      <c r="H479" s="22">
        <v>21800</v>
      </c>
      <c r="I479" s="22">
        <v>1800</v>
      </c>
      <c r="J479" s="22">
        <v>0</v>
      </c>
      <c r="K479" s="22">
        <v>23600</v>
      </c>
      <c r="L479" s="68"/>
    </row>
    <row r="480" spans="1:12" ht="14.4" x14ac:dyDescent="0.25">
      <c r="A480" s="11" t="s">
        <v>1095</v>
      </c>
      <c r="B480" s="3" t="s">
        <v>385</v>
      </c>
      <c r="C480" s="4"/>
      <c r="D480" s="4"/>
      <c r="E480" s="12" t="s">
        <v>1093</v>
      </c>
      <c r="F480" s="13"/>
      <c r="G480" s="13"/>
      <c r="H480" s="22">
        <v>21800</v>
      </c>
      <c r="I480" s="22">
        <v>1800</v>
      </c>
      <c r="J480" s="22">
        <v>0</v>
      </c>
      <c r="K480" s="22">
        <v>23600</v>
      </c>
      <c r="L480" s="68"/>
    </row>
    <row r="481" spans="1:12" ht="14.4" x14ac:dyDescent="0.25">
      <c r="A481" s="11" t="s">
        <v>1096</v>
      </c>
      <c r="B481" s="3" t="s">
        <v>385</v>
      </c>
      <c r="C481" s="4"/>
      <c r="D481" s="4"/>
      <c r="E481" s="4"/>
      <c r="F481" s="12" t="s">
        <v>1093</v>
      </c>
      <c r="G481" s="13"/>
      <c r="H481" s="22">
        <v>21800</v>
      </c>
      <c r="I481" s="22">
        <v>1800</v>
      </c>
      <c r="J481" s="22">
        <v>0</v>
      </c>
      <c r="K481" s="22">
        <v>23600</v>
      </c>
      <c r="L481" s="71">
        <f>I481-J481</f>
        <v>1800</v>
      </c>
    </row>
    <row r="482" spans="1:12" ht="14.4" x14ac:dyDescent="0.25">
      <c r="A482" s="16" t="s">
        <v>1097</v>
      </c>
      <c r="B482" s="3" t="s">
        <v>385</v>
      </c>
      <c r="C482" s="4"/>
      <c r="D482" s="4"/>
      <c r="E482" s="4"/>
      <c r="F482" s="4"/>
      <c r="G482" s="17" t="s">
        <v>1098</v>
      </c>
      <c r="H482" s="2">
        <v>1800</v>
      </c>
      <c r="I482" s="2">
        <v>1800</v>
      </c>
      <c r="J482" s="2">
        <v>0</v>
      </c>
      <c r="K482" s="2">
        <v>3600</v>
      </c>
      <c r="L482" s="71">
        <f t="shared" ref="L482:L483" si="3">I482-J482</f>
        <v>1800</v>
      </c>
    </row>
    <row r="483" spans="1:12" ht="14.4" x14ac:dyDescent="0.25">
      <c r="A483" s="16" t="s">
        <v>1099</v>
      </c>
      <c r="B483" s="3" t="s">
        <v>385</v>
      </c>
      <c r="C483" s="4"/>
      <c r="D483" s="4"/>
      <c r="E483" s="4"/>
      <c r="F483" s="4"/>
      <c r="G483" s="17" t="s">
        <v>1100</v>
      </c>
      <c r="H483" s="2">
        <v>20000</v>
      </c>
      <c r="I483" s="2">
        <v>0</v>
      </c>
      <c r="J483" s="2">
        <v>0</v>
      </c>
      <c r="K483" s="2">
        <v>20000</v>
      </c>
      <c r="L483" s="71">
        <f t="shared" si="3"/>
        <v>0</v>
      </c>
    </row>
    <row r="484" spans="1:12" ht="14.4" x14ac:dyDescent="0.25">
      <c r="A484" s="19" t="s">
        <v>385</v>
      </c>
      <c r="B484" s="3" t="s">
        <v>385</v>
      </c>
      <c r="C484" s="4"/>
      <c r="D484" s="4"/>
      <c r="E484" s="4"/>
      <c r="F484" s="4"/>
      <c r="G484" s="20" t="s">
        <v>385</v>
      </c>
      <c r="H484" s="26"/>
      <c r="I484" s="26"/>
      <c r="J484" s="26"/>
      <c r="K484" s="26"/>
      <c r="L484" s="21"/>
    </row>
    <row r="485" spans="1:12" ht="14.4" x14ac:dyDescent="0.25">
      <c r="A485" s="11" t="s">
        <v>1101</v>
      </c>
      <c r="B485" s="15" t="s">
        <v>385</v>
      </c>
      <c r="C485" s="12" t="s">
        <v>1102</v>
      </c>
      <c r="D485" s="13"/>
      <c r="E485" s="13"/>
      <c r="F485" s="13"/>
      <c r="G485" s="13"/>
      <c r="H485" s="22">
        <v>0</v>
      </c>
      <c r="I485" s="22">
        <v>5009.55</v>
      </c>
      <c r="J485" s="22">
        <v>0</v>
      </c>
      <c r="K485" s="22">
        <v>5009.55</v>
      </c>
      <c r="L485" s="71">
        <f>I485-J485</f>
        <v>5009.55</v>
      </c>
    </row>
    <row r="486" spans="1:12" ht="14.4" x14ac:dyDescent="0.25">
      <c r="A486" s="11" t="s">
        <v>1103</v>
      </c>
      <c r="B486" s="3" t="s">
        <v>385</v>
      </c>
      <c r="C486" s="4"/>
      <c r="D486" s="12" t="s">
        <v>1102</v>
      </c>
      <c r="E486" s="13"/>
      <c r="F486" s="13"/>
      <c r="G486" s="13"/>
      <c r="H486" s="22">
        <v>0</v>
      </c>
      <c r="I486" s="22">
        <v>5009.55</v>
      </c>
      <c r="J486" s="22">
        <v>0</v>
      </c>
      <c r="K486" s="22">
        <v>5009.55</v>
      </c>
      <c r="L486" s="68"/>
    </row>
    <row r="487" spans="1:12" ht="14.4" x14ac:dyDescent="0.25">
      <c r="A487" s="11" t="s">
        <v>1104</v>
      </c>
      <c r="B487" s="3" t="s">
        <v>385</v>
      </c>
      <c r="C487" s="4"/>
      <c r="D487" s="4"/>
      <c r="E487" s="12" t="s">
        <v>1102</v>
      </c>
      <c r="F487" s="13"/>
      <c r="G487" s="13"/>
      <c r="H487" s="22">
        <v>0</v>
      </c>
      <c r="I487" s="22">
        <v>5009.55</v>
      </c>
      <c r="J487" s="22">
        <v>0</v>
      </c>
      <c r="K487" s="22">
        <v>5009.55</v>
      </c>
      <c r="L487" s="68"/>
    </row>
    <row r="488" spans="1:12" ht="14.4" x14ac:dyDescent="0.25">
      <c r="A488" s="11" t="s">
        <v>1105</v>
      </c>
      <c r="B488" s="3" t="s">
        <v>385</v>
      </c>
      <c r="C488" s="4"/>
      <c r="D488" s="4"/>
      <c r="E488" s="4"/>
      <c r="F488" s="12" t="s">
        <v>1102</v>
      </c>
      <c r="G488" s="13"/>
      <c r="H488" s="22">
        <v>0</v>
      </c>
      <c r="I488" s="22">
        <v>5009.55</v>
      </c>
      <c r="J488" s="22">
        <v>0</v>
      </c>
      <c r="K488" s="22">
        <v>5009.55</v>
      </c>
      <c r="L488" s="71">
        <f>I488-J488</f>
        <v>5009.55</v>
      </c>
    </row>
    <row r="489" spans="1:12" ht="14.4" x14ac:dyDescent="0.25">
      <c r="A489" s="16" t="s">
        <v>1106</v>
      </c>
      <c r="B489" s="3" t="s">
        <v>385</v>
      </c>
      <c r="C489" s="4"/>
      <c r="D489" s="4"/>
      <c r="E489" s="4"/>
      <c r="F489" s="4"/>
      <c r="G489" s="17" t="s">
        <v>1107</v>
      </c>
      <c r="H489" s="2">
        <v>0</v>
      </c>
      <c r="I489" s="2">
        <v>4989.55</v>
      </c>
      <c r="J489" s="2">
        <v>0</v>
      </c>
      <c r="K489" s="2">
        <v>4989.55</v>
      </c>
      <c r="L489" s="71">
        <f>I489-J489</f>
        <v>4989.55</v>
      </c>
    </row>
    <row r="490" spans="1:12" ht="14.4" x14ac:dyDescent="0.25">
      <c r="A490" s="16" t="s">
        <v>1108</v>
      </c>
      <c r="B490" s="3" t="s">
        <v>385</v>
      </c>
      <c r="C490" s="4"/>
      <c r="D490" s="4"/>
      <c r="E490" s="4"/>
      <c r="F490" s="4"/>
      <c r="G490" s="17" t="s">
        <v>1109</v>
      </c>
      <c r="H490" s="2">
        <v>0</v>
      </c>
      <c r="I490" s="2">
        <v>20</v>
      </c>
      <c r="J490" s="2">
        <v>0</v>
      </c>
      <c r="K490" s="2">
        <v>20</v>
      </c>
      <c r="L490" s="71">
        <f>I490-J490</f>
        <v>20</v>
      </c>
    </row>
    <row r="491" spans="1:12" ht="14.4" x14ac:dyDescent="0.25">
      <c r="A491" s="19" t="s">
        <v>385</v>
      </c>
      <c r="B491" s="3" t="s">
        <v>385</v>
      </c>
      <c r="C491" s="4"/>
      <c r="D491" s="4"/>
      <c r="E491" s="4"/>
      <c r="F491" s="4"/>
      <c r="G491" s="20" t="s">
        <v>385</v>
      </c>
      <c r="H491" s="26"/>
      <c r="I491" s="26"/>
      <c r="J491" s="26"/>
      <c r="K491" s="26"/>
      <c r="L491" s="21"/>
    </row>
    <row r="492" spans="1:12" ht="14.4" x14ac:dyDescent="0.25">
      <c r="A492" s="11" t="s">
        <v>1110</v>
      </c>
      <c r="B492" s="15" t="s">
        <v>385</v>
      </c>
      <c r="C492" s="12" t="s">
        <v>1111</v>
      </c>
      <c r="D492" s="13"/>
      <c r="E492" s="13"/>
      <c r="F492" s="13"/>
      <c r="G492" s="13"/>
      <c r="H492" s="22">
        <v>2373</v>
      </c>
      <c r="I492" s="22">
        <v>345.82</v>
      </c>
      <c r="J492" s="22">
        <v>0</v>
      </c>
      <c r="K492" s="22">
        <v>2718.82</v>
      </c>
      <c r="L492" s="71">
        <f>I492-J492</f>
        <v>345.82</v>
      </c>
    </row>
    <row r="493" spans="1:12" ht="14.4" x14ac:dyDescent="0.25">
      <c r="A493" s="11" t="s">
        <v>1112</v>
      </c>
      <c r="B493" s="3" t="s">
        <v>385</v>
      </c>
      <c r="C493" s="4"/>
      <c r="D493" s="12" t="s">
        <v>1111</v>
      </c>
      <c r="E493" s="13"/>
      <c r="F493" s="13"/>
      <c r="G493" s="13"/>
      <c r="H493" s="22">
        <v>2373</v>
      </c>
      <c r="I493" s="22">
        <v>345.82</v>
      </c>
      <c r="J493" s="22">
        <v>0</v>
      </c>
      <c r="K493" s="22">
        <v>2718.82</v>
      </c>
      <c r="L493" s="68"/>
    </row>
    <row r="494" spans="1:12" ht="14.4" x14ac:dyDescent="0.25">
      <c r="A494" s="11" t="s">
        <v>1113</v>
      </c>
      <c r="B494" s="3" t="s">
        <v>385</v>
      </c>
      <c r="C494" s="4"/>
      <c r="D494" s="4"/>
      <c r="E494" s="12" t="s">
        <v>1111</v>
      </c>
      <c r="F494" s="13"/>
      <c r="G494" s="13"/>
      <c r="H494" s="22">
        <v>2373</v>
      </c>
      <c r="I494" s="22">
        <v>345.82</v>
      </c>
      <c r="J494" s="22">
        <v>0</v>
      </c>
      <c r="K494" s="22">
        <v>2718.82</v>
      </c>
      <c r="L494" s="68"/>
    </row>
    <row r="495" spans="1:12" ht="14.4" x14ac:dyDescent="0.25">
      <c r="A495" s="11" t="s">
        <v>1114</v>
      </c>
      <c r="B495" s="3" t="s">
        <v>385</v>
      </c>
      <c r="C495" s="4"/>
      <c r="D495" s="4"/>
      <c r="E495" s="4"/>
      <c r="F495" s="12" t="s">
        <v>1111</v>
      </c>
      <c r="G495" s="13"/>
      <c r="H495" s="22">
        <v>2373</v>
      </c>
      <c r="I495" s="22">
        <v>345.82</v>
      </c>
      <c r="J495" s="22">
        <v>0</v>
      </c>
      <c r="K495" s="22">
        <v>2718.82</v>
      </c>
      <c r="L495" s="68"/>
    </row>
    <row r="496" spans="1:12" ht="14.4" x14ac:dyDescent="0.25">
      <c r="A496" s="16" t="s">
        <v>1115</v>
      </c>
      <c r="B496" s="3" t="s">
        <v>385</v>
      </c>
      <c r="C496" s="4"/>
      <c r="D496" s="4"/>
      <c r="E496" s="4"/>
      <c r="F496" s="4"/>
      <c r="G496" s="17" t="s">
        <v>739</v>
      </c>
      <c r="H496" s="2">
        <v>2373</v>
      </c>
      <c r="I496" s="2">
        <v>345.82</v>
      </c>
      <c r="J496" s="2">
        <v>0</v>
      </c>
      <c r="K496" s="2">
        <v>2718.82</v>
      </c>
      <c r="L496" s="69"/>
    </row>
    <row r="497" spans="1:12" ht="14.4" x14ac:dyDescent="0.25">
      <c r="A497" s="19" t="s">
        <v>385</v>
      </c>
      <c r="B497" s="3" t="s">
        <v>385</v>
      </c>
      <c r="C497" s="4"/>
      <c r="D497" s="4"/>
      <c r="E497" s="4"/>
      <c r="F497" s="4"/>
      <c r="G497" s="20" t="s">
        <v>385</v>
      </c>
      <c r="H497" s="26"/>
      <c r="I497" s="26"/>
      <c r="J497" s="26"/>
      <c r="K497" s="26"/>
      <c r="L497" s="21"/>
    </row>
    <row r="498" spans="1:12" ht="14.4" x14ac:dyDescent="0.25">
      <c r="A498" s="11" t="s">
        <v>1116</v>
      </c>
      <c r="B498" s="15" t="s">
        <v>385</v>
      </c>
      <c r="C498" s="12" t="s">
        <v>1117</v>
      </c>
      <c r="D498" s="13"/>
      <c r="E498" s="13"/>
      <c r="F498" s="13"/>
      <c r="G498" s="13"/>
      <c r="H498" s="22">
        <v>2153847.7000000002</v>
      </c>
      <c r="I498" s="22">
        <v>317706.62</v>
      </c>
      <c r="J498" s="22">
        <v>0</v>
      </c>
      <c r="K498" s="22">
        <v>2471554.3199999998</v>
      </c>
      <c r="L498" s="71">
        <f>I498-J498</f>
        <v>317706.62</v>
      </c>
    </row>
    <row r="499" spans="1:12" ht="14.4" x14ac:dyDescent="0.25">
      <c r="A499" s="11" t="s">
        <v>1118</v>
      </c>
      <c r="B499" s="3" t="s">
        <v>385</v>
      </c>
      <c r="C499" s="4"/>
      <c r="D499" s="12" t="s">
        <v>1117</v>
      </c>
      <c r="E499" s="13"/>
      <c r="F499" s="13"/>
      <c r="G499" s="13"/>
      <c r="H499" s="22">
        <v>2153847.7000000002</v>
      </c>
      <c r="I499" s="22">
        <v>317706.62</v>
      </c>
      <c r="J499" s="22">
        <v>0</v>
      </c>
      <c r="K499" s="22">
        <v>2471554.3199999998</v>
      </c>
      <c r="L499" s="68"/>
    </row>
    <row r="500" spans="1:12" ht="14.4" x14ac:dyDescent="0.25">
      <c r="A500" s="11" t="s">
        <v>1119</v>
      </c>
      <c r="B500" s="3" t="s">
        <v>385</v>
      </c>
      <c r="C500" s="4"/>
      <c r="D500" s="4"/>
      <c r="E500" s="12" t="s">
        <v>1117</v>
      </c>
      <c r="F500" s="13"/>
      <c r="G500" s="13"/>
      <c r="H500" s="22">
        <v>2153847.7000000002</v>
      </c>
      <c r="I500" s="22">
        <v>317706.62</v>
      </c>
      <c r="J500" s="22">
        <v>0</v>
      </c>
      <c r="K500" s="22">
        <v>2471554.3199999998</v>
      </c>
      <c r="L500" s="68"/>
    </row>
    <row r="501" spans="1:12" ht="14.4" x14ac:dyDescent="0.25">
      <c r="A501" s="11" t="s">
        <v>1120</v>
      </c>
      <c r="B501" s="3" t="s">
        <v>385</v>
      </c>
      <c r="C501" s="4"/>
      <c r="D501" s="4"/>
      <c r="E501" s="4"/>
      <c r="F501" s="12" t="s">
        <v>1117</v>
      </c>
      <c r="G501" s="13"/>
      <c r="H501" s="22">
        <v>2153847.7000000002</v>
      </c>
      <c r="I501" s="22">
        <v>317706.62</v>
      </c>
      <c r="J501" s="22">
        <v>0</v>
      </c>
      <c r="K501" s="22">
        <v>2471554.3199999998</v>
      </c>
      <c r="L501" s="68"/>
    </row>
    <row r="502" spans="1:12" ht="14.4" x14ac:dyDescent="0.25">
      <c r="A502" s="16" t="s">
        <v>1121</v>
      </c>
      <c r="B502" s="3" t="s">
        <v>385</v>
      </c>
      <c r="C502" s="4"/>
      <c r="D502" s="4"/>
      <c r="E502" s="4"/>
      <c r="F502" s="4"/>
      <c r="G502" s="17" t="s">
        <v>1122</v>
      </c>
      <c r="H502" s="2">
        <v>236677.99</v>
      </c>
      <c r="I502" s="2">
        <v>34925.339999999997</v>
      </c>
      <c r="J502" s="2">
        <v>0</v>
      </c>
      <c r="K502" s="2">
        <v>271603.33</v>
      </c>
      <c r="L502" s="69"/>
    </row>
    <row r="503" spans="1:12" ht="14.4" x14ac:dyDescent="0.25">
      <c r="A503" s="16" t="s">
        <v>1123</v>
      </c>
      <c r="B503" s="3" t="s">
        <v>385</v>
      </c>
      <c r="C503" s="4"/>
      <c r="D503" s="4"/>
      <c r="E503" s="4"/>
      <c r="F503" s="4"/>
      <c r="G503" s="17" t="s">
        <v>1124</v>
      </c>
      <c r="H503" s="2">
        <v>336499.31</v>
      </c>
      <c r="I503" s="2">
        <v>75861.08</v>
      </c>
      <c r="J503" s="2">
        <v>0</v>
      </c>
      <c r="K503" s="2">
        <v>412360.39</v>
      </c>
      <c r="L503" s="69"/>
    </row>
    <row r="504" spans="1:12" ht="14.4" x14ac:dyDescent="0.25">
      <c r="A504" s="16" t="s">
        <v>1125</v>
      </c>
      <c r="B504" s="3" t="s">
        <v>385</v>
      </c>
      <c r="C504" s="4"/>
      <c r="D504" s="4"/>
      <c r="E504" s="4"/>
      <c r="F504" s="4"/>
      <c r="G504" s="17" t="s">
        <v>1126</v>
      </c>
      <c r="H504" s="2">
        <v>5160.3999999999996</v>
      </c>
      <c r="I504" s="2">
        <v>295.2</v>
      </c>
      <c r="J504" s="2">
        <v>0</v>
      </c>
      <c r="K504" s="2">
        <v>5455.6</v>
      </c>
      <c r="L504" s="69"/>
    </row>
    <row r="505" spans="1:12" ht="14.4" x14ac:dyDescent="0.25">
      <c r="A505" s="16" t="s">
        <v>1127</v>
      </c>
      <c r="B505" s="3" t="s">
        <v>385</v>
      </c>
      <c r="C505" s="4"/>
      <c r="D505" s="4"/>
      <c r="E505" s="4"/>
      <c r="F505" s="4"/>
      <c r="G505" s="17" t="s">
        <v>1128</v>
      </c>
      <c r="H505" s="2">
        <v>1575510</v>
      </c>
      <c r="I505" s="2">
        <v>206625</v>
      </c>
      <c r="J505" s="2">
        <v>0</v>
      </c>
      <c r="K505" s="2">
        <v>1782135</v>
      </c>
      <c r="L505" s="69"/>
    </row>
    <row r="506" spans="1:12" ht="14.4" x14ac:dyDescent="0.25">
      <c r="A506" s="11" t="s">
        <v>385</v>
      </c>
      <c r="B506" s="3" t="s">
        <v>385</v>
      </c>
      <c r="C506" s="4"/>
      <c r="D506" s="4"/>
      <c r="E506" s="12" t="s">
        <v>385</v>
      </c>
      <c r="F506" s="13"/>
      <c r="G506" s="13"/>
      <c r="H506" s="24"/>
      <c r="I506" s="24"/>
      <c r="J506" s="24"/>
      <c r="K506" s="24"/>
      <c r="L506" s="70"/>
    </row>
    <row r="507" spans="1:12" ht="14.4" x14ac:dyDescent="0.25">
      <c r="A507" s="11" t="s">
        <v>1129</v>
      </c>
      <c r="B507" s="12" t="s">
        <v>1130</v>
      </c>
      <c r="C507" s="13"/>
      <c r="D507" s="13"/>
      <c r="E507" s="13"/>
      <c r="F507" s="13"/>
      <c r="G507" s="13"/>
      <c r="H507" s="22">
        <v>14067032.109999999</v>
      </c>
      <c r="I507" s="22">
        <v>5335.78</v>
      </c>
      <c r="J507" s="22">
        <v>2911466.92</v>
      </c>
      <c r="K507" s="22">
        <v>16973163.25</v>
      </c>
      <c r="L507" s="106">
        <f>J507-I507</f>
        <v>2906131.14</v>
      </c>
    </row>
    <row r="508" spans="1:12" ht="14.4" x14ac:dyDescent="0.25">
      <c r="A508" s="11" t="s">
        <v>1131</v>
      </c>
      <c r="B508" s="15" t="s">
        <v>385</v>
      </c>
      <c r="C508" s="12" t="s">
        <v>1130</v>
      </c>
      <c r="D508" s="13"/>
      <c r="E508" s="13"/>
      <c r="F508" s="13"/>
      <c r="G508" s="13"/>
      <c r="H508" s="22">
        <v>14067032.109999999</v>
      </c>
      <c r="I508" s="22">
        <v>5335.78</v>
      </c>
      <c r="J508" s="22">
        <v>2911466.92</v>
      </c>
      <c r="K508" s="22">
        <v>16973163.25</v>
      </c>
      <c r="L508" s="68"/>
    </row>
    <row r="509" spans="1:12" ht="14.4" x14ac:dyDescent="0.25">
      <c r="A509" s="11" t="s">
        <v>1132</v>
      </c>
      <c r="B509" s="3" t="s">
        <v>385</v>
      </c>
      <c r="C509" s="4"/>
      <c r="D509" s="12" t="s">
        <v>1130</v>
      </c>
      <c r="E509" s="13"/>
      <c r="F509" s="13"/>
      <c r="G509" s="13"/>
      <c r="H509" s="22">
        <v>14067032.109999999</v>
      </c>
      <c r="I509" s="22">
        <v>5335.78</v>
      </c>
      <c r="J509" s="22">
        <v>2911466.92</v>
      </c>
      <c r="K509" s="22">
        <v>16973163.25</v>
      </c>
      <c r="L509" s="68"/>
    </row>
    <row r="510" spans="1:12" ht="14.4" x14ac:dyDescent="0.25">
      <c r="A510" s="11" t="s">
        <v>1133</v>
      </c>
      <c r="B510" s="3" t="s">
        <v>385</v>
      </c>
      <c r="C510" s="4"/>
      <c r="D510" s="4"/>
      <c r="E510" s="12" t="s">
        <v>1134</v>
      </c>
      <c r="F510" s="13"/>
      <c r="G510" s="13"/>
      <c r="H510" s="22">
        <v>8606933.1400000006</v>
      </c>
      <c r="I510" s="22">
        <v>0</v>
      </c>
      <c r="J510" s="22">
        <v>2291305.98</v>
      </c>
      <c r="K510" s="22">
        <v>10898239.119999999</v>
      </c>
      <c r="L510" s="68"/>
    </row>
    <row r="511" spans="1:12" ht="14.4" x14ac:dyDescent="0.25">
      <c r="A511" s="11" t="s">
        <v>1135</v>
      </c>
      <c r="B511" s="3" t="s">
        <v>385</v>
      </c>
      <c r="C511" s="4"/>
      <c r="D511" s="4"/>
      <c r="E511" s="4"/>
      <c r="F511" s="12" t="s">
        <v>1134</v>
      </c>
      <c r="G511" s="13"/>
      <c r="H511" s="22">
        <v>8606933.1400000006</v>
      </c>
      <c r="I511" s="22">
        <v>0</v>
      </c>
      <c r="J511" s="22">
        <v>2291305.98</v>
      </c>
      <c r="K511" s="22">
        <v>10898239.119999999</v>
      </c>
      <c r="L511" s="68"/>
    </row>
    <row r="512" spans="1:12" ht="14.4" x14ac:dyDescent="0.25">
      <c r="A512" s="16" t="s">
        <v>1136</v>
      </c>
      <c r="B512" s="3" t="s">
        <v>385</v>
      </c>
      <c r="C512" s="4"/>
      <c r="D512" s="4"/>
      <c r="E512" s="4"/>
      <c r="F512" s="4"/>
      <c r="G512" s="17" t="s">
        <v>710</v>
      </c>
      <c r="H512" s="2">
        <v>8606933.1400000006</v>
      </c>
      <c r="I512" s="2">
        <v>0</v>
      </c>
      <c r="J512" s="2">
        <v>2291305.98</v>
      </c>
      <c r="K512" s="2">
        <v>10898239.119999999</v>
      </c>
      <c r="L512" s="106">
        <f>J512-I512</f>
        <v>2291305.98</v>
      </c>
    </row>
    <row r="513" spans="1:12" ht="14.4" x14ac:dyDescent="0.25">
      <c r="A513" s="19" t="s">
        <v>385</v>
      </c>
      <c r="B513" s="3" t="s">
        <v>385</v>
      </c>
      <c r="C513" s="4"/>
      <c r="D513" s="4"/>
      <c r="E513" s="4"/>
      <c r="F513" s="4"/>
      <c r="G513" s="20" t="s">
        <v>385</v>
      </c>
      <c r="H513" s="26"/>
      <c r="I513" s="26"/>
      <c r="J513" s="26"/>
      <c r="K513" s="26"/>
      <c r="L513" s="21"/>
    </row>
    <row r="514" spans="1:12" ht="14.4" x14ac:dyDescent="0.25">
      <c r="A514" s="11" t="s">
        <v>1137</v>
      </c>
      <c r="B514" s="3" t="s">
        <v>385</v>
      </c>
      <c r="C514" s="4"/>
      <c r="D514" s="4"/>
      <c r="E514" s="12" t="s">
        <v>1138</v>
      </c>
      <c r="F514" s="13"/>
      <c r="G514" s="13"/>
      <c r="H514" s="22">
        <v>3210496.23</v>
      </c>
      <c r="I514" s="22">
        <v>5335.78</v>
      </c>
      <c r="J514" s="22">
        <v>295078.78999999998</v>
      </c>
      <c r="K514" s="22">
        <v>3500239.24</v>
      </c>
      <c r="L514" s="68"/>
    </row>
    <row r="515" spans="1:12" ht="14.4" x14ac:dyDescent="0.25">
      <c r="A515" s="11" t="s">
        <v>1139</v>
      </c>
      <c r="B515" s="3" t="s">
        <v>385</v>
      </c>
      <c r="C515" s="4"/>
      <c r="D515" s="4"/>
      <c r="E515" s="4"/>
      <c r="F515" s="12" t="s">
        <v>1140</v>
      </c>
      <c r="G515" s="13"/>
      <c r="H515" s="22">
        <v>354733.78</v>
      </c>
      <c r="I515" s="22">
        <v>0</v>
      </c>
      <c r="J515" s="22">
        <v>34443.160000000003</v>
      </c>
      <c r="K515" s="22">
        <v>389176.94</v>
      </c>
      <c r="L515" s="106">
        <f>J515-I515</f>
        <v>34443.160000000003</v>
      </c>
    </row>
    <row r="516" spans="1:12" ht="14.4" x14ac:dyDescent="0.25">
      <c r="A516" s="16" t="s">
        <v>1141</v>
      </c>
      <c r="B516" s="3" t="s">
        <v>385</v>
      </c>
      <c r="C516" s="4"/>
      <c r="D516" s="4"/>
      <c r="E516" s="4"/>
      <c r="F516" s="4"/>
      <c r="G516" s="17" t="s">
        <v>935</v>
      </c>
      <c r="H516" s="2">
        <v>117495.8</v>
      </c>
      <c r="I516" s="2">
        <v>0</v>
      </c>
      <c r="J516" s="2">
        <v>10734.4</v>
      </c>
      <c r="K516" s="2">
        <v>128230.2</v>
      </c>
      <c r="L516" s="69"/>
    </row>
    <row r="517" spans="1:12" ht="14.4" x14ac:dyDescent="0.25">
      <c r="A517" s="16" t="s">
        <v>1142</v>
      </c>
      <c r="B517" s="3" t="s">
        <v>385</v>
      </c>
      <c r="C517" s="4"/>
      <c r="D517" s="4"/>
      <c r="E517" s="4"/>
      <c r="F517" s="4"/>
      <c r="G517" s="17" t="s">
        <v>1143</v>
      </c>
      <c r="H517" s="2">
        <v>108674.76</v>
      </c>
      <c r="I517" s="2">
        <v>0</v>
      </c>
      <c r="J517" s="2">
        <v>11108.76</v>
      </c>
      <c r="K517" s="2">
        <v>119783.52</v>
      </c>
      <c r="L517" s="69"/>
    </row>
    <row r="518" spans="1:12" ht="14.4" x14ac:dyDescent="0.25">
      <c r="A518" s="16" t="s">
        <v>1144</v>
      </c>
      <c r="B518" s="3" t="s">
        <v>385</v>
      </c>
      <c r="C518" s="4"/>
      <c r="D518" s="4"/>
      <c r="E518" s="4"/>
      <c r="F518" s="4"/>
      <c r="G518" s="17" t="s">
        <v>1145</v>
      </c>
      <c r="H518" s="2">
        <v>72600</v>
      </c>
      <c r="I518" s="2">
        <v>0</v>
      </c>
      <c r="J518" s="2">
        <v>0</v>
      </c>
      <c r="K518" s="2">
        <v>72600</v>
      </c>
      <c r="L518" s="69"/>
    </row>
    <row r="519" spans="1:12" ht="14.4" x14ac:dyDescent="0.25">
      <c r="A519" s="16" t="s">
        <v>1146</v>
      </c>
      <c r="B519" s="3" t="s">
        <v>385</v>
      </c>
      <c r="C519" s="4"/>
      <c r="D519" s="4"/>
      <c r="E519" s="4"/>
      <c r="F519" s="4"/>
      <c r="G519" s="17" t="s">
        <v>1147</v>
      </c>
      <c r="H519" s="2">
        <v>33100</v>
      </c>
      <c r="I519" s="2">
        <v>0</v>
      </c>
      <c r="J519" s="2">
        <v>12600</v>
      </c>
      <c r="K519" s="2">
        <v>45700</v>
      </c>
      <c r="L519" s="69"/>
    </row>
    <row r="520" spans="1:12" ht="14.4" x14ac:dyDescent="0.25">
      <c r="A520" s="16" t="s">
        <v>1148</v>
      </c>
      <c r="B520" s="3" t="s">
        <v>385</v>
      </c>
      <c r="C520" s="4"/>
      <c r="D520" s="4"/>
      <c r="E520" s="4"/>
      <c r="F520" s="4"/>
      <c r="G520" s="17" t="s">
        <v>1149</v>
      </c>
      <c r="H520" s="2">
        <v>22863.22</v>
      </c>
      <c r="I520" s="2">
        <v>0</v>
      </c>
      <c r="J520" s="2">
        <v>0</v>
      </c>
      <c r="K520" s="2">
        <v>22863.22</v>
      </c>
      <c r="L520" s="69"/>
    </row>
    <row r="521" spans="1:12" ht="14.4" x14ac:dyDescent="0.25">
      <c r="A521" s="19" t="s">
        <v>385</v>
      </c>
      <c r="B521" s="3" t="s">
        <v>385</v>
      </c>
      <c r="C521" s="4"/>
      <c r="D521" s="4"/>
      <c r="E521" s="4"/>
      <c r="F521" s="4"/>
      <c r="G521" s="20" t="s">
        <v>385</v>
      </c>
      <c r="H521" s="26"/>
      <c r="I521" s="26"/>
      <c r="J521" s="26"/>
      <c r="K521" s="26"/>
      <c r="L521" s="21"/>
    </row>
    <row r="522" spans="1:12" ht="14.4" x14ac:dyDescent="0.25">
      <c r="A522" s="11" t="s">
        <v>1150</v>
      </c>
      <c r="B522" s="3" t="s">
        <v>385</v>
      </c>
      <c r="C522" s="4"/>
      <c r="D522" s="4"/>
      <c r="E522" s="4"/>
      <c r="F522" s="12" t="s">
        <v>1151</v>
      </c>
      <c r="G522" s="13"/>
      <c r="H522" s="22">
        <v>2090235</v>
      </c>
      <c r="I522" s="22">
        <v>0</v>
      </c>
      <c r="J522" s="22">
        <v>142372.5</v>
      </c>
      <c r="K522" s="22">
        <v>2232607.5</v>
      </c>
      <c r="L522" s="106"/>
    </row>
    <row r="523" spans="1:12" ht="14.4" x14ac:dyDescent="0.25">
      <c r="A523" s="16" t="s">
        <v>1152</v>
      </c>
      <c r="B523" s="3" t="s">
        <v>385</v>
      </c>
      <c r="C523" s="4"/>
      <c r="D523" s="4"/>
      <c r="E523" s="4"/>
      <c r="F523" s="4"/>
      <c r="G523" s="17" t="s">
        <v>1153</v>
      </c>
      <c r="H523" s="2">
        <v>2090235</v>
      </c>
      <c r="I523" s="2">
        <v>0</v>
      </c>
      <c r="J523" s="2">
        <v>142372.5</v>
      </c>
      <c r="K523" s="2">
        <v>2232607.5</v>
      </c>
      <c r="L523" s="69"/>
    </row>
    <row r="524" spans="1:12" ht="14.4" x14ac:dyDescent="0.25">
      <c r="A524" s="19" t="s">
        <v>385</v>
      </c>
      <c r="B524" s="3" t="s">
        <v>385</v>
      </c>
      <c r="C524" s="4"/>
      <c r="D524" s="4"/>
      <c r="E524" s="4"/>
      <c r="F524" s="4"/>
      <c r="G524" s="20" t="s">
        <v>385</v>
      </c>
      <c r="H524" s="26"/>
      <c r="I524" s="26"/>
      <c r="J524" s="26"/>
      <c r="K524" s="26"/>
      <c r="L524" s="21"/>
    </row>
    <row r="525" spans="1:12" ht="14.4" x14ac:dyDescent="0.25">
      <c r="A525" s="11" t="s">
        <v>1154</v>
      </c>
      <c r="B525" s="3" t="s">
        <v>385</v>
      </c>
      <c r="C525" s="4"/>
      <c r="D525" s="4"/>
      <c r="E525" s="4"/>
      <c r="F525" s="12" t="s">
        <v>1155</v>
      </c>
      <c r="G525" s="13"/>
      <c r="H525" s="22">
        <v>357660.39</v>
      </c>
      <c r="I525" s="22">
        <v>0</v>
      </c>
      <c r="J525" s="22">
        <v>77847.73</v>
      </c>
      <c r="K525" s="22">
        <v>435508.12</v>
      </c>
      <c r="L525" s="106"/>
    </row>
    <row r="526" spans="1:12" ht="14.4" x14ac:dyDescent="0.25">
      <c r="A526" s="16" t="s">
        <v>1156</v>
      </c>
      <c r="B526" s="3" t="s">
        <v>385</v>
      </c>
      <c r="C526" s="4"/>
      <c r="D526" s="4"/>
      <c r="E526" s="4"/>
      <c r="F526" s="4"/>
      <c r="G526" s="17" t="s">
        <v>1157</v>
      </c>
      <c r="H526" s="2">
        <v>357660.39</v>
      </c>
      <c r="I526" s="2">
        <v>0</v>
      </c>
      <c r="J526" s="2">
        <v>77847.73</v>
      </c>
      <c r="K526" s="2">
        <v>435508.12</v>
      </c>
      <c r="L526" s="69"/>
    </row>
    <row r="527" spans="1:12" ht="14.4" x14ac:dyDescent="0.25">
      <c r="A527" s="19" t="s">
        <v>385</v>
      </c>
      <c r="B527" s="3" t="s">
        <v>385</v>
      </c>
      <c r="C527" s="4"/>
      <c r="D527" s="4"/>
      <c r="E527" s="4"/>
      <c r="F527" s="4"/>
      <c r="G527" s="20" t="s">
        <v>385</v>
      </c>
      <c r="H527" s="26"/>
      <c r="I527" s="26"/>
      <c r="J527" s="26"/>
      <c r="K527" s="26"/>
      <c r="L527" s="21"/>
    </row>
    <row r="528" spans="1:12" ht="14.4" x14ac:dyDescent="0.25">
      <c r="A528" s="11" t="s">
        <v>1158</v>
      </c>
      <c r="B528" s="3" t="s">
        <v>385</v>
      </c>
      <c r="C528" s="4"/>
      <c r="D528" s="4"/>
      <c r="E528" s="4"/>
      <c r="F528" s="12" t="s">
        <v>1159</v>
      </c>
      <c r="G528" s="13"/>
      <c r="H528" s="22">
        <v>407867.06</v>
      </c>
      <c r="I528" s="22">
        <v>5335.78</v>
      </c>
      <c r="J528" s="22">
        <v>40415.4</v>
      </c>
      <c r="K528" s="22">
        <v>442946.68</v>
      </c>
      <c r="L528" s="106">
        <f>J528-I528</f>
        <v>35079.620000000003</v>
      </c>
    </row>
    <row r="529" spans="1:12" ht="14.4" x14ac:dyDescent="0.25">
      <c r="A529" s="16" t="s">
        <v>1160</v>
      </c>
      <c r="B529" s="3" t="s">
        <v>385</v>
      </c>
      <c r="C529" s="4"/>
      <c r="D529" s="4"/>
      <c r="E529" s="4"/>
      <c r="F529" s="4"/>
      <c r="G529" s="17" t="s">
        <v>1161</v>
      </c>
      <c r="H529" s="2">
        <v>467394.8</v>
      </c>
      <c r="I529" s="2">
        <v>0</v>
      </c>
      <c r="J529" s="2">
        <v>40415.4</v>
      </c>
      <c r="K529" s="2">
        <v>507810.2</v>
      </c>
      <c r="L529" s="69"/>
    </row>
    <row r="530" spans="1:12" ht="14.4" x14ac:dyDescent="0.25">
      <c r="A530" s="16" t="s">
        <v>1162</v>
      </c>
      <c r="B530" s="3" t="s">
        <v>385</v>
      </c>
      <c r="C530" s="4"/>
      <c r="D530" s="4"/>
      <c r="E530" s="4"/>
      <c r="F530" s="4"/>
      <c r="G530" s="17" t="s">
        <v>1163</v>
      </c>
      <c r="H530" s="2">
        <v>-58516.04</v>
      </c>
      <c r="I530" s="2">
        <v>5159.18</v>
      </c>
      <c r="J530" s="2">
        <v>0</v>
      </c>
      <c r="K530" s="2">
        <v>-63675.22</v>
      </c>
      <c r="L530" s="203"/>
    </row>
    <row r="531" spans="1:12" ht="14.4" x14ac:dyDescent="0.25">
      <c r="A531" s="16" t="s">
        <v>1164</v>
      </c>
      <c r="B531" s="3" t="s">
        <v>385</v>
      </c>
      <c r="C531" s="4"/>
      <c r="D531" s="4"/>
      <c r="E531" s="4"/>
      <c r="F531" s="4"/>
      <c r="G531" s="17" t="s">
        <v>1165</v>
      </c>
      <c r="H531" s="2">
        <v>-962.7</v>
      </c>
      <c r="I531" s="2">
        <v>176.6</v>
      </c>
      <c r="J531" s="2">
        <v>0</v>
      </c>
      <c r="K531" s="2">
        <v>-1139.3</v>
      </c>
      <c r="L531" s="69"/>
    </row>
    <row r="532" spans="1:12" ht="14.4" x14ac:dyDescent="0.25">
      <c r="A532" s="16" t="s">
        <v>1166</v>
      </c>
      <c r="B532" s="3" t="s">
        <v>385</v>
      </c>
      <c r="C532" s="4"/>
      <c r="D532" s="4"/>
      <c r="E532" s="4"/>
      <c r="F532" s="4"/>
      <c r="G532" s="17" t="s">
        <v>1167</v>
      </c>
      <c r="H532" s="2">
        <v>-49</v>
      </c>
      <c r="I532" s="2">
        <v>0</v>
      </c>
      <c r="J532" s="2">
        <v>0</v>
      </c>
      <c r="K532" s="2">
        <v>-49</v>
      </c>
      <c r="L532" s="69"/>
    </row>
    <row r="533" spans="1:12" ht="14.4" x14ac:dyDescent="0.25">
      <c r="A533" s="19" t="s">
        <v>385</v>
      </c>
      <c r="B533" s="3" t="s">
        <v>385</v>
      </c>
      <c r="C533" s="4"/>
      <c r="D533" s="4"/>
      <c r="E533" s="4"/>
      <c r="F533" s="4"/>
      <c r="G533" s="20" t="s">
        <v>385</v>
      </c>
      <c r="H533" s="26"/>
      <c r="I533" s="26"/>
      <c r="J533" s="26"/>
      <c r="K533" s="26"/>
      <c r="L533" s="21"/>
    </row>
    <row r="534" spans="1:12" ht="14.4" x14ac:dyDescent="0.25">
      <c r="A534" s="11" t="s">
        <v>1168</v>
      </c>
      <c r="B534" s="3" t="s">
        <v>385</v>
      </c>
      <c r="C534" s="4"/>
      <c r="D534" s="4"/>
      <c r="E534" s="12" t="s">
        <v>1169</v>
      </c>
      <c r="F534" s="13"/>
      <c r="G534" s="13"/>
      <c r="H534" s="22">
        <v>434873.55</v>
      </c>
      <c r="I534" s="22">
        <v>0</v>
      </c>
      <c r="J534" s="22">
        <v>83531.81</v>
      </c>
      <c r="K534" s="22">
        <v>518405.36</v>
      </c>
      <c r="L534" s="68"/>
    </row>
    <row r="535" spans="1:12" ht="14.4" x14ac:dyDescent="0.25">
      <c r="A535" s="11" t="s">
        <v>1170</v>
      </c>
      <c r="B535" s="3" t="s">
        <v>385</v>
      </c>
      <c r="C535" s="4"/>
      <c r="D535" s="4"/>
      <c r="E535" s="4"/>
      <c r="F535" s="12" t="s">
        <v>1169</v>
      </c>
      <c r="G535" s="13"/>
      <c r="H535" s="22">
        <v>434873.55</v>
      </c>
      <c r="I535" s="22">
        <v>0</v>
      </c>
      <c r="J535" s="22">
        <v>83531.81</v>
      </c>
      <c r="K535" s="22">
        <v>518405.36</v>
      </c>
      <c r="L535" s="68"/>
    </row>
    <row r="536" spans="1:12" ht="14.4" x14ac:dyDescent="0.25">
      <c r="A536" s="16" t="s">
        <v>1171</v>
      </c>
      <c r="B536" s="3" t="s">
        <v>385</v>
      </c>
      <c r="C536" s="4"/>
      <c r="D536" s="4"/>
      <c r="E536" s="4"/>
      <c r="F536" s="4"/>
      <c r="G536" s="17" t="s">
        <v>1172</v>
      </c>
      <c r="H536" s="2">
        <v>433572.36</v>
      </c>
      <c r="I536" s="2">
        <v>0</v>
      </c>
      <c r="J536" s="2">
        <v>83436.990000000005</v>
      </c>
      <c r="K536" s="2">
        <v>517009.35</v>
      </c>
      <c r="L536" s="69"/>
    </row>
    <row r="537" spans="1:12" ht="14.4" x14ac:dyDescent="0.25">
      <c r="A537" s="16" t="s">
        <v>1173</v>
      </c>
      <c r="B537" s="3" t="s">
        <v>385</v>
      </c>
      <c r="C537" s="4"/>
      <c r="D537" s="4"/>
      <c r="E537" s="4"/>
      <c r="F537" s="4"/>
      <c r="G537" s="17" t="s">
        <v>1174</v>
      </c>
      <c r="H537" s="2">
        <v>1301.19</v>
      </c>
      <c r="I537" s="2">
        <v>0</v>
      </c>
      <c r="J537" s="2">
        <v>94.82</v>
      </c>
      <c r="K537" s="2">
        <v>1396.01</v>
      </c>
      <c r="L537" s="69"/>
    </row>
    <row r="538" spans="1:12" ht="14.4" x14ac:dyDescent="0.25">
      <c r="A538" s="19" t="s">
        <v>385</v>
      </c>
      <c r="B538" s="3" t="s">
        <v>385</v>
      </c>
      <c r="C538" s="4"/>
      <c r="D538" s="4"/>
      <c r="E538" s="4"/>
      <c r="F538" s="4"/>
      <c r="G538" s="20" t="s">
        <v>385</v>
      </c>
      <c r="H538" s="26"/>
      <c r="I538" s="26"/>
      <c r="J538" s="26"/>
      <c r="K538" s="26"/>
      <c r="L538" s="21"/>
    </row>
    <row r="539" spans="1:12" ht="14.4" x14ac:dyDescent="0.25">
      <c r="A539" s="11" t="s">
        <v>1175</v>
      </c>
      <c r="B539" s="3" t="s">
        <v>385</v>
      </c>
      <c r="C539" s="4"/>
      <c r="D539" s="4"/>
      <c r="E539" s="12" t="s">
        <v>1176</v>
      </c>
      <c r="F539" s="13"/>
      <c r="G539" s="13"/>
      <c r="H539" s="22">
        <v>2541.1999999999998</v>
      </c>
      <c r="I539" s="22">
        <v>0</v>
      </c>
      <c r="J539" s="22">
        <v>0</v>
      </c>
      <c r="K539" s="22">
        <v>2541.1999999999998</v>
      </c>
      <c r="L539" s="68"/>
    </row>
    <row r="540" spans="1:12" ht="14.4" x14ac:dyDescent="0.25">
      <c r="A540" s="11" t="s">
        <v>1177</v>
      </c>
      <c r="B540" s="3" t="s">
        <v>385</v>
      </c>
      <c r="C540" s="4"/>
      <c r="D540" s="4"/>
      <c r="E540" s="4"/>
      <c r="F540" s="12" t="s">
        <v>1176</v>
      </c>
      <c r="G540" s="13"/>
      <c r="H540" s="22">
        <v>2541.1999999999998</v>
      </c>
      <c r="I540" s="22">
        <v>0</v>
      </c>
      <c r="J540" s="22">
        <v>0</v>
      </c>
      <c r="K540" s="22">
        <v>2541.1999999999998</v>
      </c>
      <c r="L540" s="68"/>
    </row>
    <row r="541" spans="1:12" ht="14.4" x14ac:dyDescent="0.25">
      <c r="A541" s="16" t="s">
        <v>1178</v>
      </c>
      <c r="B541" s="3" t="s">
        <v>385</v>
      </c>
      <c r="C541" s="4"/>
      <c r="D541" s="4"/>
      <c r="E541" s="4"/>
      <c r="F541" s="4"/>
      <c r="G541" s="17" t="s">
        <v>1179</v>
      </c>
      <c r="H541" s="2">
        <v>2541.1999999999998</v>
      </c>
      <c r="I541" s="2">
        <v>0</v>
      </c>
      <c r="J541" s="2">
        <v>0</v>
      </c>
      <c r="K541" s="2">
        <v>2541.1999999999998</v>
      </c>
      <c r="L541" s="69"/>
    </row>
    <row r="542" spans="1:12" ht="14.4" x14ac:dyDescent="0.25">
      <c r="A542" s="19" t="s">
        <v>385</v>
      </c>
      <c r="B542" s="3" t="s">
        <v>385</v>
      </c>
      <c r="C542" s="4"/>
      <c r="D542" s="4"/>
      <c r="E542" s="4"/>
      <c r="F542" s="4"/>
      <c r="G542" s="20" t="s">
        <v>385</v>
      </c>
      <c r="H542" s="26"/>
      <c r="I542" s="26"/>
      <c r="J542" s="26"/>
      <c r="K542" s="26"/>
      <c r="L542" s="21"/>
    </row>
    <row r="543" spans="1:12" ht="14.4" x14ac:dyDescent="0.25">
      <c r="A543" s="11" t="s">
        <v>1180</v>
      </c>
      <c r="B543" s="3" t="s">
        <v>385</v>
      </c>
      <c r="C543" s="4"/>
      <c r="D543" s="4"/>
      <c r="E543" s="12" t="s">
        <v>1117</v>
      </c>
      <c r="F543" s="13"/>
      <c r="G543" s="13"/>
      <c r="H543" s="22">
        <v>1812187.99</v>
      </c>
      <c r="I543" s="22">
        <v>0</v>
      </c>
      <c r="J543" s="22">
        <v>241550.34</v>
      </c>
      <c r="K543" s="22">
        <v>2053738.33</v>
      </c>
      <c r="L543" s="68"/>
    </row>
    <row r="544" spans="1:12" ht="14.4" x14ac:dyDescent="0.25">
      <c r="A544" s="11" t="s">
        <v>1181</v>
      </c>
      <c r="B544" s="3" t="s">
        <v>385</v>
      </c>
      <c r="C544" s="4"/>
      <c r="D544" s="4"/>
      <c r="E544" s="4"/>
      <c r="F544" s="12" t="s">
        <v>1117</v>
      </c>
      <c r="G544" s="13"/>
      <c r="H544" s="22">
        <v>1812187.99</v>
      </c>
      <c r="I544" s="22">
        <v>0</v>
      </c>
      <c r="J544" s="22">
        <v>241550.34</v>
      </c>
      <c r="K544" s="22">
        <v>2053738.33</v>
      </c>
      <c r="L544" s="68"/>
    </row>
    <row r="545" spans="1:12" ht="14.4" x14ac:dyDescent="0.25">
      <c r="A545" s="16" t="s">
        <v>1182</v>
      </c>
      <c r="B545" s="3" t="s">
        <v>385</v>
      </c>
      <c r="C545" s="4"/>
      <c r="D545" s="4"/>
      <c r="E545" s="4"/>
      <c r="F545" s="4"/>
      <c r="G545" s="17" t="s">
        <v>1122</v>
      </c>
      <c r="H545" s="2">
        <v>236677.99</v>
      </c>
      <c r="I545" s="2">
        <v>0</v>
      </c>
      <c r="J545" s="2">
        <v>34925.339999999997</v>
      </c>
      <c r="K545" s="2">
        <v>271603.33</v>
      </c>
      <c r="L545" s="69"/>
    </row>
    <row r="546" spans="1:12" ht="14.4" x14ac:dyDescent="0.25">
      <c r="A546" s="16" t="s">
        <v>1183</v>
      </c>
      <c r="B546" s="3" t="s">
        <v>385</v>
      </c>
      <c r="C546" s="4"/>
      <c r="D546" s="4"/>
      <c r="E546" s="4"/>
      <c r="F546" s="4"/>
      <c r="G546" s="17" t="s">
        <v>1128</v>
      </c>
      <c r="H546" s="2">
        <v>1575510</v>
      </c>
      <c r="I546" s="2">
        <v>0</v>
      </c>
      <c r="J546" s="2">
        <v>206625</v>
      </c>
      <c r="K546" s="2">
        <v>1782135</v>
      </c>
      <c r="L546" s="6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7"/>
  <sheetViews>
    <sheetView topLeftCell="A516" workbookViewId="0">
      <selection activeCell="L203" sqref="L203"/>
    </sheetView>
  </sheetViews>
  <sheetFormatPr defaultColWidth="9.109375" defaultRowHeight="13.2" x14ac:dyDescent="0.25"/>
  <cols>
    <col min="1" max="1" width="15.88671875" customWidth="1"/>
    <col min="2" max="6" width="1.6640625" customWidth="1"/>
    <col min="7" max="7" width="52.109375" bestFit="1" customWidth="1"/>
    <col min="8" max="8" width="14.88671875" style="66" bestFit="1" customWidth="1"/>
    <col min="9" max="10" width="14.109375" style="66" bestFit="1" customWidth="1"/>
    <col min="11" max="11" width="14.88671875" style="66" bestFit="1" customWidth="1"/>
    <col min="12" max="12" width="13.109375" style="104" bestFit="1" customWidth="1"/>
    <col min="257" max="257" width="15.88671875" customWidth="1"/>
    <col min="258" max="262" width="1.6640625" customWidth="1"/>
    <col min="263" max="263" width="52.109375" bestFit="1" customWidth="1"/>
    <col min="264" max="264" width="14.88671875" bestFit="1" customWidth="1"/>
    <col min="265" max="266" width="14.109375" bestFit="1" customWidth="1"/>
    <col min="267" max="267" width="14.88671875" bestFit="1" customWidth="1"/>
    <col min="268" max="268" width="8.109375" bestFit="1" customWidth="1"/>
    <col min="513" max="513" width="15.88671875" customWidth="1"/>
    <col min="514" max="518" width="1.6640625" customWidth="1"/>
    <col min="519" max="519" width="52.109375" bestFit="1" customWidth="1"/>
    <col min="520" max="520" width="14.88671875" bestFit="1" customWidth="1"/>
    <col min="521" max="522" width="14.109375" bestFit="1" customWidth="1"/>
    <col min="523" max="523" width="14.88671875" bestFit="1" customWidth="1"/>
    <col min="524" max="524" width="8.109375" bestFit="1" customWidth="1"/>
    <col min="769" max="769" width="15.88671875" customWidth="1"/>
    <col min="770" max="774" width="1.6640625" customWidth="1"/>
    <col min="775" max="775" width="52.109375" bestFit="1" customWidth="1"/>
    <col min="776" max="776" width="14.88671875" bestFit="1" customWidth="1"/>
    <col min="777" max="778" width="14.109375" bestFit="1" customWidth="1"/>
    <col min="779" max="779" width="14.88671875" bestFit="1" customWidth="1"/>
    <col min="780" max="780" width="8.109375" bestFit="1" customWidth="1"/>
    <col min="1025" max="1025" width="15.88671875" customWidth="1"/>
    <col min="1026" max="1030" width="1.6640625" customWidth="1"/>
    <col min="1031" max="1031" width="52.109375" bestFit="1" customWidth="1"/>
    <col min="1032" max="1032" width="14.88671875" bestFit="1" customWidth="1"/>
    <col min="1033" max="1034" width="14.109375" bestFit="1" customWidth="1"/>
    <col min="1035" max="1035" width="14.88671875" bestFit="1" customWidth="1"/>
    <col min="1036" max="1036" width="8.109375" bestFit="1" customWidth="1"/>
    <col min="1281" max="1281" width="15.88671875" customWidth="1"/>
    <col min="1282" max="1286" width="1.6640625" customWidth="1"/>
    <col min="1287" max="1287" width="52.109375" bestFit="1" customWidth="1"/>
    <col min="1288" max="1288" width="14.88671875" bestFit="1" customWidth="1"/>
    <col min="1289" max="1290" width="14.109375" bestFit="1" customWidth="1"/>
    <col min="1291" max="1291" width="14.88671875" bestFit="1" customWidth="1"/>
    <col min="1292" max="1292" width="8.109375" bestFit="1" customWidth="1"/>
    <col min="1537" max="1537" width="15.88671875" customWidth="1"/>
    <col min="1538" max="1542" width="1.6640625" customWidth="1"/>
    <col min="1543" max="1543" width="52.109375" bestFit="1" customWidth="1"/>
    <col min="1544" max="1544" width="14.88671875" bestFit="1" customWidth="1"/>
    <col min="1545" max="1546" width="14.109375" bestFit="1" customWidth="1"/>
    <col min="1547" max="1547" width="14.88671875" bestFit="1" customWidth="1"/>
    <col min="1548" max="1548" width="8.109375" bestFit="1" customWidth="1"/>
    <col min="1793" max="1793" width="15.88671875" customWidth="1"/>
    <col min="1794" max="1798" width="1.6640625" customWidth="1"/>
    <col min="1799" max="1799" width="52.109375" bestFit="1" customWidth="1"/>
    <col min="1800" max="1800" width="14.88671875" bestFit="1" customWidth="1"/>
    <col min="1801" max="1802" width="14.109375" bestFit="1" customWidth="1"/>
    <col min="1803" max="1803" width="14.88671875" bestFit="1" customWidth="1"/>
    <col min="1804" max="1804" width="8.109375" bestFit="1" customWidth="1"/>
    <col min="2049" max="2049" width="15.88671875" customWidth="1"/>
    <col min="2050" max="2054" width="1.6640625" customWidth="1"/>
    <col min="2055" max="2055" width="52.109375" bestFit="1" customWidth="1"/>
    <col min="2056" max="2056" width="14.88671875" bestFit="1" customWidth="1"/>
    <col min="2057" max="2058" width="14.109375" bestFit="1" customWidth="1"/>
    <col min="2059" max="2059" width="14.88671875" bestFit="1" customWidth="1"/>
    <col min="2060" max="2060" width="8.109375" bestFit="1" customWidth="1"/>
    <col min="2305" max="2305" width="15.88671875" customWidth="1"/>
    <col min="2306" max="2310" width="1.6640625" customWidth="1"/>
    <col min="2311" max="2311" width="52.109375" bestFit="1" customWidth="1"/>
    <col min="2312" max="2312" width="14.88671875" bestFit="1" customWidth="1"/>
    <col min="2313" max="2314" width="14.109375" bestFit="1" customWidth="1"/>
    <col min="2315" max="2315" width="14.88671875" bestFit="1" customWidth="1"/>
    <col min="2316" max="2316" width="8.109375" bestFit="1" customWidth="1"/>
    <col min="2561" max="2561" width="15.88671875" customWidth="1"/>
    <col min="2562" max="2566" width="1.6640625" customWidth="1"/>
    <col min="2567" max="2567" width="52.109375" bestFit="1" customWidth="1"/>
    <col min="2568" max="2568" width="14.88671875" bestFit="1" customWidth="1"/>
    <col min="2569" max="2570" width="14.109375" bestFit="1" customWidth="1"/>
    <col min="2571" max="2571" width="14.88671875" bestFit="1" customWidth="1"/>
    <col min="2572" max="2572" width="8.109375" bestFit="1" customWidth="1"/>
    <col min="2817" max="2817" width="15.88671875" customWidth="1"/>
    <col min="2818" max="2822" width="1.6640625" customWidth="1"/>
    <col min="2823" max="2823" width="52.109375" bestFit="1" customWidth="1"/>
    <col min="2824" max="2824" width="14.88671875" bestFit="1" customWidth="1"/>
    <col min="2825" max="2826" width="14.109375" bestFit="1" customWidth="1"/>
    <col min="2827" max="2827" width="14.88671875" bestFit="1" customWidth="1"/>
    <col min="2828" max="2828" width="8.109375" bestFit="1" customWidth="1"/>
    <col min="3073" max="3073" width="15.88671875" customWidth="1"/>
    <col min="3074" max="3078" width="1.6640625" customWidth="1"/>
    <col min="3079" max="3079" width="52.109375" bestFit="1" customWidth="1"/>
    <col min="3080" max="3080" width="14.88671875" bestFit="1" customWidth="1"/>
    <col min="3081" max="3082" width="14.109375" bestFit="1" customWidth="1"/>
    <col min="3083" max="3083" width="14.88671875" bestFit="1" customWidth="1"/>
    <col min="3084" max="3084" width="8.109375" bestFit="1" customWidth="1"/>
    <col min="3329" max="3329" width="15.88671875" customWidth="1"/>
    <col min="3330" max="3334" width="1.6640625" customWidth="1"/>
    <col min="3335" max="3335" width="52.109375" bestFit="1" customWidth="1"/>
    <col min="3336" max="3336" width="14.88671875" bestFit="1" customWidth="1"/>
    <col min="3337" max="3338" width="14.109375" bestFit="1" customWidth="1"/>
    <col min="3339" max="3339" width="14.88671875" bestFit="1" customWidth="1"/>
    <col min="3340" max="3340" width="8.109375" bestFit="1" customWidth="1"/>
    <col min="3585" max="3585" width="15.88671875" customWidth="1"/>
    <col min="3586" max="3590" width="1.6640625" customWidth="1"/>
    <col min="3591" max="3591" width="52.109375" bestFit="1" customWidth="1"/>
    <col min="3592" max="3592" width="14.88671875" bestFit="1" customWidth="1"/>
    <col min="3593" max="3594" width="14.109375" bestFit="1" customWidth="1"/>
    <col min="3595" max="3595" width="14.88671875" bestFit="1" customWidth="1"/>
    <col min="3596" max="3596" width="8.109375" bestFit="1" customWidth="1"/>
    <col min="3841" max="3841" width="15.88671875" customWidth="1"/>
    <col min="3842" max="3846" width="1.6640625" customWidth="1"/>
    <col min="3847" max="3847" width="52.109375" bestFit="1" customWidth="1"/>
    <col min="3848" max="3848" width="14.88671875" bestFit="1" customWidth="1"/>
    <col min="3849" max="3850" width="14.109375" bestFit="1" customWidth="1"/>
    <col min="3851" max="3851" width="14.88671875" bestFit="1" customWidth="1"/>
    <col min="3852" max="3852" width="8.109375" bestFit="1" customWidth="1"/>
    <col min="4097" max="4097" width="15.88671875" customWidth="1"/>
    <col min="4098" max="4102" width="1.6640625" customWidth="1"/>
    <col min="4103" max="4103" width="52.109375" bestFit="1" customWidth="1"/>
    <col min="4104" max="4104" width="14.88671875" bestFit="1" customWidth="1"/>
    <col min="4105" max="4106" width="14.109375" bestFit="1" customWidth="1"/>
    <col min="4107" max="4107" width="14.88671875" bestFit="1" customWidth="1"/>
    <col min="4108" max="4108" width="8.109375" bestFit="1" customWidth="1"/>
    <col min="4353" max="4353" width="15.88671875" customWidth="1"/>
    <col min="4354" max="4358" width="1.6640625" customWidth="1"/>
    <col min="4359" max="4359" width="52.109375" bestFit="1" customWidth="1"/>
    <col min="4360" max="4360" width="14.88671875" bestFit="1" customWidth="1"/>
    <col min="4361" max="4362" width="14.109375" bestFit="1" customWidth="1"/>
    <col min="4363" max="4363" width="14.88671875" bestFit="1" customWidth="1"/>
    <col min="4364" max="4364" width="8.109375" bestFit="1" customWidth="1"/>
    <col min="4609" max="4609" width="15.88671875" customWidth="1"/>
    <col min="4610" max="4614" width="1.6640625" customWidth="1"/>
    <col min="4615" max="4615" width="52.109375" bestFit="1" customWidth="1"/>
    <col min="4616" max="4616" width="14.88671875" bestFit="1" customWidth="1"/>
    <col min="4617" max="4618" width="14.109375" bestFit="1" customWidth="1"/>
    <col min="4619" max="4619" width="14.88671875" bestFit="1" customWidth="1"/>
    <col min="4620" max="4620" width="8.109375" bestFit="1" customWidth="1"/>
    <col min="4865" max="4865" width="15.88671875" customWidth="1"/>
    <col min="4866" max="4870" width="1.6640625" customWidth="1"/>
    <col min="4871" max="4871" width="52.109375" bestFit="1" customWidth="1"/>
    <col min="4872" max="4872" width="14.88671875" bestFit="1" customWidth="1"/>
    <col min="4873" max="4874" width="14.109375" bestFit="1" customWidth="1"/>
    <col min="4875" max="4875" width="14.88671875" bestFit="1" customWidth="1"/>
    <col min="4876" max="4876" width="8.109375" bestFit="1" customWidth="1"/>
    <col min="5121" max="5121" width="15.88671875" customWidth="1"/>
    <col min="5122" max="5126" width="1.6640625" customWidth="1"/>
    <col min="5127" max="5127" width="52.109375" bestFit="1" customWidth="1"/>
    <col min="5128" max="5128" width="14.88671875" bestFit="1" customWidth="1"/>
    <col min="5129" max="5130" width="14.109375" bestFit="1" customWidth="1"/>
    <col min="5131" max="5131" width="14.88671875" bestFit="1" customWidth="1"/>
    <col min="5132" max="5132" width="8.109375" bestFit="1" customWidth="1"/>
    <col min="5377" max="5377" width="15.88671875" customWidth="1"/>
    <col min="5378" max="5382" width="1.6640625" customWidth="1"/>
    <col min="5383" max="5383" width="52.109375" bestFit="1" customWidth="1"/>
    <col min="5384" max="5384" width="14.88671875" bestFit="1" customWidth="1"/>
    <col min="5385" max="5386" width="14.109375" bestFit="1" customWidth="1"/>
    <col min="5387" max="5387" width="14.88671875" bestFit="1" customWidth="1"/>
    <col min="5388" max="5388" width="8.109375" bestFit="1" customWidth="1"/>
    <col min="5633" max="5633" width="15.88671875" customWidth="1"/>
    <col min="5634" max="5638" width="1.6640625" customWidth="1"/>
    <col min="5639" max="5639" width="52.109375" bestFit="1" customWidth="1"/>
    <col min="5640" max="5640" width="14.88671875" bestFit="1" customWidth="1"/>
    <col min="5641" max="5642" width="14.109375" bestFit="1" customWidth="1"/>
    <col min="5643" max="5643" width="14.88671875" bestFit="1" customWidth="1"/>
    <col min="5644" max="5644" width="8.109375" bestFit="1" customWidth="1"/>
    <col min="5889" max="5889" width="15.88671875" customWidth="1"/>
    <col min="5890" max="5894" width="1.6640625" customWidth="1"/>
    <col min="5895" max="5895" width="52.109375" bestFit="1" customWidth="1"/>
    <col min="5896" max="5896" width="14.88671875" bestFit="1" customWidth="1"/>
    <col min="5897" max="5898" width="14.109375" bestFit="1" customWidth="1"/>
    <col min="5899" max="5899" width="14.88671875" bestFit="1" customWidth="1"/>
    <col min="5900" max="5900" width="8.109375" bestFit="1" customWidth="1"/>
    <col min="6145" max="6145" width="15.88671875" customWidth="1"/>
    <col min="6146" max="6150" width="1.6640625" customWidth="1"/>
    <col min="6151" max="6151" width="52.109375" bestFit="1" customWidth="1"/>
    <col min="6152" max="6152" width="14.88671875" bestFit="1" customWidth="1"/>
    <col min="6153" max="6154" width="14.109375" bestFit="1" customWidth="1"/>
    <col min="6155" max="6155" width="14.88671875" bestFit="1" customWidth="1"/>
    <col min="6156" max="6156" width="8.109375" bestFit="1" customWidth="1"/>
    <col min="6401" max="6401" width="15.88671875" customWidth="1"/>
    <col min="6402" max="6406" width="1.6640625" customWidth="1"/>
    <col min="6407" max="6407" width="52.109375" bestFit="1" customWidth="1"/>
    <col min="6408" max="6408" width="14.88671875" bestFit="1" customWidth="1"/>
    <col min="6409" max="6410" width="14.109375" bestFit="1" customWidth="1"/>
    <col min="6411" max="6411" width="14.88671875" bestFit="1" customWidth="1"/>
    <col min="6412" max="6412" width="8.109375" bestFit="1" customWidth="1"/>
    <col min="6657" max="6657" width="15.88671875" customWidth="1"/>
    <col min="6658" max="6662" width="1.6640625" customWidth="1"/>
    <col min="6663" max="6663" width="52.109375" bestFit="1" customWidth="1"/>
    <col min="6664" max="6664" width="14.88671875" bestFit="1" customWidth="1"/>
    <col min="6665" max="6666" width="14.109375" bestFit="1" customWidth="1"/>
    <col min="6667" max="6667" width="14.88671875" bestFit="1" customWidth="1"/>
    <col min="6668" max="6668" width="8.109375" bestFit="1" customWidth="1"/>
    <col min="6913" max="6913" width="15.88671875" customWidth="1"/>
    <col min="6914" max="6918" width="1.6640625" customWidth="1"/>
    <col min="6919" max="6919" width="52.109375" bestFit="1" customWidth="1"/>
    <col min="6920" max="6920" width="14.88671875" bestFit="1" customWidth="1"/>
    <col min="6921" max="6922" width="14.109375" bestFit="1" customWidth="1"/>
    <col min="6923" max="6923" width="14.88671875" bestFit="1" customWidth="1"/>
    <col min="6924" max="6924" width="8.109375" bestFit="1" customWidth="1"/>
    <col min="7169" max="7169" width="15.88671875" customWidth="1"/>
    <col min="7170" max="7174" width="1.6640625" customWidth="1"/>
    <col min="7175" max="7175" width="52.109375" bestFit="1" customWidth="1"/>
    <col min="7176" max="7176" width="14.88671875" bestFit="1" customWidth="1"/>
    <col min="7177" max="7178" width="14.109375" bestFit="1" customWidth="1"/>
    <col min="7179" max="7179" width="14.88671875" bestFit="1" customWidth="1"/>
    <col min="7180" max="7180" width="8.109375" bestFit="1" customWidth="1"/>
    <col min="7425" max="7425" width="15.88671875" customWidth="1"/>
    <col min="7426" max="7430" width="1.6640625" customWidth="1"/>
    <col min="7431" max="7431" width="52.109375" bestFit="1" customWidth="1"/>
    <col min="7432" max="7432" width="14.88671875" bestFit="1" customWidth="1"/>
    <col min="7433" max="7434" width="14.109375" bestFit="1" customWidth="1"/>
    <col min="7435" max="7435" width="14.88671875" bestFit="1" customWidth="1"/>
    <col min="7436" max="7436" width="8.109375" bestFit="1" customWidth="1"/>
    <col min="7681" max="7681" width="15.88671875" customWidth="1"/>
    <col min="7682" max="7686" width="1.6640625" customWidth="1"/>
    <col min="7687" max="7687" width="52.109375" bestFit="1" customWidth="1"/>
    <col min="7688" max="7688" width="14.88671875" bestFit="1" customWidth="1"/>
    <col min="7689" max="7690" width="14.109375" bestFit="1" customWidth="1"/>
    <col min="7691" max="7691" width="14.88671875" bestFit="1" customWidth="1"/>
    <col min="7692" max="7692" width="8.109375" bestFit="1" customWidth="1"/>
    <col min="7937" max="7937" width="15.88671875" customWidth="1"/>
    <col min="7938" max="7942" width="1.6640625" customWidth="1"/>
    <col min="7943" max="7943" width="52.109375" bestFit="1" customWidth="1"/>
    <col min="7944" max="7944" width="14.88671875" bestFit="1" customWidth="1"/>
    <col min="7945" max="7946" width="14.109375" bestFit="1" customWidth="1"/>
    <col min="7947" max="7947" width="14.88671875" bestFit="1" customWidth="1"/>
    <col min="7948" max="7948" width="8.109375" bestFit="1" customWidth="1"/>
    <col min="8193" max="8193" width="15.88671875" customWidth="1"/>
    <col min="8194" max="8198" width="1.6640625" customWidth="1"/>
    <col min="8199" max="8199" width="52.109375" bestFit="1" customWidth="1"/>
    <col min="8200" max="8200" width="14.88671875" bestFit="1" customWidth="1"/>
    <col min="8201" max="8202" width="14.109375" bestFit="1" customWidth="1"/>
    <col min="8203" max="8203" width="14.88671875" bestFit="1" customWidth="1"/>
    <col min="8204" max="8204" width="8.109375" bestFit="1" customWidth="1"/>
    <col min="8449" max="8449" width="15.88671875" customWidth="1"/>
    <col min="8450" max="8454" width="1.6640625" customWidth="1"/>
    <col min="8455" max="8455" width="52.109375" bestFit="1" customWidth="1"/>
    <col min="8456" max="8456" width="14.88671875" bestFit="1" customWidth="1"/>
    <col min="8457" max="8458" width="14.109375" bestFit="1" customWidth="1"/>
    <col min="8459" max="8459" width="14.88671875" bestFit="1" customWidth="1"/>
    <col min="8460" max="8460" width="8.109375" bestFit="1" customWidth="1"/>
    <col min="8705" max="8705" width="15.88671875" customWidth="1"/>
    <col min="8706" max="8710" width="1.6640625" customWidth="1"/>
    <col min="8711" max="8711" width="52.109375" bestFit="1" customWidth="1"/>
    <col min="8712" max="8712" width="14.88671875" bestFit="1" customWidth="1"/>
    <col min="8713" max="8714" width="14.109375" bestFit="1" customWidth="1"/>
    <col min="8715" max="8715" width="14.88671875" bestFit="1" customWidth="1"/>
    <col min="8716" max="8716" width="8.109375" bestFit="1" customWidth="1"/>
    <col min="8961" max="8961" width="15.88671875" customWidth="1"/>
    <col min="8962" max="8966" width="1.6640625" customWidth="1"/>
    <col min="8967" max="8967" width="52.109375" bestFit="1" customWidth="1"/>
    <col min="8968" max="8968" width="14.88671875" bestFit="1" customWidth="1"/>
    <col min="8969" max="8970" width="14.109375" bestFit="1" customWidth="1"/>
    <col min="8971" max="8971" width="14.88671875" bestFit="1" customWidth="1"/>
    <col min="8972" max="8972" width="8.109375" bestFit="1" customWidth="1"/>
    <col min="9217" max="9217" width="15.88671875" customWidth="1"/>
    <col min="9218" max="9222" width="1.6640625" customWidth="1"/>
    <col min="9223" max="9223" width="52.109375" bestFit="1" customWidth="1"/>
    <col min="9224" max="9224" width="14.88671875" bestFit="1" customWidth="1"/>
    <col min="9225" max="9226" width="14.109375" bestFit="1" customWidth="1"/>
    <col min="9227" max="9227" width="14.88671875" bestFit="1" customWidth="1"/>
    <col min="9228" max="9228" width="8.109375" bestFit="1" customWidth="1"/>
    <col min="9473" max="9473" width="15.88671875" customWidth="1"/>
    <col min="9474" max="9478" width="1.6640625" customWidth="1"/>
    <col min="9479" max="9479" width="52.109375" bestFit="1" customWidth="1"/>
    <col min="9480" max="9480" width="14.88671875" bestFit="1" customWidth="1"/>
    <col min="9481" max="9482" width="14.109375" bestFit="1" customWidth="1"/>
    <col min="9483" max="9483" width="14.88671875" bestFit="1" customWidth="1"/>
    <col min="9484" max="9484" width="8.109375" bestFit="1" customWidth="1"/>
    <col min="9729" max="9729" width="15.88671875" customWidth="1"/>
    <col min="9730" max="9734" width="1.6640625" customWidth="1"/>
    <col min="9735" max="9735" width="52.109375" bestFit="1" customWidth="1"/>
    <col min="9736" max="9736" width="14.88671875" bestFit="1" customWidth="1"/>
    <col min="9737" max="9738" width="14.109375" bestFit="1" customWidth="1"/>
    <col min="9739" max="9739" width="14.88671875" bestFit="1" customWidth="1"/>
    <col min="9740" max="9740" width="8.109375" bestFit="1" customWidth="1"/>
    <col min="9985" max="9985" width="15.88671875" customWidth="1"/>
    <col min="9986" max="9990" width="1.6640625" customWidth="1"/>
    <col min="9991" max="9991" width="52.109375" bestFit="1" customWidth="1"/>
    <col min="9992" max="9992" width="14.88671875" bestFit="1" customWidth="1"/>
    <col min="9993" max="9994" width="14.109375" bestFit="1" customWidth="1"/>
    <col min="9995" max="9995" width="14.88671875" bestFit="1" customWidth="1"/>
    <col min="9996" max="9996" width="8.109375" bestFit="1" customWidth="1"/>
    <col min="10241" max="10241" width="15.88671875" customWidth="1"/>
    <col min="10242" max="10246" width="1.6640625" customWidth="1"/>
    <col min="10247" max="10247" width="52.109375" bestFit="1" customWidth="1"/>
    <col min="10248" max="10248" width="14.88671875" bestFit="1" customWidth="1"/>
    <col min="10249" max="10250" width="14.109375" bestFit="1" customWidth="1"/>
    <col min="10251" max="10251" width="14.88671875" bestFit="1" customWidth="1"/>
    <col min="10252" max="10252" width="8.109375" bestFit="1" customWidth="1"/>
    <col min="10497" max="10497" width="15.88671875" customWidth="1"/>
    <col min="10498" max="10502" width="1.6640625" customWidth="1"/>
    <col min="10503" max="10503" width="52.109375" bestFit="1" customWidth="1"/>
    <col min="10504" max="10504" width="14.88671875" bestFit="1" customWidth="1"/>
    <col min="10505" max="10506" width="14.109375" bestFit="1" customWidth="1"/>
    <col min="10507" max="10507" width="14.88671875" bestFit="1" customWidth="1"/>
    <col min="10508" max="10508" width="8.109375" bestFit="1" customWidth="1"/>
    <col min="10753" max="10753" width="15.88671875" customWidth="1"/>
    <col min="10754" max="10758" width="1.6640625" customWidth="1"/>
    <col min="10759" max="10759" width="52.109375" bestFit="1" customWidth="1"/>
    <col min="10760" max="10760" width="14.88671875" bestFit="1" customWidth="1"/>
    <col min="10761" max="10762" width="14.109375" bestFit="1" customWidth="1"/>
    <col min="10763" max="10763" width="14.88671875" bestFit="1" customWidth="1"/>
    <col min="10764" max="10764" width="8.109375" bestFit="1" customWidth="1"/>
    <col min="11009" max="11009" width="15.88671875" customWidth="1"/>
    <col min="11010" max="11014" width="1.6640625" customWidth="1"/>
    <col min="11015" max="11015" width="52.109375" bestFit="1" customWidth="1"/>
    <col min="11016" max="11016" width="14.88671875" bestFit="1" customWidth="1"/>
    <col min="11017" max="11018" width="14.109375" bestFit="1" customWidth="1"/>
    <col min="11019" max="11019" width="14.88671875" bestFit="1" customWidth="1"/>
    <col min="11020" max="11020" width="8.109375" bestFit="1" customWidth="1"/>
    <col min="11265" max="11265" width="15.88671875" customWidth="1"/>
    <col min="11266" max="11270" width="1.6640625" customWidth="1"/>
    <col min="11271" max="11271" width="52.109375" bestFit="1" customWidth="1"/>
    <col min="11272" max="11272" width="14.88671875" bestFit="1" customWidth="1"/>
    <col min="11273" max="11274" width="14.109375" bestFit="1" customWidth="1"/>
    <col min="11275" max="11275" width="14.88671875" bestFit="1" customWidth="1"/>
    <col min="11276" max="11276" width="8.109375" bestFit="1" customWidth="1"/>
    <col min="11521" max="11521" width="15.88671875" customWidth="1"/>
    <col min="11522" max="11526" width="1.6640625" customWidth="1"/>
    <col min="11527" max="11527" width="52.109375" bestFit="1" customWidth="1"/>
    <col min="11528" max="11528" width="14.88671875" bestFit="1" customWidth="1"/>
    <col min="11529" max="11530" width="14.109375" bestFit="1" customWidth="1"/>
    <col min="11531" max="11531" width="14.88671875" bestFit="1" customWidth="1"/>
    <col min="11532" max="11532" width="8.109375" bestFit="1" customWidth="1"/>
    <col min="11777" max="11777" width="15.88671875" customWidth="1"/>
    <col min="11778" max="11782" width="1.6640625" customWidth="1"/>
    <col min="11783" max="11783" width="52.109375" bestFit="1" customWidth="1"/>
    <col min="11784" max="11784" width="14.88671875" bestFit="1" customWidth="1"/>
    <col min="11785" max="11786" width="14.109375" bestFit="1" customWidth="1"/>
    <col min="11787" max="11787" width="14.88671875" bestFit="1" customWidth="1"/>
    <col min="11788" max="11788" width="8.109375" bestFit="1" customWidth="1"/>
    <col min="12033" max="12033" width="15.88671875" customWidth="1"/>
    <col min="12034" max="12038" width="1.6640625" customWidth="1"/>
    <col min="12039" max="12039" width="52.109375" bestFit="1" customWidth="1"/>
    <col min="12040" max="12040" width="14.88671875" bestFit="1" customWidth="1"/>
    <col min="12041" max="12042" width="14.109375" bestFit="1" customWidth="1"/>
    <col min="12043" max="12043" width="14.88671875" bestFit="1" customWidth="1"/>
    <col min="12044" max="12044" width="8.109375" bestFit="1" customWidth="1"/>
    <col min="12289" max="12289" width="15.88671875" customWidth="1"/>
    <col min="12290" max="12294" width="1.6640625" customWidth="1"/>
    <col min="12295" max="12295" width="52.109375" bestFit="1" customWidth="1"/>
    <col min="12296" max="12296" width="14.88671875" bestFit="1" customWidth="1"/>
    <col min="12297" max="12298" width="14.109375" bestFit="1" customWidth="1"/>
    <col min="12299" max="12299" width="14.88671875" bestFit="1" customWidth="1"/>
    <col min="12300" max="12300" width="8.109375" bestFit="1" customWidth="1"/>
    <col min="12545" max="12545" width="15.88671875" customWidth="1"/>
    <col min="12546" max="12550" width="1.6640625" customWidth="1"/>
    <col min="12551" max="12551" width="52.109375" bestFit="1" customWidth="1"/>
    <col min="12552" max="12552" width="14.88671875" bestFit="1" customWidth="1"/>
    <col min="12553" max="12554" width="14.109375" bestFit="1" customWidth="1"/>
    <col min="12555" max="12555" width="14.88671875" bestFit="1" customWidth="1"/>
    <col min="12556" max="12556" width="8.109375" bestFit="1" customWidth="1"/>
    <col min="12801" max="12801" width="15.88671875" customWidth="1"/>
    <col min="12802" max="12806" width="1.6640625" customWidth="1"/>
    <col min="12807" max="12807" width="52.109375" bestFit="1" customWidth="1"/>
    <col min="12808" max="12808" width="14.88671875" bestFit="1" customWidth="1"/>
    <col min="12809" max="12810" width="14.109375" bestFit="1" customWidth="1"/>
    <col min="12811" max="12811" width="14.88671875" bestFit="1" customWidth="1"/>
    <col min="12812" max="12812" width="8.109375" bestFit="1" customWidth="1"/>
    <col min="13057" max="13057" width="15.88671875" customWidth="1"/>
    <col min="13058" max="13062" width="1.6640625" customWidth="1"/>
    <col min="13063" max="13063" width="52.109375" bestFit="1" customWidth="1"/>
    <col min="13064" max="13064" width="14.88671875" bestFit="1" customWidth="1"/>
    <col min="13065" max="13066" width="14.109375" bestFit="1" customWidth="1"/>
    <col min="13067" max="13067" width="14.88671875" bestFit="1" customWidth="1"/>
    <col min="13068" max="13068" width="8.109375" bestFit="1" customWidth="1"/>
    <col min="13313" max="13313" width="15.88671875" customWidth="1"/>
    <col min="13314" max="13318" width="1.6640625" customWidth="1"/>
    <col min="13319" max="13319" width="52.109375" bestFit="1" customWidth="1"/>
    <col min="13320" max="13320" width="14.88671875" bestFit="1" customWidth="1"/>
    <col min="13321" max="13322" width="14.109375" bestFit="1" customWidth="1"/>
    <col min="13323" max="13323" width="14.88671875" bestFit="1" customWidth="1"/>
    <col min="13324" max="13324" width="8.109375" bestFit="1" customWidth="1"/>
    <col min="13569" max="13569" width="15.88671875" customWidth="1"/>
    <col min="13570" max="13574" width="1.6640625" customWidth="1"/>
    <col min="13575" max="13575" width="52.109375" bestFit="1" customWidth="1"/>
    <col min="13576" max="13576" width="14.88671875" bestFit="1" customWidth="1"/>
    <col min="13577" max="13578" width="14.109375" bestFit="1" customWidth="1"/>
    <col min="13579" max="13579" width="14.88671875" bestFit="1" customWidth="1"/>
    <col min="13580" max="13580" width="8.109375" bestFit="1" customWidth="1"/>
    <col min="13825" max="13825" width="15.88671875" customWidth="1"/>
    <col min="13826" max="13830" width="1.6640625" customWidth="1"/>
    <col min="13831" max="13831" width="52.109375" bestFit="1" customWidth="1"/>
    <col min="13832" max="13832" width="14.88671875" bestFit="1" customWidth="1"/>
    <col min="13833" max="13834" width="14.109375" bestFit="1" customWidth="1"/>
    <col min="13835" max="13835" width="14.88671875" bestFit="1" customWidth="1"/>
    <col min="13836" max="13836" width="8.109375" bestFit="1" customWidth="1"/>
    <col min="14081" max="14081" width="15.88671875" customWidth="1"/>
    <col min="14082" max="14086" width="1.6640625" customWidth="1"/>
    <col min="14087" max="14087" width="52.109375" bestFit="1" customWidth="1"/>
    <col min="14088" max="14088" width="14.88671875" bestFit="1" customWidth="1"/>
    <col min="14089" max="14090" width="14.109375" bestFit="1" customWidth="1"/>
    <col min="14091" max="14091" width="14.88671875" bestFit="1" customWidth="1"/>
    <col min="14092" max="14092" width="8.109375" bestFit="1" customWidth="1"/>
    <col min="14337" max="14337" width="15.88671875" customWidth="1"/>
    <col min="14338" max="14342" width="1.6640625" customWidth="1"/>
    <col min="14343" max="14343" width="52.109375" bestFit="1" customWidth="1"/>
    <col min="14344" max="14344" width="14.88671875" bestFit="1" customWidth="1"/>
    <col min="14345" max="14346" width="14.109375" bestFit="1" customWidth="1"/>
    <col min="14347" max="14347" width="14.88671875" bestFit="1" customWidth="1"/>
    <col min="14348" max="14348" width="8.109375" bestFit="1" customWidth="1"/>
    <col min="14593" max="14593" width="15.88671875" customWidth="1"/>
    <col min="14594" max="14598" width="1.6640625" customWidth="1"/>
    <col min="14599" max="14599" width="52.109375" bestFit="1" customWidth="1"/>
    <col min="14600" max="14600" width="14.88671875" bestFit="1" customWidth="1"/>
    <col min="14601" max="14602" width="14.109375" bestFit="1" customWidth="1"/>
    <col min="14603" max="14603" width="14.88671875" bestFit="1" customWidth="1"/>
    <col min="14604" max="14604" width="8.109375" bestFit="1" customWidth="1"/>
    <col min="14849" max="14849" width="15.88671875" customWidth="1"/>
    <col min="14850" max="14854" width="1.6640625" customWidth="1"/>
    <col min="14855" max="14855" width="52.109375" bestFit="1" customWidth="1"/>
    <col min="14856" max="14856" width="14.88671875" bestFit="1" customWidth="1"/>
    <col min="14857" max="14858" width="14.109375" bestFit="1" customWidth="1"/>
    <col min="14859" max="14859" width="14.88671875" bestFit="1" customWidth="1"/>
    <col min="14860" max="14860" width="8.109375" bestFit="1" customWidth="1"/>
    <col min="15105" max="15105" width="15.88671875" customWidth="1"/>
    <col min="15106" max="15110" width="1.6640625" customWidth="1"/>
    <col min="15111" max="15111" width="52.109375" bestFit="1" customWidth="1"/>
    <col min="15112" max="15112" width="14.88671875" bestFit="1" customWidth="1"/>
    <col min="15113" max="15114" width="14.109375" bestFit="1" customWidth="1"/>
    <col min="15115" max="15115" width="14.88671875" bestFit="1" customWidth="1"/>
    <col min="15116" max="15116" width="8.109375" bestFit="1" customWidth="1"/>
    <col min="15361" max="15361" width="15.88671875" customWidth="1"/>
    <col min="15362" max="15366" width="1.6640625" customWidth="1"/>
    <col min="15367" max="15367" width="52.109375" bestFit="1" customWidth="1"/>
    <col min="15368" max="15368" width="14.88671875" bestFit="1" customWidth="1"/>
    <col min="15369" max="15370" width="14.109375" bestFit="1" customWidth="1"/>
    <col min="15371" max="15371" width="14.88671875" bestFit="1" customWidth="1"/>
    <col min="15372" max="15372" width="8.109375" bestFit="1" customWidth="1"/>
    <col min="15617" max="15617" width="15.88671875" customWidth="1"/>
    <col min="15618" max="15622" width="1.6640625" customWidth="1"/>
    <col min="15623" max="15623" width="52.109375" bestFit="1" customWidth="1"/>
    <col min="15624" max="15624" width="14.88671875" bestFit="1" customWidth="1"/>
    <col min="15625" max="15626" width="14.109375" bestFit="1" customWidth="1"/>
    <col min="15627" max="15627" width="14.88671875" bestFit="1" customWidth="1"/>
    <col min="15628" max="15628" width="8.109375" bestFit="1" customWidth="1"/>
    <col min="15873" max="15873" width="15.88671875" customWidth="1"/>
    <col min="15874" max="15878" width="1.6640625" customWidth="1"/>
    <col min="15879" max="15879" width="52.109375" bestFit="1" customWidth="1"/>
    <col min="15880" max="15880" width="14.88671875" bestFit="1" customWidth="1"/>
    <col min="15881" max="15882" width="14.109375" bestFit="1" customWidth="1"/>
    <col min="15883" max="15883" width="14.88671875" bestFit="1" customWidth="1"/>
    <col min="15884" max="15884" width="8.109375" bestFit="1" customWidth="1"/>
    <col min="16129" max="16129" width="15.88671875" customWidth="1"/>
    <col min="16130" max="16134" width="1.6640625" customWidth="1"/>
    <col min="16135" max="16135" width="52.109375" bestFit="1" customWidth="1"/>
    <col min="16136" max="16136" width="14.88671875" bestFit="1" customWidth="1"/>
    <col min="16137" max="16138" width="14.109375" bestFit="1" customWidth="1"/>
    <col min="16139" max="16139" width="14.88671875" bestFit="1" customWidth="1"/>
    <col min="16140" max="16140" width="8.109375" bestFit="1" customWidth="1"/>
  </cols>
  <sheetData>
    <row r="1" spans="1:12" ht="14.4" x14ac:dyDescent="0.25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  <c r="L1" s="65"/>
    </row>
    <row r="3" spans="1:12" ht="14.4" x14ac:dyDescent="0.25">
      <c r="A3" s="9" t="s">
        <v>381</v>
      </c>
      <c r="B3" s="10"/>
      <c r="C3" s="10"/>
      <c r="D3" s="10"/>
      <c r="E3" s="10"/>
      <c r="F3" s="10"/>
      <c r="G3" s="10"/>
      <c r="H3" s="24"/>
      <c r="I3" s="24"/>
      <c r="J3" s="24"/>
      <c r="K3" s="24"/>
      <c r="L3" s="67"/>
    </row>
    <row r="4" spans="1:12" ht="14.4" x14ac:dyDescent="0.25">
      <c r="A4" s="11" t="s">
        <v>382</v>
      </c>
      <c r="B4" s="12" t="s">
        <v>383</v>
      </c>
      <c r="C4" s="13"/>
      <c r="D4" s="13"/>
      <c r="E4" s="13"/>
      <c r="F4" s="13"/>
      <c r="G4" s="13"/>
      <c r="H4" s="22">
        <v>29404455.18</v>
      </c>
      <c r="I4" s="22">
        <v>11604739.970000001</v>
      </c>
      <c r="J4" s="22">
        <v>11617815.57</v>
      </c>
      <c r="K4" s="22">
        <v>29391379.579999998</v>
      </c>
      <c r="L4" s="68"/>
    </row>
    <row r="5" spans="1:12" ht="14.4" x14ac:dyDescent="0.25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2">
        <v>8697872.3200000003</v>
      </c>
      <c r="I5" s="22">
        <v>11534959.970000001</v>
      </c>
      <c r="J5" s="22">
        <v>11284628.01</v>
      </c>
      <c r="K5" s="22">
        <v>8948204.2799999993</v>
      </c>
      <c r="L5" s="68"/>
    </row>
    <row r="6" spans="1:12" ht="14.4" x14ac:dyDescent="0.25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2">
        <v>8156481.2699999996</v>
      </c>
      <c r="I6" s="22">
        <v>10339353.76</v>
      </c>
      <c r="J6" s="22">
        <v>10269935.98</v>
      </c>
      <c r="K6" s="22">
        <v>8225899.0499999998</v>
      </c>
      <c r="L6" s="68"/>
    </row>
    <row r="7" spans="1:12" ht="14.4" x14ac:dyDescent="0.25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2">
        <v>8156481.2699999996</v>
      </c>
      <c r="I7" s="22">
        <v>10339353.76</v>
      </c>
      <c r="J7" s="22">
        <v>10269935.98</v>
      </c>
      <c r="K7" s="22">
        <v>8225899.0499999998</v>
      </c>
      <c r="L7" s="68"/>
    </row>
    <row r="8" spans="1:12" ht="14.4" x14ac:dyDescent="0.25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2">
        <v>7000</v>
      </c>
      <c r="I8" s="22">
        <v>7938.74</v>
      </c>
      <c r="J8" s="22">
        <v>8238.74</v>
      </c>
      <c r="K8" s="22">
        <v>6700</v>
      </c>
      <c r="L8" s="68"/>
    </row>
    <row r="9" spans="1:12" ht="14.4" x14ac:dyDescent="0.25">
      <c r="A9" s="16" t="s">
        <v>392</v>
      </c>
      <c r="B9" s="3" t="s">
        <v>385</v>
      </c>
      <c r="C9" s="4"/>
      <c r="D9" s="4"/>
      <c r="E9" s="4"/>
      <c r="F9" s="4"/>
      <c r="G9" s="17" t="s">
        <v>393</v>
      </c>
      <c r="H9" s="2">
        <v>500</v>
      </c>
      <c r="I9" s="2">
        <v>0</v>
      </c>
      <c r="J9" s="2">
        <v>300</v>
      </c>
      <c r="K9" s="2">
        <v>200</v>
      </c>
      <c r="L9" s="69"/>
    </row>
    <row r="10" spans="1:12" ht="14.4" x14ac:dyDescent="0.25">
      <c r="A10" s="16" t="s">
        <v>394</v>
      </c>
      <c r="B10" s="3" t="s">
        <v>385</v>
      </c>
      <c r="C10" s="4"/>
      <c r="D10" s="4"/>
      <c r="E10" s="4"/>
      <c r="F10" s="4"/>
      <c r="G10" s="17" t="s">
        <v>395</v>
      </c>
      <c r="H10" s="2">
        <v>500</v>
      </c>
      <c r="I10" s="2">
        <v>248.94</v>
      </c>
      <c r="J10" s="2">
        <v>248.94</v>
      </c>
      <c r="K10" s="2">
        <v>500</v>
      </c>
      <c r="L10" s="69"/>
    </row>
    <row r="11" spans="1:12" ht="14.4" x14ac:dyDescent="0.25">
      <c r="A11" s="16" t="s">
        <v>396</v>
      </c>
      <c r="B11" s="3" t="s">
        <v>385</v>
      </c>
      <c r="C11" s="4"/>
      <c r="D11" s="4"/>
      <c r="E11" s="4"/>
      <c r="F11" s="4"/>
      <c r="G11" s="17" t="s">
        <v>397</v>
      </c>
      <c r="H11" s="2">
        <v>5000</v>
      </c>
      <c r="I11" s="2">
        <v>7689.8</v>
      </c>
      <c r="J11" s="2">
        <v>7689.8</v>
      </c>
      <c r="K11" s="2">
        <v>5000</v>
      </c>
      <c r="L11" s="69"/>
    </row>
    <row r="12" spans="1:12" ht="14.4" x14ac:dyDescent="0.25">
      <c r="A12" s="16" t="s">
        <v>398</v>
      </c>
      <c r="B12" s="3" t="s">
        <v>385</v>
      </c>
      <c r="C12" s="4"/>
      <c r="D12" s="4"/>
      <c r="E12" s="4"/>
      <c r="F12" s="4"/>
      <c r="G12" s="17" t="s">
        <v>399</v>
      </c>
      <c r="H12" s="2">
        <v>1000</v>
      </c>
      <c r="I12" s="2">
        <v>0</v>
      </c>
      <c r="J12" s="2">
        <v>0</v>
      </c>
      <c r="K12" s="2">
        <v>1000</v>
      </c>
      <c r="L12" s="69"/>
    </row>
    <row r="13" spans="1:12" ht="14.4" x14ac:dyDescent="0.25">
      <c r="A13" s="19" t="s">
        <v>385</v>
      </c>
      <c r="B13" s="3" t="s">
        <v>385</v>
      </c>
      <c r="C13" s="4"/>
      <c r="D13" s="4"/>
      <c r="E13" s="4"/>
      <c r="F13" s="4"/>
      <c r="G13" s="20" t="s">
        <v>385</v>
      </c>
      <c r="H13" s="26"/>
      <c r="I13" s="26"/>
      <c r="J13" s="26"/>
      <c r="K13" s="26"/>
      <c r="L13" s="21"/>
    </row>
    <row r="14" spans="1:12" ht="14.4" x14ac:dyDescent="0.25">
      <c r="A14" s="11" t="s">
        <v>400</v>
      </c>
      <c r="B14" s="3" t="s">
        <v>385</v>
      </c>
      <c r="C14" s="4"/>
      <c r="D14" s="4"/>
      <c r="E14" s="4"/>
      <c r="F14" s="12" t="s">
        <v>401</v>
      </c>
      <c r="G14" s="13"/>
      <c r="H14" s="22">
        <v>399</v>
      </c>
      <c r="I14" s="22">
        <v>3004406.21</v>
      </c>
      <c r="J14" s="22">
        <v>3004805.21</v>
      </c>
      <c r="K14" s="22">
        <v>0</v>
      </c>
      <c r="L14" s="68"/>
    </row>
    <row r="15" spans="1:12" ht="14.4" x14ac:dyDescent="0.25">
      <c r="A15" s="16" t="s">
        <v>402</v>
      </c>
      <c r="B15" s="3" t="s">
        <v>385</v>
      </c>
      <c r="C15" s="4"/>
      <c r="D15" s="4"/>
      <c r="E15" s="4"/>
      <c r="F15" s="4"/>
      <c r="G15" s="17" t="s">
        <v>403</v>
      </c>
      <c r="H15" s="2">
        <v>0</v>
      </c>
      <c r="I15" s="2">
        <v>317541.5</v>
      </c>
      <c r="J15" s="2">
        <v>317541.5</v>
      </c>
      <c r="K15" s="2">
        <v>0</v>
      </c>
      <c r="L15" s="69"/>
    </row>
    <row r="16" spans="1:12" ht="14.4" x14ac:dyDescent="0.25">
      <c r="A16" s="16" t="s">
        <v>404</v>
      </c>
      <c r="B16" s="3" t="s">
        <v>385</v>
      </c>
      <c r="C16" s="4"/>
      <c r="D16" s="4"/>
      <c r="E16" s="4"/>
      <c r="F16" s="4"/>
      <c r="G16" s="17" t="s">
        <v>405</v>
      </c>
      <c r="H16" s="2">
        <v>0</v>
      </c>
      <c r="I16" s="2">
        <v>2033804.82</v>
      </c>
      <c r="J16" s="2">
        <v>2033804.82</v>
      </c>
      <c r="K16" s="2">
        <v>0</v>
      </c>
      <c r="L16" s="69"/>
    </row>
    <row r="17" spans="1:12" ht="14.4" x14ac:dyDescent="0.25">
      <c r="A17" s="16" t="s">
        <v>406</v>
      </c>
      <c r="B17" s="3" t="s">
        <v>385</v>
      </c>
      <c r="C17" s="4"/>
      <c r="D17" s="4"/>
      <c r="E17" s="4"/>
      <c r="F17" s="4"/>
      <c r="G17" s="17" t="s">
        <v>407</v>
      </c>
      <c r="H17" s="2">
        <v>0</v>
      </c>
      <c r="I17" s="2">
        <v>52569</v>
      </c>
      <c r="J17" s="2">
        <v>52569</v>
      </c>
      <c r="K17" s="2">
        <v>0</v>
      </c>
      <c r="L17" s="69"/>
    </row>
    <row r="18" spans="1:12" ht="14.4" x14ac:dyDescent="0.25">
      <c r="A18" s="16" t="s">
        <v>408</v>
      </c>
      <c r="B18" s="3" t="s">
        <v>385</v>
      </c>
      <c r="C18" s="4"/>
      <c r="D18" s="4"/>
      <c r="E18" s="4"/>
      <c r="F18" s="4"/>
      <c r="G18" s="17" t="s">
        <v>409</v>
      </c>
      <c r="H18" s="2">
        <v>0</v>
      </c>
      <c r="I18" s="2">
        <v>8819</v>
      </c>
      <c r="J18" s="2">
        <v>8819</v>
      </c>
      <c r="K18" s="2">
        <v>0</v>
      </c>
      <c r="L18" s="69"/>
    </row>
    <row r="19" spans="1:12" ht="14.4" x14ac:dyDescent="0.25">
      <c r="A19" s="16" t="s">
        <v>410</v>
      </c>
      <c r="B19" s="3" t="s">
        <v>385</v>
      </c>
      <c r="C19" s="4"/>
      <c r="D19" s="4"/>
      <c r="E19" s="4"/>
      <c r="F19" s="4"/>
      <c r="G19" s="17" t="s">
        <v>411</v>
      </c>
      <c r="H19" s="2">
        <v>399</v>
      </c>
      <c r="I19" s="2">
        <v>591671.89</v>
      </c>
      <c r="J19" s="2">
        <v>592070.89</v>
      </c>
      <c r="K19" s="2">
        <v>0</v>
      </c>
      <c r="L19" s="69"/>
    </row>
    <row r="20" spans="1:12" ht="14.4" x14ac:dyDescent="0.25">
      <c r="A20" s="19" t="s">
        <v>385</v>
      </c>
      <c r="B20" s="3" t="s">
        <v>385</v>
      </c>
      <c r="C20" s="4"/>
      <c r="D20" s="4"/>
      <c r="E20" s="4"/>
      <c r="F20" s="4"/>
      <c r="G20" s="20" t="s">
        <v>385</v>
      </c>
      <c r="H20" s="26"/>
      <c r="I20" s="26"/>
      <c r="J20" s="26"/>
      <c r="K20" s="26"/>
      <c r="L20" s="21"/>
    </row>
    <row r="21" spans="1:12" ht="14.4" x14ac:dyDescent="0.25">
      <c r="A21" s="11" t="s">
        <v>412</v>
      </c>
      <c r="B21" s="3" t="s">
        <v>385</v>
      </c>
      <c r="C21" s="4"/>
      <c r="D21" s="4"/>
      <c r="E21" s="4"/>
      <c r="F21" s="12" t="s">
        <v>413</v>
      </c>
      <c r="G21" s="13"/>
      <c r="H21" s="22">
        <v>0</v>
      </c>
      <c r="I21" s="22">
        <v>3963367.66</v>
      </c>
      <c r="J21" s="22">
        <v>3963367.66</v>
      </c>
      <c r="K21" s="22">
        <v>0</v>
      </c>
      <c r="L21" s="68"/>
    </row>
    <row r="22" spans="1:12" ht="14.4" x14ac:dyDescent="0.25">
      <c r="A22" s="16" t="s">
        <v>414</v>
      </c>
      <c r="B22" s="3" t="s">
        <v>385</v>
      </c>
      <c r="C22" s="4"/>
      <c r="D22" s="4"/>
      <c r="E22" s="4"/>
      <c r="F22" s="4"/>
      <c r="G22" s="17" t="s">
        <v>415</v>
      </c>
      <c r="H22" s="2">
        <v>0</v>
      </c>
      <c r="I22" s="2">
        <v>1899857.06</v>
      </c>
      <c r="J22" s="2">
        <v>1899857.06</v>
      </c>
      <c r="K22" s="2">
        <v>0</v>
      </c>
      <c r="L22" s="69"/>
    </row>
    <row r="23" spans="1:12" ht="14.4" x14ac:dyDescent="0.25">
      <c r="A23" s="16" t="s">
        <v>416</v>
      </c>
      <c r="B23" s="3" t="s">
        <v>385</v>
      </c>
      <c r="C23" s="4"/>
      <c r="D23" s="4"/>
      <c r="E23" s="4"/>
      <c r="F23" s="4"/>
      <c r="G23" s="17" t="s">
        <v>417</v>
      </c>
      <c r="H23" s="2">
        <v>0</v>
      </c>
      <c r="I23" s="2">
        <v>2063510.6</v>
      </c>
      <c r="J23" s="2">
        <v>2063510.6</v>
      </c>
      <c r="K23" s="2">
        <v>0</v>
      </c>
      <c r="L23" s="69"/>
    </row>
    <row r="24" spans="1:12" ht="14.4" x14ac:dyDescent="0.25">
      <c r="A24" s="19" t="s">
        <v>385</v>
      </c>
      <c r="B24" s="3" t="s">
        <v>385</v>
      </c>
      <c r="C24" s="4"/>
      <c r="D24" s="4"/>
      <c r="E24" s="4"/>
      <c r="F24" s="4"/>
      <c r="G24" s="20" t="s">
        <v>385</v>
      </c>
      <c r="H24" s="26"/>
      <c r="I24" s="26"/>
      <c r="J24" s="26"/>
      <c r="K24" s="26"/>
      <c r="L24" s="21"/>
    </row>
    <row r="25" spans="1:12" ht="14.4" x14ac:dyDescent="0.25">
      <c r="A25" s="11" t="s">
        <v>418</v>
      </c>
      <c r="B25" s="3" t="s">
        <v>385</v>
      </c>
      <c r="C25" s="4"/>
      <c r="D25" s="4"/>
      <c r="E25" s="4"/>
      <c r="F25" s="12" t="s">
        <v>419</v>
      </c>
      <c r="G25" s="13"/>
      <c r="H25" s="22">
        <v>5282438.78</v>
      </c>
      <c r="I25" s="22">
        <v>1458509.57</v>
      </c>
      <c r="J25" s="22">
        <v>1225335.0900000001</v>
      </c>
      <c r="K25" s="22">
        <v>5515613.2599999998</v>
      </c>
      <c r="L25" s="68"/>
    </row>
    <row r="26" spans="1:12" ht="14.4" x14ac:dyDescent="0.25">
      <c r="A26" s="16" t="s">
        <v>420</v>
      </c>
      <c r="B26" s="3" t="s">
        <v>385</v>
      </c>
      <c r="C26" s="4"/>
      <c r="D26" s="4"/>
      <c r="E26" s="4"/>
      <c r="F26" s="4"/>
      <c r="G26" s="17" t="s">
        <v>421</v>
      </c>
      <c r="H26" s="2">
        <v>1489560.53</v>
      </c>
      <c r="I26" s="2">
        <v>553011.05000000005</v>
      </c>
      <c r="J26" s="2">
        <v>1012377.33</v>
      </c>
      <c r="K26" s="2">
        <v>1030194.25</v>
      </c>
      <c r="L26" s="69"/>
    </row>
    <row r="27" spans="1:12" ht="14.4" x14ac:dyDescent="0.25">
      <c r="A27" s="16" t="s">
        <v>422</v>
      </c>
      <c r="B27" s="3" t="s">
        <v>385</v>
      </c>
      <c r="C27" s="4"/>
      <c r="D27" s="4"/>
      <c r="E27" s="4"/>
      <c r="F27" s="4"/>
      <c r="G27" s="17" t="s">
        <v>423</v>
      </c>
      <c r="H27" s="2">
        <v>1424331.1</v>
      </c>
      <c r="I27" s="2">
        <v>23538.52</v>
      </c>
      <c r="J27" s="2">
        <v>69.180000000000007</v>
      </c>
      <c r="K27" s="2">
        <v>1447800.44</v>
      </c>
      <c r="L27" s="69"/>
    </row>
    <row r="28" spans="1:12" ht="14.4" x14ac:dyDescent="0.25">
      <c r="A28" s="16" t="s">
        <v>424</v>
      </c>
      <c r="B28" s="3" t="s">
        <v>385</v>
      </c>
      <c r="C28" s="4"/>
      <c r="D28" s="4"/>
      <c r="E28" s="4"/>
      <c r="F28" s="4"/>
      <c r="G28" s="17" t="s">
        <v>425</v>
      </c>
      <c r="H28" s="2">
        <v>1834295.91</v>
      </c>
      <c r="I28" s="2">
        <v>575339.5</v>
      </c>
      <c r="J28" s="2">
        <v>0</v>
      </c>
      <c r="K28" s="2">
        <v>2409635.41</v>
      </c>
      <c r="L28" s="69"/>
    </row>
    <row r="29" spans="1:12" ht="14.4" x14ac:dyDescent="0.25">
      <c r="A29" s="16" t="s">
        <v>426</v>
      </c>
      <c r="B29" s="3" t="s">
        <v>385</v>
      </c>
      <c r="C29" s="4"/>
      <c r="D29" s="4"/>
      <c r="E29" s="4"/>
      <c r="F29" s="4"/>
      <c r="G29" s="17" t="s">
        <v>427</v>
      </c>
      <c r="H29" s="2">
        <v>164232.07</v>
      </c>
      <c r="I29" s="2">
        <v>250155.15</v>
      </c>
      <c r="J29" s="2">
        <v>212819.4</v>
      </c>
      <c r="K29" s="2">
        <v>201567.82</v>
      </c>
      <c r="L29" s="69"/>
    </row>
    <row r="30" spans="1:12" ht="14.4" x14ac:dyDescent="0.25">
      <c r="A30" s="16" t="s">
        <v>428</v>
      </c>
      <c r="B30" s="3" t="s">
        <v>385</v>
      </c>
      <c r="C30" s="4"/>
      <c r="D30" s="4"/>
      <c r="E30" s="4"/>
      <c r="F30" s="4"/>
      <c r="G30" s="17" t="s">
        <v>429</v>
      </c>
      <c r="H30" s="2">
        <v>370019.17</v>
      </c>
      <c r="I30" s="2">
        <v>56465.35</v>
      </c>
      <c r="J30" s="2">
        <v>69.180000000000007</v>
      </c>
      <c r="K30" s="2">
        <v>426415.34</v>
      </c>
      <c r="L30" s="69"/>
    </row>
    <row r="31" spans="1:12" ht="14.4" x14ac:dyDescent="0.25">
      <c r="A31" s="19" t="s">
        <v>385</v>
      </c>
      <c r="B31" s="3" t="s">
        <v>385</v>
      </c>
      <c r="C31" s="4"/>
      <c r="D31" s="4"/>
      <c r="E31" s="4"/>
      <c r="F31" s="4"/>
      <c r="G31" s="20" t="s">
        <v>385</v>
      </c>
      <c r="H31" s="26"/>
      <c r="I31" s="26"/>
      <c r="J31" s="26"/>
      <c r="K31" s="26"/>
      <c r="L31" s="21"/>
    </row>
    <row r="32" spans="1:12" ht="14.4" x14ac:dyDescent="0.25">
      <c r="A32" s="11" t="s">
        <v>430</v>
      </c>
      <c r="B32" s="3" t="s">
        <v>385</v>
      </c>
      <c r="C32" s="4"/>
      <c r="D32" s="4"/>
      <c r="E32" s="4"/>
      <c r="F32" s="12" t="s">
        <v>431</v>
      </c>
      <c r="G32" s="13"/>
      <c r="H32" s="22">
        <v>2866643.49</v>
      </c>
      <c r="I32" s="22">
        <v>1905131.58</v>
      </c>
      <c r="J32" s="22">
        <v>2068189.28</v>
      </c>
      <c r="K32" s="22">
        <v>2703585.79</v>
      </c>
      <c r="L32" s="68"/>
    </row>
    <row r="33" spans="1:12" ht="14.4" x14ac:dyDescent="0.25">
      <c r="A33" s="16" t="s">
        <v>432</v>
      </c>
      <c r="B33" s="3" t="s">
        <v>385</v>
      </c>
      <c r="C33" s="4"/>
      <c r="D33" s="4"/>
      <c r="E33" s="4"/>
      <c r="F33" s="4"/>
      <c r="G33" s="17" t="s">
        <v>433</v>
      </c>
      <c r="H33" s="2">
        <v>1899413.86</v>
      </c>
      <c r="I33" s="2">
        <v>4430.49</v>
      </c>
      <c r="J33" s="2">
        <v>1903844.35</v>
      </c>
      <c r="K33" s="2">
        <v>0</v>
      </c>
      <c r="L33" s="69"/>
    </row>
    <row r="34" spans="1:12" ht="14.4" x14ac:dyDescent="0.25">
      <c r="A34" s="16" t="s">
        <v>434</v>
      </c>
      <c r="B34" s="3" t="s">
        <v>385</v>
      </c>
      <c r="C34" s="4"/>
      <c r="D34" s="4"/>
      <c r="E34" s="4"/>
      <c r="F34" s="4"/>
      <c r="G34" s="17" t="s">
        <v>435</v>
      </c>
      <c r="H34" s="2">
        <v>967229.63</v>
      </c>
      <c r="I34" s="2">
        <v>1900701.09</v>
      </c>
      <c r="J34" s="2">
        <v>164344.93</v>
      </c>
      <c r="K34" s="2">
        <v>2703585.79</v>
      </c>
      <c r="L34" s="69"/>
    </row>
    <row r="35" spans="1:12" ht="14.4" x14ac:dyDescent="0.25">
      <c r="A35" s="19" t="s">
        <v>385</v>
      </c>
      <c r="B35" s="3" t="s">
        <v>385</v>
      </c>
      <c r="C35" s="4"/>
      <c r="D35" s="4"/>
      <c r="E35" s="4"/>
      <c r="F35" s="4"/>
      <c r="G35" s="20" t="s">
        <v>385</v>
      </c>
      <c r="H35" s="26"/>
      <c r="I35" s="26"/>
      <c r="J35" s="26"/>
      <c r="K35" s="26"/>
      <c r="L35" s="21"/>
    </row>
    <row r="36" spans="1:12" ht="14.4" x14ac:dyDescent="0.25">
      <c r="A36" s="11" t="s">
        <v>440</v>
      </c>
      <c r="B36" s="3" t="s">
        <v>385</v>
      </c>
      <c r="C36" s="4"/>
      <c r="D36" s="12" t="s">
        <v>441</v>
      </c>
      <c r="E36" s="13"/>
      <c r="F36" s="13"/>
      <c r="G36" s="13"/>
      <c r="H36" s="22">
        <v>541391.05000000005</v>
      </c>
      <c r="I36" s="22">
        <v>1195606.21</v>
      </c>
      <c r="J36" s="22">
        <v>1014692.03</v>
      </c>
      <c r="K36" s="22">
        <v>722305.23</v>
      </c>
      <c r="L36" s="68"/>
    </row>
    <row r="37" spans="1:12" ht="14.4" x14ac:dyDescent="0.25">
      <c r="A37" s="11" t="s">
        <v>442</v>
      </c>
      <c r="B37" s="3" t="s">
        <v>385</v>
      </c>
      <c r="C37" s="4"/>
      <c r="D37" s="4"/>
      <c r="E37" s="12" t="s">
        <v>443</v>
      </c>
      <c r="F37" s="13"/>
      <c r="G37" s="13"/>
      <c r="H37" s="22">
        <v>89170.67</v>
      </c>
      <c r="I37" s="22">
        <v>904679.6</v>
      </c>
      <c r="J37" s="22">
        <v>686145.74</v>
      </c>
      <c r="K37" s="22">
        <v>307704.53000000003</v>
      </c>
      <c r="L37" s="68"/>
    </row>
    <row r="38" spans="1:12" ht="14.4" x14ac:dyDescent="0.25">
      <c r="A38" s="11" t="s">
        <v>444</v>
      </c>
      <c r="B38" s="3" t="s">
        <v>385</v>
      </c>
      <c r="C38" s="4"/>
      <c r="D38" s="4"/>
      <c r="E38" s="4"/>
      <c r="F38" s="12" t="s">
        <v>445</v>
      </c>
      <c r="G38" s="13"/>
      <c r="H38" s="22">
        <v>89170.67</v>
      </c>
      <c r="I38" s="22">
        <v>904679.6</v>
      </c>
      <c r="J38" s="22">
        <v>686145.74</v>
      </c>
      <c r="K38" s="22">
        <v>307704.53000000003</v>
      </c>
      <c r="L38" s="68"/>
    </row>
    <row r="39" spans="1:12" ht="14.4" x14ac:dyDescent="0.25">
      <c r="A39" s="16" t="s">
        <v>446</v>
      </c>
      <c r="B39" s="3" t="s">
        <v>385</v>
      </c>
      <c r="C39" s="4"/>
      <c r="D39" s="4"/>
      <c r="E39" s="4"/>
      <c r="F39" s="4"/>
      <c r="G39" s="17" t="s">
        <v>445</v>
      </c>
      <c r="H39" s="2">
        <v>36248.93</v>
      </c>
      <c r="I39" s="2">
        <v>162029</v>
      </c>
      <c r="J39" s="2">
        <v>104998.76</v>
      </c>
      <c r="K39" s="2">
        <v>93279.17</v>
      </c>
      <c r="L39" s="69"/>
    </row>
    <row r="40" spans="1:12" ht="14.4" x14ac:dyDescent="0.25">
      <c r="A40" s="16" t="s">
        <v>447</v>
      </c>
      <c r="B40" s="3" t="s">
        <v>385</v>
      </c>
      <c r="C40" s="4"/>
      <c r="D40" s="4"/>
      <c r="E40" s="4"/>
      <c r="F40" s="4"/>
      <c r="G40" s="17" t="s">
        <v>448</v>
      </c>
      <c r="H40" s="2">
        <v>27282.71</v>
      </c>
      <c r="I40" s="2">
        <v>643950</v>
      </c>
      <c r="J40" s="2">
        <v>529644.73</v>
      </c>
      <c r="K40" s="2">
        <v>141587.98000000001</v>
      </c>
      <c r="L40" s="69"/>
    </row>
    <row r="41" spans="1:12" ht="14.4" x14ac:dyDescent="0.25">
      <c r="A41" s="16" t="s">
        <v>449</v>
      </c>
      <c r="B41" s="3" t="s">
        <v>385</v>
      </c>
      <c r="C41" s="4"/>
      <c r="D41" s="4"/>
      <c r="E41" s="4"/>
      <c r="F41" s="4"/>
      <c r="G41" s="17" t="s">
        <v>450</v>
      </c>
      <c r="H41" s="2">
        <v>13596.6</v>
      </c>
      <c r="I41" s="2">
        <v>37584.400000000001</v>
      </c>
      <c r="J41" s="2">
        <v>13596.6</v>
      </c>
      <c r="K41" s="2">
        <v>37584.400000000001</v>
      </c>
      <c r="L41" s="69"/>
    </row>
    <row r="42" spans="1:12" ht="14.4" x14ac:dyDescent="0.25">
      <c r="A42" s="16" t="s">
        <v>451</v>
      </c>
      <c r="B42" s="3" t="s">
        <v>385</v>
      </c>
      <c r="C42" s="4"/>
      <c r="D42" s="4"/>
      <c r="E42" s="4"/>
      <c r="F42" s="4"/>
      <c r="G42" s="17" t="s">
        <v>452</v>
      </c>
      <c r="H42" s="2">
        <v>12042.43</v>
      </c>
      <c r="I42" s="2">
        <v>35252.980000000003</v>
      </c>
      <c r="J42" s="2">
        <v>12042.43</v>
      </c>
      <c r="K42" s="2">
        <v>35252.980000000003</v>
      </c>
      <c r="L42" s="69"/>
    </row>
    <row r="43" spans="1:12" ht="14.4" x14ac:dyDescent="0.25">
      <c r="A43" s="16" t="s">
        <v>453</v>
      </c>
      <c r="B43" s="3" t="s">
        <v>385</v>
      </c>
      <c r="C43" s="4"/>
      <c r="D43" s="4"/>
      <c r="E43" s="4"/>
      <c r="F43" s="4"/>
      <c r="G43" s="17" t="s">
        <v>454</v>
      </c>
      <c r="H43" s="2">
        <v>0</v>
      </c>
      <c r="I43" s="2">
        <v>25863.22</v>
      </c>
      <c r="J43" s="2">
        <v>25863.22</v>
      </c>
      <c r="K43" s="2">
        <v>0</v>
      </c>
      <c r="L43" s="69"/>
    </row>
    <row r="44" spans="1:12" ht="14.4" x14ac:dyDescent="0.25">
      <c r="A44" s="19" t="s">
        <v>385</v>
      </c>
      <c r="B44" s="3" t="s">
        <v>385</v>
      </c>
      <c r="C44" s="4"/>
      <c r="D44" s="4"/>
      <c r="E44" s="4"/>
      <c r="F44" s="4"/>
      <c r="G44" s="20" t="s">
        <v>385</v>
      </c>
      <c r="H44" s="26"/>
      <c r="I44" s="26"/>
      <c r="J44" s="26"/>
      <c r="K44" s="26"/>
      <c r="L44" s="21"/>
    </row>
    <row r="45" spans="1:12" ht="14.4" x14ac:dyDescent="0.25">
      <c r="A45" s="11" t="s">
        <v>455</v>
      </c>
      <c r="B45" s="3" t="s">
        <v>385</v>
      </c>
      <c r="C45" s="4"/>
      <c r="D45" s="4"/>
      <c r="E45" s="12" t="s">
        <v>456</v>
      </c>
      <c r="F45" s="13"/>
      <c r="G45" s="13"/>
      <c r="H45" s="22">
        <v>25096.51</v>
      </c>
      <c r="I45" s="22">
        <v>29742.26</v>
      </c>
      <c r="J45" s="22">
        <v>38007.03</v>
      </c>
      <c r="K45" s="22">
        <v>16831.740000000002</v>
      </c>
      <c r="L45" s="68"/>
    </row>
    <row r="46" spans="1:12" ht="14.4" x14ac:dyDescent="0.25">
      <c r="A46" s="11" t="s">
        <v>457</v>
      </c>
      <c r="B46" s="3" t="s">
        <v>385</v>
      </c>
      <c r="C46" s="4"/>
      <c r="D46" s="4"/>
      <c r="E46" s="4"/>
      <c r="F46" s="12" t="s">
        <v>456</v>
      </c>
      <c r="G46" s="13"/>
      <c r="H46" s="22">
        <v>25096.51</v>
      </c>
      <c r="I46" s="22">
        <v>29742.26</v>
      </c>
      <c r="J46" s="22">
        <v>38007.03</v>
      </c>
      <c r="K46" s="22">
        <v>16831.740000000002</v>
      </c>
      <c r="L46" s="68"/>
    </row>
    <row r="47" spans="1:12" ht="14.4" x14ac:dyDescent="0.25">
      <c r="A47" s="16" t="s">
        <v>458</v>
      </c>
      <c r="B47" s="3" t="s">
        <v>385</v>
      </c>
      <c r="C47" s="4"/>
      <c r="D47" s="4"/>
      <c r="E47" s="4"/>
      <c r="F47" s="4"/>
      <c r="G47" s="17" t="s">
        <v>459</v>
      </c>
      <c r="H47" s="2">
        <v>1462.85</v>
      </c>
      <c r="I47" s="2">
        <v>102.87</v>
      </c>
      <c r="J47" s="2">
        <v>0</v>
      </c>
      <c r="K47" s="2">
        <v>1565.72</v>
      </c>
      <c r="L47" s="69"/>
    </row>
    <row r="48" spans="1:12" ht="14.4" x14ac:dyDescent="0.25">
      <c r="A48" s="16" t="s">
        <v>460</v>
      </c>
      <c r="B48" s="3" t="s">
        <v>385</v>
      </c>
      <c r="C48" s="4"/>
      <c r="D48" s="4"/>
      <c r="E48" s="4"/>
      <c r="F48" s="4"/>
      <c r="G48" s="17" t="s">
        <v>461</v>
      </c>
      <c r="H48" s="2">
        <v>16789.41</v>
      </c>
      <c r="I48" s="2">
        <v>15687.78</v>
      </c>
      <c r="J48" s="2">
        <v>20718.900000000001</v>
      </c>
      <c r="K48" s="2">
        <v>11758.29</v>
      </c>
      <c r="L48" s="69"/>
    </row>
    <row r="49" spans="1:12" ht="14.4" x14ac:dyDescent="0.25">
      <c r="A49" s="16" t="s">
        <v>462</v>
      </c>
      <c r="B49" s="3" t="s">
        <v>385</v>
      </c>
      <c r="C49" s="4"/>
      <c r="D49" s="4"/>
      <c r="E49" s="4"/>
      <c r="F49" s="4"/>
      <c r="G49" s="17" t="s">
        <v>463</v>
      </c>
      <c r="H49" s="2">
        <v>1709.21</v>
      </c>
      <c r="I49" s="2">
        <v>1062.1199999999999</v>
      </c>
      <c r="J49" s="2">
        <v>0</v>
      </c>
      <c r="K49" s="2">
        <v>2771.33</v>
      </c>
      <c r="L49" s="69"/>
    </row>
    <row r="50" spans="1:12" ht="14.4" x14ac:dyDescent="0.25">
      <c r="A50" s="16" t="s">
        <v>464</v>
      </c>
      <c r="B50" s="3" t="s">
        <v>385</v>
      </c>
      <c r="C50" s="4"/>
      <c r="D50" s="4"/>
      <c r="E50" s="4"/>
      <c r="F50" s="4"/>
      <c r="G50" s="17" t="s">
        <v>465</v>
      </c>
      <c r="H50" s="2">
        <v>0</v>
      </c>
      <c r="I50" s="2">
        <v>505.7</v>
      </c>
      <c r="J50" s="2">
        <v>505.7</v>
      </c>
      <c r="K50" s="2">
        <v>0</v>
      </c>
      <c r="L50" s="69"/>
    </row>
    <row r="51" spans="1:12" ht="14.4" x14ac:dyDescent="0.25">
      <c r="A51" s="16" t="s">
        <v>466</v>
      </c>
      <c r="B51" s="3" t="s">
        <v>385</v>
      </c>
      <c r="C51" s="4"/>
      <c r="D51" s="4"/>
      <c r="E51" s="4"/>
      <c r="F51" s="4"/>
      <c r="G51" s="17" t="s">
        <v>467</v>
      </c>
      <c r="H51" s="2">
        <v>900.74</v>
      </c>
      <c r="I51" s="2">
        <v>83.48</v>
      </c>
      <c r="J51" s="2">
        <v>271.82</v>
      </c>
      <c r="K51" s="2">
        <v>712.4</v>
      </c>
      <c r="L51" s="69"/>
    </row>
    <row r="52" spans="1:12" ht="14.4" x14ac:dyDescent="0.25">
      <c r="A52" s="16" t="s">
        <v>468</v>
      </c>
      <c r="B52" s="3" t="s">
        <v>385</v>
      </c>
      <c r="C52" s="4"/>
      <c r="D52" s="4"/>
      <c r="E52" s="4"/>
      <c r="F52" s="4"/>
      <c r="G52" s="17" t="s">
        <v>469</v>
      </c>
      <c r="H52" s="2">
        <v>4155.88</v>
      </c>
      <c r="I52" s="2">
        <v>12300.31</v>
      </c>
      <c r="J52" s="2">
        <v>16432.189999999999</v>
      </c>
      <c r="K52" s="2">
        <v>24</v>
      </c>
      <c r="L52" s="69"/>
    </row>
    <row r="53" spans="1:12" ht="14.4" x14ac:dyDescent="0.25">
      <c r="A53" s="16" t="s">
        <v>1184</v>
      </c>
      <c r="B53" s="3" t="s">
        <v>385</v>
      </c>
      <c r="C53" s="4"/>
      <c r="D53" s="4"/>
      <c r="E53" s="4"/>
      <c r="F53" s="4"/>
      <c r="G53" s="17" t="s">
        <v>1185</v>
      </c>
      <c r="H53" s="2">
        <v>78.42</v>
      </c>
      <c r="I53" s="2">
        <v>0</v>
      </c>
      <c r="J53" s="2">
        <v>78.42</v>
      </c>
      <c r="K53" s="2">
        <v>0</v>
      </c>
      <c r="L53" s="69"/>
    </row>
    <row r="54" spans="1:12" ht="14.4" x14ac:dyDescent="0.25">
      <c r="A54" s="19" t="s">
        <v>385</v>
      </c>
      <c r="B54" s="3" t="s">
        <v>385</v>
      </c>
      <c r="C54" s="4"/>
      <c r="D54" s="4"/>
      <c r="E54" s="4"/>
      <c r="F54" s="4"/>
      <c r="G54" s="20" t="s">
        <v>385</v>
      </c>
      <c r="H54" s="26"/>
      <c r="I54" s="26"/>
      <c r="J54" s="26"/>
      <c r="K54" s="26"/>
      <c r="L54" s="21"/>
    </row>
    <row r="55" spans="1:12" ht="14.4" x14ac:dyDescent="0.25">
      <c r="A55" s="11" t="s">
        <v>470</v>
      </c>
      <c r="B55" s="3" t="s">
        <v>385</v>
      </c>
      <c r="C55" s="4"/>
      <c r="D55" s="4"/>
      <c r="E55" s="12" t="s">
        <v>471</v>
      </c>
      <c r="F55" s="13"/>
      <c r="G55" s="13"/>
      <c r="H55" s="22">
        <v>0</v>
      </c>
      <c r="I55" s="22">
        <v>248.32</v>
      </c>
      <c r="J55" s="22">
        <v>248.32</v>
      </c>
      <c r="K55" s="22">
        <v>0</v>
      </c>
      <c r="L55" s="68"/>
    </row>
    <row r="56" spans="1:12" ht="14.4" x14ac:dyDescent="0.25">
      <c r="A56" s="11" t="s">
        <v>472</v>
      </c>
      <c r="B56" s="3" t="s">
        <v>385</v>
      </c>
      <c r="C56" s="4"/>
      <c r="D56" s="4"/>
      <c r="E56" s="4"/>
      <c r="F56" s="12" t="s">
        <v>473</v>
      </c>
      <c r="G56" s="13"/>
      <c r="H56" s="22">
        <v>0</v>
      </c>
      <c r="I56" s="22">
        <v>248.32</v>
      </c>
      <c r="J56" s="22">
        <v>248.32</v>
      </c>
      <c r="K56" s="22">
        <v>0</v>
      </c>
      <c r="L56" s="68"/>
    </row>
    <row r="57" spans="1:12" ht="14.4" x14ac:dyDescent="0.25">
      <c r="A57" s="16" t="s">
        <v>474</v>
      </c>
      <c r="B57" s="3" t="s">
        <v>385</v>
      </c>
      <c r="C57" s="4"/>
      <c r="D57" s="4"/>
      <c r="E57" s="4"/>
      <c r="F57" s="4"/>
      <c r="G57" s="17" t="s">
        <v>475</v>
      </c>
      <c r="H57" s="2">
        <v>0</v>
      </c>
      <c r="I57" s="2">
        <v>248.32</v>
      </c>
      <c r="J57" s="2">
        <v>248.32</v>
      </c>
      <c r="K57" s="2">
        <v>0</v>
      </c>
      <c r="L57" s="69"/>
    </row>
    <row r="58" spans="1:12" ht="14.4" x14ac:dyDescent="0.25">
      <c r="A58" s="19" t="s">
        <v>385</v>
      </c>
      <c r="B58" s="3" t="s">
        <v>385</v>
      </c>
      <c r="C58" s="4"/>
      <c r="D58" s="4"/>
      <c r="E58" s="4"/>
      <c r="F58" s="4"/>
      <c r="G58" s="20" t="s">
        <v>385</v>
      </c>
      <c r="H58" s="26"/>
      <c r="I58" s="26"/>
      <c r="J58" s="26"/>
      <c r="K58" s="26"/>
      <c r="L58" s="21"/>
    </row>
    <row r="59" spans="1:12" ht="14.4" x14ac:dyDescent="0.25">
      <c r="A59" s="11" t="s">
        <v>476</v>
      </c>
      <c r="B59" s="3" t="s">
        <v>385</v>
      </c>
      <c r="C59" s="4"/>
      <c r="D59" s="4"/>
      <c r="E59" s="12" t="s">
        <v>477</v>
      </c>
      <c r="F59" s="13"/>
      <c r="G59" s="13"/>
      <c r="H59" s="22">
        <v>185666.49</v>
      </c>
      <c r="I59" s="22">
        <v>49188.02</v>
      </c>
      <c r="J59" s="22">
        <v>85037.05</v>
      </c>
      <c r="K59" s="22">
        <v>149817.46</v>
      </c>
      <c r="L59" s="68"/>
    </row>
    <row r="60" spans="1:12" ht="14.4" x14ac:dyDescent="0.25">
      <c r="A60" s="11" t="s">
        <v>478</v>
      </c>
      <c r="B60" s="3" t="s">
        <v>385</v>
      </c>
      <c r="C60" s="4"/>
      <c r="D60" s="4"/>
      <c r="E60" s="4"/>
      <c r="F60" s="12" t="s">
        <v>477</v>
      </c>
      <c r="G60" s="13"/>
      <c r="H60" s="22">
        <v>185666.49</v>
      </c>
      <c r="I60" s="22">
        <v>49188.02</v>
      </c>
      <c r="J60" s="22">
        <v>85037.05</v>
      </c>
      <c r="K60" s="22">
        <v>149817.46</v>
      </c>
      <c r="L60" s="68"/>
    </row>
    <row r="61" spans="1:12" ht="14.4" x14ac:dyDescent="0.25">
      <c r="A61" s="16" t="s">
        <v>479</v>
      </c>
      <c r="B61" s="3" t="s">
        <v>385</v>
      </c>
      <c r="C61" s="4"/>
      <c r="D61" s="4"/>
      <c r="E61" s="4"/>
      <c r="F61" s="4"/>
      <c r="G61" s="17" t="s">
        <v>480</v>
      </c>
      <c r="H61" s="2">
        <v>185666.49</v>
      </c>
      <c r="I61" s="2">
        <v>42768.02</v>
      </c>
      <c r="J61" s="2">
        <v>78617.05</v>
      </c>
      <c r="K61" s="2">
        <v>149817.46</v>
      </c>
      <c r="L61" s="69"/>
    </row>
    <row r="62" spans="1:12" ht="14.4" x14ac:dyDescent="0.25">
      <c r="A62" s="16" t="s">
        <v>1186</v>
      </c>
      <c r="B62" s="3" t="s">
        <v>385</v>
      </c>
      <c r="C62" s="4"/>
      <c r="D62" s="4"/>
      <c r="E62" s="4"/>
      <c r="F62" s="4"/>
      <c r="G62" s="17" t="s">
        <v>1187</v>
      </c>
      <c r="H62" s="2">
        <v>0</v>
      </c>
      <c r="I62" s="2">
        <v>6420</v>
      </c>
      <c r="J62" s="2">
        <v>6420</v>
      </c>
      <c r="K62" s="2">
        <v>0</v>
      </c>
      <c r="L62" s="69"/>
    </row>
    <row r="63" spans="1:12" ht="14.4" x14ac:dyDescent="0.25">
      <c r="A63" s="19" t="s">
        <v>385</v>
      </c>
      <c r="B63" s="3" t="s">
        <v>385</v>
      </c>
      <c r="C63" s="4"/>
      <c r="D63" s="4"/>
      <c r="E63" s="4"/>
      <c r="F63" s="4"/>
      <c r="G63" s="20" t="s">
        <v>385</v>
      </c>
      <c r="H63" s="26"/>
      <c r="I63" s="26"/>
      <c r="J63" s="26"/>
      <c r="K63" s="26"/>
      <c r="L63" s="21"/>
    </row>
    <row r="64" spans="1:12" ht="14.4" x14ac:dyDescent="0.25">
      <c r="A64" s="11" t="s">
        <v>481</v>
      </c>
      <c r="B64" s="3" t="s">
        <v>385</v>
      </c>
      <c r="C64" s="4"/>
      <c r="D64" s="4"/>
      <c r="E64" s="12" t="s">
        <v>482</v>
      </c>
      <c r="F64" s="13"/>
      <c r="G64" s="13"/>
      <c r="H64" s="22">
        <v>241457.38</v>
      </c>
      <c r="I64" s="22">
        <v>211748.01</v>
      </c>
      <c r="J64" s="22">
        <v>205253.89</v>
      </c>
      <c r="K64" s="22">
        <v>247951.5</v>
      </c>
      <c r="L64" s="68"/>
    </row>
    <row r="65" spans="1:12" ht="14.4" x14ac:dyDescent="0.25">
      <c r="A65" s="11" t="s">
        <v>483</v>
      </c>
      <c r="B65" s="3" t="s">
        <v>385</v>
      </c>
      <c r="C65" s="4"/>
      <c r="D65" s="4"/>
      <c r="E65" s="4"/>
      <c r="F65" s="12" t="s">
        <v>482</v>
      </c>
      <c r="G65" s="13"/>
      <c r="H65" s="22">
        <v>241457.38</v>
      </c>
      <c r="I65" s="22">
        <v>211748.01</v>
      </c>
      <c r="J65" s="22">
        <v>205253.89</v>
      </c>
      <c r="K65" s="22">
        <v>247951.5</v>
      </c>
      <c r="L65" s="68"/>
    </row>
    <row r="66" spans="1:12" ht="14.4" x14ac:dyDescent="0.25">
      <c r="A66" s="16" t="s">
        <v>484</v>
      </c>
      <c r="B66" s="3" t="s">
        <v>385</v>
      </c>
      <c r="C66" s="4"/>
      <c r="D66" s="4"/>
      <c r="E66" s="4"/>
      <c r="F66" s="4"/>
      <c r="G66" s="17" t="s">
        <v>485</v>
      </c>
      <c r="H66" s="2">
        <v>43538.84</v>
      </c>
      <c r="I66" s="2">
        <v>0</v>
      </c>
      <c r="J66" s="2">
        <v>7335.35</v>
      </c>
      <c r="K66" s="2">
        <v>36203.49</v>
      </c>
      <c r="L66" s="69"/>
    </row>
    <row r="67" spans="1:12" ht="14.4" x14ac:dyDescent="0.25">
      <c r="A67" s="16" t="s">
        <v>486</v>
      </c>
      <c r="B67" s="3" t="s">
        <v>385</v>
      </c>
      <c r="C67" s="4"/>
      <c r="D67" s="4"/>
      <c r="E67" s="4"/>
      <c r="F67" s="4"/>
      <c r="G67" s="17" t="s">
        <v>487</v>
      </c>
      <c r="H67" s="2">
        <v>197918.54</v>
      </c>
      <c r="I67" s="2">
        <v>211748.01</v>
      </c>
      <c r="J67" s="2">
        <v>197918.54</v>
      </c>
      <c r="K67" s="2">
        <v>211748.01</v>
      </c>
      <c r="L67" s="69"/>
    </row>
    <row r="68" spans="1:12" ht="14.4" x14ac:dyDescent="0.25">
      <c r="A68" s="19" t="s">
        <v>385</v>
      </c>
      <c r="B68" s="3" t="s">
        <v>385</v>
      </c>
      <c r="C68" s="4"/>
      <c r="D68" s="4"/>
      <c r="E68" s="4"/>
      <c r="F68" s="4"/>
      <c r="G68" s="20" t="s">
        <v>385</v>
      </c>
      <c r="H68" s="26"/>
      <c r="I68" s="26"/>
      <c r="J68" s="26"/>
      <c r="K68" s="26"/>
      <c r="L68" s="21"/>
    </row>
    <row r="69" spans="1:12" ht="14.4" x14ac:dyDescent="0.25">
      <c r="A69" s="11" t="s">
        <v>488</v>
      </c>
      <c r="B69" s="15" t="s">
        <v>385</v>
      </c>
      <c r="C69" s="12" t="s">
        <v>489</v>
      </c>
      <c r="D69" s="13"/>
      <c r="E69" s="13"/>
      <c r="F69" s="13"/>
      <c r="G69" s="13"/>
      <c r="H69" s="22">
        <v>20706582.859999999</v>
      </c>
      <c r="I69" s="22">
        <v>69780</v>
      </c>
      <c r="J69" s="22">
        <v>333187.56</v>
      </c>
      <c r="K69" s="22">
        <v>20443175.300000001</v>
      </c>
      <c r="L69" s="68"/>
    </row>
    <row r="70" spans="1:12" ht="14.4" x14ac:dyDescent="0.25">
      <c r="A70" s="11" t="s">
        <v>490</v>
      </c>
      <c r="B70" s="3" t="s">
        <v>385</v>
      </c>
      <c r="C70" s="4"/>
      <c r="D70" s="12" t="s">
        <v>491</v>
      </c>
      <c r="E70" s="13"/>
      <c r="F70" s="13"/>
      <c r="G70" s="13"/>
      <c r="H70" s="22">
        <v>11052028.17</v>
      </c>
      <c r="I70" s="22">
        <v>69780</v>
      </c>
      <c r="J70" s="22">
        <v>333187.56</v>
      </c>
      <c r="K70" s="22">
        <v>10788620.609999999</v>
      </c>
      <c r="L70" s="68"/>
    </row>
    <row r="71" spans="1:12" ht="14.4" x14ac:dyDescent="0.25">
      <c r="A71" s="11" t="s">
        <v>492</v>
      </c>
      <c r="B71" s="3" t="s">
        <v>385</v>
      </c>
      <c r="C71" s="4"/>
      <c r="D71" s="4"/>
      <c r="E71" s="12" t="s">
        <v>493</v>
      </c>
      <c r="F71" s="13"/>
      <c r="G71" s="13"/>
      <c r="H71" s="22">
        <v>42862309.850000001</v>
      </c>
      <c r="I71" s="22">
        <v>57800</v>
      </c>
      <c r="J71" s="22">
        <v>11980</v>
      </c>
      <c r="K71" s="22">
        <v>42908129.850000001</v>
      </c>
      <c r="L71" s="68"/>
    </row>
    <row r="72" spans="1:12" ht="14.4" x14ac:dyDescent="0.25">
      <c r="A72" s="11" t="s">
        <v>494</v>
      </c>
      <c r="B72" s="3" t="s">
        <v>385</v>
      </c>
      <c r="C72" s="4"/>
      <c r="D72" s="4"/>
      <c r="E72" s="4"/>
      <c r="F72" s="12" t="s">
        <v>493</v>
      </c>
      <c r="G72" s="13"/>
      <c r="H72" s="22">
        <v>42862309.850000001</v>
      </c>
      <c r="I72" s="22">
        <v>57800</v>
      </c>
      <c r="J72" s="22">
        <v>11980</v>
      </c>
      <c r="K72" s="22">
        <v>42908129.850000001</v>
      </c>
      <c r="L72" s="68"/>
    </row>
    <row r="73" spans="1:12" ht="14.4" x14ac:dyDescent="0.25">
      <c r="A73" s="16" t="s">
        <v>495</v>
      </c>
      <c r="B73" s="3" t="s">
        <v>385</v>
      </c>
      <c r="C73" s="4"/>
      <c r="D73" s="4"/>
      <c r="E73" s="4"/>
      <c r="F73" s="4"/>
      <c r="G73" s="17" t="s">
        <v>496</v>
      </c>
      <c r="H73" s="2">
        <v>759111.34</v>
      </c>
      <c r="I73" s="2">
        <v>0</v>
      </c>
      <c r="J73" s="2">
        <v>0</v>
      </c>
      <c r="K73" s="2">
        <v>759111.34</v>
      </c>
      <c r="L73" s="69"/>
    </row>
    <row r="74" spans="1:12" ht="14.4" x14ac:dyDescent="0.25">
      <c r="A74" s="16" t="s">
        <v>497</v>
      </c>
      <c r="B74" s="3" t="s">
        <v>385</v>
      </c>
      <c r="C74" s="4"/>
      <c r="D74" s="4"/>
      <c r="E74" s="4"/>
      <c r="F74" s="4"/>
      <c r="G74" s="17" t="s">
        <v>498</v>
      </c>
      <c r="H74" s="2">
        <v>350327.15</v>
      </c>
      <c r="I74" s="2">
        <v>0</v>
      </c>
      <c r="J74" s="2">
        <v>0</v>
      </c>
      <c r="K74" s="2">
        <v>350327.15</v>
      </c>
      <c r="L74" s="69"/>
    </row>
    <row r="75" spans="1:12" ht="14.4" x14ac:dyDescent="0.25">
      <c r="A75" s="16" t="s">
        <v>499</v>
      </c>
      <c r="B75" s="3" t="s">
        <v>385</v>
      </c>
      <c r="C75" s="4"/>
      <c r="D75" s="4"/>
      <c r="E75" s="4"/>
      <c r="F75" s="4"/>
      <c r="G75" s="17" t="s">
        <v>500</v>
      </c>
      <c r="H75" s="2">
        <v>1108963.1499999999</v>
      </c>
      <c r="I75" s="2">
        <v>0</v>
      </c>
      <c r="J75" s="2">
        <v>11980</v>
      </c>
      <c r="K75" s="2">
        <v>1096983.1499999999</v>
      </c>
      <c r="L75" s="69"/>
    </row>
    <row r="76" spans="1:12" ht="14.4" x14ac:dyDescent="0.25">
      <c r="A76" s="16" t="s">
        <v>501</v>
      </c>
      <c r="B76" s="3" t="s">
        <v>385</v>
      </c>
      <c r="C76" s="4"/>
      <c r="D76" s="4"/>
      <c r="E76" s="4"/>
      <c r="F76" s="4"/>
      <c r="G76" s="17" t="s">
        <v>502</v>
      </c>
      <c r="H76" s="2">
        <v>1316645.44</v>
      </c>
      <c r="I76" s="2">
        <v>0</v>
      </c>
      <c r="J76" s="2">
        <v>0</v>
      </c>
      <c r="K76" s="2">
        <v>1316645.44</v>
      </c>
      <c r="L76" s="69"/>
    </row>
    <row r="77" spans="1:12" ht="14.4" x14ac:dyDescent="0.25">
      <c r="A77" s="16" t="s">
        <v>503</v>
      </c>
      <c r="B77" s="3" t="s">
        <v>385</v>
      </c>
      <c r="C77" s="4"/>
      <c r="D77" s="4"/>
      <c r="E77" s="4"/>
      <c r="F77" s="4"/>
      <c r="G77" s="17" t="s">
        <v>504</v>
      </c>
      <c r="H77" s="2">
        <v>4637026.45</v>
      </c>
      <c r="I77" s="2">
        <v>2300</v>
      </c>
      <c r="J77" s="2">
        <v>0</v>
      </c>
      <c r="K77" s="2">
        <v>4639326.45</v>
      </c>
      <c r="L77" s="69"/>
    </row>
    <row r="78" spans="1:12" ht="14.4" x14ac:dyDescent="0.25">
      <c r="A78" s="16" t="s">
        <v>505</v>
      </c>
      <c r="B78" s="3" t="s">
        <v>385</v>
      </c>
      <c r="C78" s="4"/>
      <c r="D78" s="4"/>
      <c r="E78" s="4"/>
      <c r="F78" s="4"/>
      <c r="G78" s="17" t="s">
        <v>506</v>
      </c>
      <c r="H78" s="2">
        <v>584788.54</v>
      </c>
      <c r="I78" s="2">
        <v>0</v>
      </c>
      <c r="J78" s="2">
        <v>0</v>
      </c>
      <c r="K78" s="2">
        <v>584788.54</v>
      </c>
      <c r="L78" s="69"/>
    </row>
    <row r="79" spans="1:12" ht="14.4" x14ac:dyDescent="0.25">
      <c r="A79" s="16" t="s">
        <v>507</v>
      </c>
      <c r="B79" s="3" t="s">
        <v>385</v>
      </c>
      <c r="C79" s="4"/>
      <c r="D79" s="4"/>
      <c r="E79" s="4"/>
      <c r="F79" s="4"/>
      <c r="G79" s="17" t="s">
        <v>508</v>
      </c>
      <c r="H79" s="2">
        <v>5124355.99</v>
      </c>
      <c r="I79" s="2">
        <v>0</v>
      </c>
      <c r="J79" s="2">
        <v>0</v>
      </c>
      <c r="K79" s="2">
        <v>5124355.99</v>
      </c>
      <c r="L79" s="69"/>
    </row>
    <row r="80" spans="1:12" ht="14.4" x14ac:dyDescent="0.25">
      <c r="A80" s="16" t="s">
        <v>509</v>
      </c>
      <c r="B80" s="3" t="s">
        <v>385</v>
      </c>
      <c r="C80" s="4"/>
      <c r="D80" s="4"/>
      <c r="E80" s="4"/>
      <c r="F80" s="4"/>
      <c r="G80" s="17" t="s">
        <v>510</v>
      </c>
      <c r="H80" s="2">
        <v>76973.740000000005</v>
      </c>
      <c r="I80" s="2">
        <v>0</v>
      </c>
      <c r="J80" s="2">
        <v>0</v>
      </c>
      <c r="K80" s="2">
        <v>76973.740000000005</v>
      </c>
      <c r="L80" s="69"/>
    </row>
    <row r="81" spans="1:12" ht="14.4" x14ac:dyDescent="0.25">
      <c r="A81" s="16" t="s">
        <v>511</v>
      </c>
      <c r="B81" s="3" t="s">
        <v>385</v>
      </c>
      <c r="C81" s="4"/>
      <c r="D81" s="4"/>
      <c r="E81" s="4"/>
      <c r="F81" s="4"/>
      <c r="G81" s="17" t="s">
        <v>512</v>
      </c>
      <c r="H81" s="2">
        <v>48104.38</v>
      </c>
      <c r="I81" s="2">
        <v>0</v>
      </c>
      <c r="J81" s="2">
        <v>0</v>
      </c>
      <c r="K81" s="2">
        <v>48104.38</v>
      </c>
      <c r="L81" s="69"/>
    </row>
    <row r="82" spans="1:12" ht="14.4" x14ac:dyDescent="0.25">
      <c r="A82" s="16" t="s">
        <v>513</v>
      </c>
      <c r="B82" s="3" t="s">
        <v>385</v>
      </c>
      <c r="C82" s="4"/>
      <c r="D82" s="4"/>
      <c r="E82" s="4"/>
      <c r="F82" s="4"/>
      <c r="G82" s="17" t="s">
        <v>514</v>
      </c>
      <c r="H82" s="2">
        <v>556431.16</v>
      </c>
      <c r="I82" s="2">
        <v>0</v>
      </c>
      <c r="J82" s="2">
        <v>0</v>
      </c>
      <c r="K82" s="2">
        <v>556431.16</v>
      </c>
      <c r="L82" s="69"/>
    </row>
    <row r="83" spans="1:12" ht="14.4" x14ac:dyDescent="0.25">
      <c r="A83" s="16" t="s">
        <v>515</v>
      </c>
      <c r="B83" s="3" t="s">
        <v>385</v>
      </c>
      <c r="C83" s="4"/>
      <c r="D83" s="4"/>
      <c r="E83" s="4"/>
      <c r="F83" s="4"/>
      <c r="G83" s="17" t="s">
        <v>516</v>
      </c>
      <c r="H83" s="2">
        <v>120178.97</v>
      </c>
      <c r="I83" s="2">
        <v>0</v>
      </c>
      <c r="J83" s="2">
        <v>0</v>
      </c>
      <c r="K83" s="2">
        <v>120178.97</v>
      </c>
      <c r="L83" s="69"/>
    </row>
    <row r="84" spans="1:12" ht="14.4" x14ac:dyDescent="0.25">
      <c r="A84" s="16" t="s">
        <v>517</v>
      </c>
      <c r="B84" s="3" t="s">
        <v>385</v>
      </c>
      <c r="C84" s="4"/>
      <c r="D84" s="4"/>
      <c r="E84" s="4"/>
      <c r="F84" s="4"/>
      <c r="G84" s="17" t="s">
        <v>518</v>
      </c>
      <c r="H84" s="2">
        <v>31828.44</v>
      </c>
      <c r="I84" s="2">
        <v>0</v>
      </c>
      <c r="J84" s="2">
        <v>0</v>
      </c>
      <c r="K84" s="2">
        <v>31828.44</v>
      </c>
      <c r="L84" s="69"/>
    </row>
    <row r="85" spans="1:12" ht="14.4" x14ac:dyDescent="0.25">
      <c r="A85" s="16" t="s">
        <v>519</v>
      </c>
      <c r="B85" s="3" t="s">
        <v>385</v>
      </c>
      <c r="C85" s="4"/>
      <c r="D85" s="4"/>
      <c r="E85" s="4"/>
      <c r="F85" s="4"/>
      <c r="G85" s="17" t="s">
        <v>520</v>
      </c>
      <c r="H85" s="2">
        <v>525406.35</v>
      </c>
      <c r="I85" s="2">
        <v>0</v>
      </c>
      <c r="J85" s="2">
        <v>0</v>
      </c>
      <c r="K85" s="2">
        <v>525406.35</v>
      </c>
      <c r="L85" s="69"/>
    </row>
    <row r="86" spans="1:12" ht="14.4" x14ac:dyDescent="0.25">
      <c r="A86" s="16" t="s">
        <v>521</v>
      </c>
      <c r="B86" s="3" t="s">
        <v>385</v>
      </c>
      <c r="C86" s="4"/>
      <c r="D86" s="4"/>
      <c r="E86" s="4"/>
      <c r="F86" s="4"/>
      <c r="G86" s="17" t="s">
        <v>522</v>
      </c>
      <c r="H86" s="2">
        <v>4009607.95</v>
      </c>
      <c r="I86" s="2">
        <v>0</v>
      </c>
      <c r="J86" s="2">
        <v>0</v>
      </c>
      <c r="K86" s="2">
        <v>4009607.95</v>
      </c>
      <c r="L86" s="69"/>
    </row>
    <row r="87" spans="1:12" ht="14.4" x14ac:dyDescent="0.25">
      <c r="A87" s="16" t="s">
        <v>523</v>
      </c>
      <c r="B87" s="3" t="s">
        <v>385</v>
      </c>
      <c r="C87" s="4"/>
      <c r="D87" s="4"/>
      <c r="E87" s="4"/>
      <c r="F87" s="4"/>
      <c r="G87" s="17" t="s">
        <v>524</v>
      </c>
      <c r="H87" s="2">
        <v>5617914.8700000001</v>
      </c>
      <c r="I87" s="2">
        <v>0</v>
      </c>
      <c r="J87" s="2">
        <v>0</v>
      </c>
      <c r="K87" s="2">
        <v>5617914.8700000001</v>
      </c>
      <c r="L87" s="69"/>
    </row>
    <row r="88" spans="1:12" ht="14.4" x14ac:dyDescent="0.25">
      <c r="A88" s="16" t="s">
        <v>525</v>
      </c>
      <c r="B88" s="3" t="s">
        <v>385</v>
      </c>
      <c r="C88" s="4"/>
      <c r="D88" s="4"/>
      <c r="E88" s="4"/>
      <c r="F88" s="4"/>
      <c r="G88" s="17" t="s">
        <v>526</v>
      </c>
      <c r="H88" s="2">
        <v>1338399.67</v>
      </c>
      <c r="I88" s="2">
        <v>0</v>
      </c>
      <c r="J88" s="2">
        <v>0</v>
      </c>
      <c r="K88" s="2">
        <v>1338399.67</v>
      </c>
      <c r="L88" s="69"/>
    </row>
    <row r="89" spans="1:12" ht="14.4" x14ac:dyDescent="0.25">
      <c r="A89" s="16" t="s">
        <v>527</v>
      </c>
      <c r="B89" s="3" t="s">
        <v>385</v>
      </c>
      <c r="C89" s="4"/>
      <c r="D89" s="4"/>
      <c r="E89" s="4"/>
      <c r="F89" s="4"/>
      <c r="G89" s="17" t="s">
        <v>528</v>
      </c>
      <c r="H89" s="2">
        <v>7007476.5800000001</v>
      </c>
      <c r="I89" s="2">
        <v>55500</v>
      </c>
      <c r="J89" s="2">
        <v>0</v>
      </c>
      <c r="K89" s="2">
        <v>7062976.5800000001</v>
      </c>
      <c r="L89" s="69"/>
    </row>
    <row r="90" spans="1:12" ht="14.4" x14ac:dyDescent="0.25">
      <c r="A90" s="16" t="s">
        <v>529</v>
      </c>
      <c r="B90" s="3" t="s">
        <v>385</v>
      </c>
      <c r="C90" s="4"/>
      <c r="D90" s="4"/>
      <c r="E90" s="4"/>
      <c r="F90" s="4"/>
      <c r="G90" s="17" t="s">
        <v>530</v>
      </c>
      <c r="H90" s="2">
        <v>348448.03</v>
      </c>
      <c r="I90" s="2">
        <v>0</v>
      </c>
      <c r="J90" s="2">
        <v>0</v>
      </c>
      <c r="K90" s="2">
        <v>348448.03</v>
      </c>
      <c r="L90" s="69"/>
    </row>
    <row r="91" spans="1:12" ht="14.4" x14ac:dyDescent="0.25">
      <c r="A91" s="16" t="s">
        <v>531</v>
      </c>
      <c r="B91" s="3" t="s">
        <v>385</v>
      </c>
      <c r="C91" s="4"/>
      <c r="D91" s="4"/>
      <c r="E91" s="4"/>
      <c r="F91" s="4"/>
      <c r="G91" s="17" t="s">
        <v>532</v>
      </c>
      <c r="H91" s="2">
        <v>2769863.61</v>
      </c>
      <c r="I91" s="2">
        <v>0</v>
      </c>
      <c r="J91" s="2">
        <v>0</v>
      </c>
      <c r="K91" s="2">
        <v>2769863.61</v>
      </c>
      <c r="L91" s="69"/>
    </row>
    <row r="92" spans="1:12" ht="14.4" x14ac:dyDescent="0.25">
      <c r="A92" s="16" t="s">
        <v>533</v>
      </c>
      <c r="B92" s="3" t="s">
        <v>385</v>
      </c>
      <c r="C92" s="4"/>
      <c r="D92" s="4"/>
      <c r="E92" s="4"/>
      <c r="F92" s="4"/>
      <c r="G92" s="17" t="s">
        <v>534</v>
      </c>
      <c r="H92" s="2">
        <v>3832172.58</v>
      </c>
      <c r="I92" s="2">
        <v>0</v>
      </c>
      <c r="J92" s="2">
        <v>0</v>
      </c>
      <c r="K92" s="2">
        <v>3832172.58</v>
      </c>
      <c r="L92" s="69"/>
    </row>
    <row r="93" spans="1:12" ht="14.4" x14ac:dyDescent="0.25">
      <c r="A93" s="16" t="s">
        <v>535</v>
      </c>
      <c r="B93" s="3" t="s">
        <v>385</v>
      </c>
      <c r="C93" s="4"/>
      <c r="D93" s="4"/>
      <c r="E93" s="4"/>
      <c r="F93" s="4"/>
      <c r="G93" s="17" t="s">
        <v>536</v>
      </c>
      <c r="H93" s="2">
        <v>174389.91</v>
      </c>
      <c r="I93" s="2">
        <v>0</v>
      </c>
      <c r="J93" s="2">
        <v>0</v>
      </c>
      <c r="K93" s="2">
        <v>174389.91</v>
      </c>
      <c r="L93" s="69"/>
    </row>
    <row r="94" spans="1:12" ht="14.4" x14ac:dyDescent="0.25">
      <c r="A94" s="16" t="s">
        <v>537</v>
      </c>
      <c r="B94" s="3" t="s">
        <v>385</v>
      </c>
      <c r="C94" s="4"/>
      <c r="D94" s="4"/>
      <c r="E94" s="4"/>
      <c r="F94" s="4"/>
      <c r="G94" s="17" t="s">
        <v>538</v>
      </c>
      <c r="H94" s="2">
        <v>560490.98</v>
      </c>
      <c r="I94" s="2">
        <v>0</v>
      </c>
      <c r="J94" s="2">
        <v>0</v>
      </c>
      <c r="K94" s="2">
        <v>560490.98</v>
      </c>
      <c r="L94" s="69"/>
    </row>
    <row r="95" spans="1:12" ht="14.4" x14ac:dyDescent="0.25">
      <c r="A95" s="16" t="s">
        <v>539</v>
      </c>
      <c r="B95" s="3" t="s">
        <v>385</v>
      </c>
      <c r="C95" s="4"/>
      <c r="D95" s="4"/>
      <c r="E95" s="4"/>
      <c r="F95" s="4"/>
      <c r="G95" s="17" t="s">
        <v>540</v>
      </c>
      <c r="H95" s="2">
        <v>69645.5</v>
      </c>
      <c r="I95" s="2">
        <v>0</v>
      </c>
      <c r="J95" s="2">
        <v>0</v>
      </c>
      <c r="K95" s="2">
        <v>69645.5</v>
      </c>
      <c r="L95" s="69"/>
    </row>
    <row r="96" spans="1:12" ht="14.4" x14ac:dyDescent="0.25">
      <c r="A96" s="16" t="s">
        <v>541</v>
      </c>
      <c r="B96" s="3" t="s">
        <v>385</v>
      </c>
      <c r="C96" s="4"/>
      <c r="D96" s="4"/>
      <c r="E96" s="4"/>
      <c r="F96" s="4"/>
      <c r="G96" s="17" t="s">
        <v>542</v>
      </c>
      <c r="H96" s="2">
        <v>451228.94</v>
      </c>
      <c r="I96" s="2">
        <v>0</v>
      </c>
      <c r="J96" s="2">
        <v>0</v>
      </c>
      <c r="K96" s="2">
        <v>451228.94</v>
      </c>
      <c r="L96" s="69"/>
    </row>
    <row r="97" spans="1:12" ht="14.4" x14ac:dyDescent="0.25">
      <c r="A97" s="16" t="s">
        <v>543</v>
      </c>
      <c r="B97" s="3" t="s">
        <v>385</v>
      </c>
      <c r="C97" s="4"/>
      <c r="D97" s="4"/>
      <c r="E97" s="4"/>
      <c r="F97" s="4"/>
      <c r="G97" s="17" t="s">
        <v>544</v>
      </c>
      <c r="H97" s="2">
        <v>385830.13</v>
      </c>
      <c r="I97" s="2">
        <v>0</v>
      </c>
      <c r="J97" s="2">
        <v>0</v>
      </c>
      <c r="K97" s="2">
        <v>385830.13</v>
      </c>
      <c r="L97" s="69"/>
    </row>
    <row r="98" spans="1:12" ht="14.4" x14ac:dyDescent="0.25">
      <c r="A98" s="16" t="s">
        <v>545</v>
      </c>
      <c r="B98" s="3" t="s">
        <v>385</v>
      </c>
      <c r="C98" s="4"/>
      <c r="D98" s="4"/>
      <c r="E98" s="4"/>
      <c r="F98" s="4"/>
      <c r="G98" s="17" t="s">
        <v>546</v>
      </c>
      <c r="H98" s="2">
        <v>1056700</v>
      </c>
      <c r="I98" s="2">
        <v>0</v>
      </c>
      <c r="J98" s="2">
        <v>0</v>
      </c>
      <c r="K98" s="2">
        <v>1056700</v>
      </c>
      <c r="L98" s="69"/>
    </row>
    <row r="99" spans="1:12" ht="14.4" x14ac:dyDescent="0.25">
      <c r="A99" s="16" t="s">
        <v>547</v>
      </c>
      <c r="B99" s="3" t="s">
        <v>385</v>
      </c>
      <c r="C99" s="4"/>
      <c r="D99" s="4"/>
      <c r="E99" s="4"/>
      <c r="F99" s="4"/>
      <c r="G99" s="17" t="s">
        <v>548</v>
      </c>
      <c r="H99" s="2">
        <v>463740.7</v>
      </c>
      <c r="I99" s="2">
        <v>0</v>
      </c>
      <c r="J99" s="2">
        <v>0</v>
      </c>
      <c r="K99" s="2">
        <v>463740.7</v>
      </c>
      <c r="L99" s="69"/>
    </row>
    <row r="100" spans="1:12" ht="14.4" x14ac:dyDescent="0.25">
      <c r="A100" s="16" t="s">
        <v>549</v>
      </c>
      <c r="B100" s="3" t="s">
        <v>385</v>
      </c>
      <c r="C100" s="4"/>
      <c r="D100" s="4"/>
      <c r="E100" s="4"/>
      <c r="F100" s="4"/>
      <c r="G100" s="17" t="s">
        <v>550</v>
      </c>
      <c r="H100" s="2">
        <v>-463740.7</v>
      </c>
      <c r="I100" s="2">
        <v>0</v>
      </c>
      <c r="J100" s="2">
        <v>0</v>
      </c>
      <c r="K100" s="2">
        <v>-463740.7</v>
      </c>
      <c r="L100" s="69"/>
    </row>
    <row r="101" spans="1:12" ht="14.4" x14ac:dyDescent="0.25">
      <c r="A101" s="19" t="s">
        <v>385</v>
      </c>
      <c r="B101" s="3" t="s">
        <v>385</v>
      </c>
      <c r="C101" s="4"/>
      <c r="D101" s="4"/>
      <c r="E101" s="4"/>
      <c r="F101" s="4"/>
      <c r="G101" s="20" t="s">
        <v>385</v>
      </c>
      <c r="H101" s="26"/>
      <c r="I101" s="26"/>
      <c r="J101" s="26"/>
      <c r="K101" s="26"/>
      <c r="L101" s="21"/>
    </row>
    <row r="102" spans="1:12" ht="14.4" x14ac:dyDescent="0.25">
      <c r="A102" s="11" t="s">
        <v>551</v>
      </c>
      <c r="B102" s="3" t="s">
        <v>385</v>
      </c>
      <c r="C102" s="4"/>
      <c r="D102" s="4"/>
      <c r="E102" s="12" t="s">
        <v>552</v>
      </c>
      <c r="F102" s="13"/>
      <c r="G102" s="13"/>
      <c r="H102" s="22">
        <v>-32199234.359999999</v>
      </c>
      <c r="I102" s="22">
        <v>11980</v>
      </c>
      <c r="J102" s="22">
        <v>315335.34999999998</v>
      </c>
      <c r="K102" s="22">
        <v>-32502589.710000001</v>
      </c>
      <c r="L102" s="68"/>
    </row>
    <row r="103" spans="1:12" ht="14.4" x14ac:dyDescent="0.25">
      <c r="A103" s="11" t="s">
        <v>553</v>
      </c>
      <c r="B103" s="3" t="s">
        <v>385</v>
      </c>
      <c r="C103" s="4"/>
      <c r="D103" s="4"/>
      <c r="E103" s="4"/>
      <c r="F103" s="12" t="s">
        <v>552</v>
      </c>
      <c r="G103" s="13"/>
      <c r="H103" s="22">
        <v>-32199234.359999999</v>
      </c>
      <c r="I103" s="22">
        <v>11980</v>
      </c>
      <c r="J103" s="22">
        <v>315335.34999999998</v>
      </c>
      <c r="K103" s="22">
        <v>-32502589.710000001</v>
      </c>
      <c r="L103" s="68"/>
    </row>
    <row r="104" spans="1:12" ht="14.4" x14ac:dyDescent="0.25">
      <c r="A104" s="16" t="s">
        <v>554</v>
      </c>
      <c r="B104" s="3" t="s">
        <v>385</v>
      </c>
      <c r="C104" s="4"/>
      <c r="D104" s="4"/>
      <c r="E104" s="4"/>
      <c r="F104" s="4"/>
      <c r="G104" s="17" t="s">
        <v>555</v>
      </c>
      <c r="H104" s="2">
        <v>-1108963.1499999999</v>
      </c>
      <c r="I104" s="2">
        <v>11980</v>
      </c>
      <c r="J104" s="2">
        <v>0</v>
      </c>
      <c r="K104" s="2">
        <v>-1096983.1499999999</v>
      </c>
      <c r="L104" s="69"/>
    </row>
    <row r="105" spans="1:12" ht="14.4" x14ac:dyDescent="0.25">
      <c r="A105" s="16" t="s">
        <v>556</v>
      </c>
      <c r="B105" s="3" t="s">
        <v>385</v>
      </c>
      <c r="C105" s="4"/>
      <c r="D105" s="4"/>
      <c r="E105" s="4"/>
      <c r="F105" s="4"/>
      <c r="G105" s="17" t="s">
        <v>557</v>
      </c>
      <c r="H105" s="2">
        <v>-1759816.81</v>
      </c>
      <c r="I105" s="2">
        <v>0</v>
      </c>
      <c r="J105" s="2">
        <v>59906.22</v>
      </c>
      <c r="K105" s="2">
        <v>-1819723.03</v>
      </c>
      <c r="L105" s="69"/>
    </row>
    <row r="106" spans="1:12" ht="14.4" x14ac:dyDescent="0.25">
      <c r="A106" s="16" t="s">
        <v>558</v>
      </c>
      <c r="B106" s="3" t="s">
        <v>385</v>
      </c>
      <c r="C106" s="4"/>
      <c r="D106" s="4"/>
      <c r="E106" s="4"/>
      <c r="F106" s="4"/>
      <c r="G106" s="17" t="s">
        <v>559</v>
      </c>
      <c r="H106" s="2">
        <v>-846770.1</v>
      </c>
      <c r="I106" s="2">
        <v>0</v>
      </c>
      <c r="J106" s="2">
        <v>5049.75</v>
      </c>
      <c r="K106" s="2">
        <v>-851819.85</v>
      </c>
      <c r="L106" s="69"/>
    </row>
    <row r="107" spans="1:12" ht="14.4" x14ac:dyDescent="0.25">
      <c r="A107" s="16" t="s">
        <v>560</v>
      </c>
      <c r="B107" s="3" t="s">
        <v>385</v>
      </c>
      <c r="C107" s="4"/>
      <c r="D107" s="4"/>
      <c r="E107" s="4"/>
      <c r="F107" s="4"/>
      <c r="G107" s="17" t="s">
        <v>561</v>
      </c>
      <c r="H107" s="2">
        <v>-759111.34</v>
      </c>
      <c r="I107" s="2">
        <v>0</v>
      </c>
      <c r="J107" s="2">
        <v>0</v>
      </c>
      <c r="K107" s="2">
        <v>-759111.34</v>
      </c>
      <c r="L107" s="69"/>
    </row>
    <row r="108" spans="1:12" ht="14.4" x14ac:dyDescent="0.25">
      <c r="A108" s="16" t="s">
        <v>562</v>
      </c>
      <c r="B108" s="3" t="s">
        <v>385</v>
      </c>
      <c r="C108" s="4"/>
      <c r="D108" s="4"/>
      <c r="E108" s="4"/>
      <c r="F108" s="4"/>
      <c r="G108" s="17" t="s">
        <v>563</v>
      </c>
      <c r="H108" s="2">
        <v>-3289570.6</v>
      </c>
      <c r="I108" s="2">
        <v>0</v>
      </c>
      <c r="J108" s="2">
        <v>137926.95000000001</v>
      </c>
      <c r="K108" s="2">
        <v>-3427497.55</v>
      </c>
      <c r="L108" s="69"/>
    </row>
    <row r="109" spans="1:12" ht="14.4" x14ac:dyDescent="0.25">
      <c r="A109" s="16" t="s">
        <v>564</v>
      </c>
      <c r="B109" s="3" t="s">
        <v>385</v>
      </c>
      <c r="C109" s="4"/>
      <c r="D109" s="4"/>
      <c r="E109" s="4"/>
      <c r="F109" s="4"/>
      <c r="G109" s="17" t="s">
        <v>565</v>
      </c>
      <c r="H109" s="2">
        <v>-69795.5</v>
      </c>
      <c r="I109" s="2">
        <v>0</v>
      </c>
      <c r="J109" s="2">
        <v>300.23</v>
      </c>
      <c r="K109" s="2">
        <v>-70095.73</v>
      </c>
      <c r="L109" s="69"/>
    </row>
    <row r="110" spans="1:12" ht="14.4" x14ac:dyDescent="0.25">
      <c r="A110" s="16" t="s">
        <v>566</v>
      </c>
      <c r="B110" s="3" t="s">
        <v>385</v>
      </c>
      <c r="C110" s="4"/>
      <c r="D110" s="4"/>
      <c r="E110" s="4"/>
      <c r="F110" s="4"/>
      <c r="G110" s="17" t="s">
        <v>567</v>
      </c>
      <c r="H110" s="2">
        <v>-350327.15</v>
      </c>
      <c r="I110" s="2">
        <v>0</v>
      </c>
      <c r="J110" s="2">
        <v>0</v>
      </c>
      <c r="K110" s="2">
        <v>-350327.15</v>
      </c>
      <c r="L110" s="69"/>
    </row>
    <row r="111" spans="1:12" ht="14.4" x14ac:dyDescent="0.25">
      <c r="A111" s="16" t="s">
        <v>568</v>
      </c>
      <c r="B111" s="3" t="s">
        <v>385</v>
      </c>
      <c r="C111" s="4"/>
      <c r="D111" s="4"/>
      <c r="E111" s="4"/>
      <c r="F111" s="4"/>
      <c r="G111" s="17" t="s">
        <v>569</v>
      </c>
      <c r="H111" s="2">
        <v>-48104.38</v>
      </c>
      <c r="I111" s="2">
        <v>0</v>
      </c>
      <c r="J111" s="2">
        <v>0</v>
      </c>
      <c r="K111" s="2">
        <v>-48104.38</v>
      </c>
      <c r="L111" s="69"/>
    </row>
    <row r="112" spans="1:12" ht="14.4" x14ac:dyDescent="0.25">
      <c r="A112" s="16" t="s">
        <v>570</v>
      </c>
      <c r="B112" s="3" t="s">
        <v>385</v>
      </c>
      <c r="C112" s="4"/>
      <c r="D112" s="4"/>
      <c r="E112" s="4"/>
      <c r="F112" s="4"/>
      <c r="G112" s="17" t="s">
        <v>571</v>
      </c>
      <c r="H112" s="2">
        <v>-584788.54</v>
      </c>
      <c r="I112" s="2">
        <v>0</v>
      </c>
      <c r="J112" s="2">
        <v>0</v>
      </c>
      <c r="K112" s="2">
        <v>-584788.54</v>
      </c>
      <c r="L112" s="69"/>
    </row>
    <row r="113" spans="1:12" ht="14.4" x14ac:dyDescent="0.25">
      <c r="A113" s="16" t="s">
        <v>572</v>
      </c>
      <c r="B113" s="3" t="s">
        <v>385</v>
      </c>
      <c r="C113" s="4"/>
      <c r="D113" s="4"/>
      <c r="E113" s="4"/>
      <c r="F113" s="4"/>
      <c r="G113" s="17" t="s">
        <v>573</v>
      </c>
      <c r="H113" s="2">
        <v>-546992.05000000005</v>
      </c>
      <c r="I113" s="2">
        <v>0</v>
      </c>
      <c r="J113" s="2">
        <v>483.64</v>
      </c>
      <c r="K113" s="2">
        <v>-547475.68999999994</v>
      </c>
      <c r="L113" s="69"/>
    </row>
    <row r="114" spans="1:12" ht="14.4" x14ac:dyDescent="0.25">
      <c r="A114" s="16" t="s">
        <v>574</v>
      </c>
      <c r="B114" s="3" t="s">
        <v>385</v>
      </c>
      <c r="C114" s="4"/>
      <c r="D114" s="4"/>
      <c r="E114" s="4"/>
      <c r="F114" s="4"/>
      <c r="G114" s="17" t="s">
        <v>575</v>
      </c>
      <c r="H114" s="2">
        <v>-120178.97</v>
      </c>
      <c r="I114" s="2">
        <v>0</v>
      </c>
      <c r="J114" s="2">
        <v>0</v>
      </c>
      <c r="K114" s="2">
        <v>-120178.97</v>
      </c>
      <c r="L114" s="69"/>
    </row>
    <row r="115" spans="1:12" ht="14.4" x14ac:dyDescent="0.25">
      <c r="A115" s="16" t="s">
        <v>576</v>
      </c>
      <c r="B115" s="3" t="s">
        <v>385</v>
      </c>
      <c r="C115" s="4"/>
      <c r="D115" s="4"/>
      <c r="E115" s="4"/>
      <c r="F115" s="4"/>
      <c r="G115" s="17" t="s">
        <v>577</v>
      </c>
      <c r="H115" s="2">
        <v>-31828.44</v>
      </c>
      <c r="I115" s="2">
        <v>0</v>
      </c>
      <c r="J115" s="2">
        <v>0</v>
      </c>
      <c r="K115" s="2">
        <v>-31828.44</v>
      </c>
      <c r="L115" s="69"/>
    </row>
    <row r="116" spans="1:12" ht="14.4" x14ac:dyDescent="0.25">
      <c r="A116" s="16" t="s">
        <v>578</v>
      </c>
      <c r="B116" s="3" t="s">
        <v>385</v>
      </c>
      <c r="C116" s="4"/>
      <c r="D116" s="4"/>
      <c r="E116" s="4"/>
      <c r="F116" s="4"/>
      <c r="G116" s="17" t="s">
        <v>579</v>
      </c>
      <c r="H116" s="2">
        <v>-525406.35</v>
      </c>
      <c r="I116" s="2">
        <v>0</v>
      </c>
      <c r="J116" s="2">
        <v>0</v>
      </c>
      <c r="K116" s="2">
        <v>-525406.35</v>
      </c>
      <c r="L116" s="69"/>
    </row>
    <row r="117" spans="1:12" ht="14.4" x14ac:dyDescent="0.25">
      <c r="A117" s="16" t="s">
        <v>580</v>
      </c>
      <c r="B117" s="3" t="s">
        <v>385</v>
      </c>
      <c r="C117" s="4"/>
      <c r="D117" s="4"/>
      <c r="E117" s="4"/>
      <c r="F117" s="4"/>
      <c r="G117" s="17" t="s">
        <v>581</v>
      </c>
      <c r="H117" s="2">
        <v>-2532263.11</v>
      </c>
      <c r="I117" s="2">
        <v>0</v>
      </c>
      <c r="J117" s="2">
        <v>28326.31</v>
      </c>
      <c r="K117" s="2">
        <v>-2560589.42</v>
      </c>
      <c r="L117" s="69"/>
    </row>
    <row r="118" spans="1:12" ht="14.4" x14ac:dyDescent="0.25">
      <c r="A118" s="16" t="s">
        <v>582</v>
      </c>
      <c r="B118" s="3" t="s">
        <v>385</v>
      </c>
      <c r="C118" s="4"/>
      <c r="D118" s="4"/>
      <c r="E118" s="4"/>
      <c r="F118" s="4"/>
      <c r="G118" s="17" t="s">
        <v>583</v>
      </c>
      <c r="H118" s="2">
        <v>-5270172.57</v>
      </c>
      <c r="I118" s="2">
        <v>0</v>
      </c>
      <c r="J118" s="2">
        <v>7345.76</v>
      </c>
      <c r="K118" s="2">
        <v>-5277518.33</v>
      </c>
      <c r="L118" s="69"/>
    </row>
    <row r="119" spans="1:12" ht="14.4" x14ac:dyDescent="0.25">
      <c r="A119" s="16" t="s">
        <v>584</v>
      </c>
      <c r="B119" s="3" t="s">
        <v>385</v>
      </c>
      <c r="C119" s="4"/>
      <c r="D119" s="4"/>
      <c r="E119" s="4"/>
      <c r="F119" s="4"/>
      <c r="G119" s="17" t="s">
        <v>585</v>
      </c>
      <c r="H119" s="2">
        <v>-1229285.67</v>
      </c>
      <c r="I119" s="2">
        <v>0</v>
      </c>
      <c r="J119" s="2">
        <v>2294</v>
      </c>
      <c r="K119" s="2">
        <v>-1231579.67</v>
      </c>
      <c r="L119" s="69"/>
    </row>
    <row r="120" spans="1:12" ht="14.4" x14ac:dyDescent="0.25">
      <c r="A120" s="16" t="s">
        <v>586</v>
      </c>
      <c r="B120" s="3" t="s">
        <v>385</v>
      </c>
      <c r="C120" s="4"/>
      <c r="D120" s="4"/>
      <c r="E120" s="4"/>
      <c r="F120" s="4"/>
      <c r="G120" s="17" t="s">
        <v>587</v>
      </c>
      <c r="H120" s="2">
        <v>-5533580.7800000003</v>
      </c>
      <c r="I120" s="2">
        <v>0</v>
      </c>
      <c r="J120" s="2">
        <v>30106.07</v>
      </c>
      <c r="K120" s="2">
        <v>-5563686.8499999996</v>
      </c>
      <c r="L120" s="69"/>
    </row>
    <row r="121" spans="1:12" ht="14.4" x14ac:dyDescent="0.25">
      <c r="A121" s="16" t="s">
        <v>588</v>
      </c>
      <c r="B121" s="3" t="s">
        <v>385</v>
      </c>
      <c r="C121" s="4"/>
      <c r="D121" s="4"/>
      <c r="E121" s="4"/>
      <c r="F121" s="4"/>
      <c r="G121" s="17" t="s">
        <v>589</v>
      </c>
      <c r="H121" s="2">
        <v>-280533.17</v>
      </c>
      <c r="I121" s="2">
        <v>0</v>
      </c>
      <c r="J121" s="2">
        <v>1447.3</v>
      </c>
      <c r="K121" s="2">
        <v>-281980.46999999997</v>
      </c>
      <c r="L121" s="69"/>
    </row>
    <row r="122" spans="1:12" ht="14.4" x14ac:dyDescent="0.25">
      <c r="A122" s="16" t="s">
        <v>590</v>
      </c>
      <c r="B122" s="3" t="s">
        <v>385</v>
      </c>
      <c r="C122" s="4"/>
      <c r="D122" s="4"/>
      <c r="E122" s="4"/>
      <c r="F122" s="4"/>
      <c r="G122" s="17" t="s">
        <v>591</v>
      </c>
      <c r="H122" s="2">
        <v>-2769863.6</v>
      </c>
      <c r="I122" s="2">
        <v>0</v>
      </c>
      <c r="J122" s="2">
        <v>0</v>
      </c>
      <c r="K122" s="2">
        <v>-2769863.6</v>
      </c>
      <c r="L122" s="69"/>
    </row>
    <row r="123" spans="1:12" ht="14.4" x14ac:dyDescent="0.25">
      <c r="A123" s="16" t="s">
        <v>592</v>
      </c>
      <c r="B123" s="3" t="s">
        <v>385</v>
      </c>
      <c r="C123" s="4"/>
      <c r="D123" s="4"/>
      <c r="E123" s="4"/>
      <c r="F123" s="4"/>
      <c r="G123" s="17" t="s">
        <v>593</v>
      </c>
      <c r="H123" s="2">
        <v>-3832172.58</v>
      </c>
      <c r="I123" s="2">
        <v>0</v>
      </c>
      <c r="J123" s="2">
        <v>0</v>
      </c>
      <c r="K123" s="2">
        <v>-3832172.58</v>
      </c>
      <c r="L123" s="69"/>
    </row>
    <row r="124" spans="1:12" ht="14.4" x14ac:dyDescent="0.25">
      <c r="A124" s="16" t="s">
        <v>594</v>
      </c>
      <c r="B124" s="3" t="s">
        <v>385</v>
      </c>
      <c r="C124" s="4"/>
      <c r="D124" s="4"/>
      <c r="E124" s="4"/>
      <c r="F124" s="4"/>
      <c r="G124" s="17" t="s">
        <v>595</v>
      </c>
      <c r="H124" s="2">
        <v>-174389.91</v>
      </c>
      <c r="I124" s="2">
        <v>0</v>
      </c>
      <c r="J124" s="2">
        <v>0</v>
      </c>
      <c r="K124" s="2">
        <v>-174389.91</v>
      </c>
      <c r="L124" s="69"/>
    </row>
    <row r="125" spans="1:12" ht="14.4" x14ac:dyDescent="0.25">
      <c r="A125" s="16" t="s">
        <v>596</v>
      </c>
      <c r="B125" s="3" t="s">
        <v>385</v>
      </c>
      <c r="C125" s="4"/>
      <c r="D125" s="4"/>
      <c r="E125" s="4"/>
      <c r="F125" s="4"/>
      <c r="G125" s="17" t="s">
        <v>597</v>
      </c>
      <c r="H125" s="2">
        <v>-214842.65</v>
      </c>
      <c r="I125" s="2">
        <v>0</v>
      </c>
      <c r="J125" s="2">
        <v>9520.67</v>
      </c>
      <c r="K125" s="2">
        <v>-224363.32</v>
      </c>
      <c r="L125" s="69"/>
    </row>
    <row r="126" spans="1:12" ht="14.4" x14ac:dyDescent="0.25">
      <c r="A126" s="16" t="s">
        <v>598</v>
      </c>
      <c r="B126" s="3" t="s">
        <v>385</v>
      </c>
      <c r="C126" s="4"/>
      <c r="D126" s="4"/>
      <c r="E126" s="4"/>
      <c r="F126" s="4"/>
      <c r="G126" s="17" t="s">
        <v>599</v>
      </c>
      <c r="H126" s="2">
        <v>-35291.49</v>
      </c>
      <c r="I126" s="2">
        <v>0</v>
      </c>
      <c r="J126" s="2">
        <v>460.49</v>
      </c>
      <c r="K126" s="2">
        <v>-35751.980000000003</v>
      </c>
      <c r="L126" s="69"/>
    </row>
    <row r="127" spans="1:12" ht="14.4" x14ac:dyDescent="0.25">
      <c r="A127" s="16" t="s">
        <v>600</v>
      </c>
      <c r="B127" s="3" t="s">
        <v>385</v>
      </c>
      <c r="C127" s="4"/>
      <c r="D127" s="4"/>
      <c r="E127" s="4"/>
      <c r="F127" s="4"/>
      <c r="G127" s="17" t="s">
        <v>601</v>
      </c>
      <c r="H127" s="2">
        <v>-80591.14</v>
      </c>
      <c r="I127" s="2">
        <v>0</v>
      </c>
      <c r="J127" s="2">
        <v>7664.71</v>
      </c>
      <c r="K127" s="2">
        <v>-88255.85</v>
      </c>
      <c r="L127" s="69"/>
    </row>
    <row r="128" spans="1:12" ht="14.4" x14ac:dyDescent="0.25">
      <c r="A128" s="16" t="s">
        <v>602</v>
      </c>
      <c r="B128" s="3" t="s">
        <v>385</v>
      </c>
      <c r="C128" s="4"/>
      <c r="D128" s="4"/>
      <c r="E128" s="4"/>
      <c r="F128" s="4"/>
      <c r="G128" s="17" t="s">
        <v>603</v>
      </c>
      <c r="H128" s="2">
        <v>-90528.61</v>
      </c>
      <c r="I128" s="2">
        <v>0</v>
      </c>
      <c r="J128" s="2">
        <v>6553.83</v>
      </c>
      <c r="K128" s="2">
        <v>-97082.44</v>
      </c>
      <c r="L128" s="69"/>
    </row>
    <row r="129" spans="1:12" ht="14.4" x14ac:dyDescent="0.25">
      <c r="A129" s="16" t="s">
        <v>604</v>
      </c>
      <c r="B129" s="3" t="s">
        <v>385</v>
      </c>
      <c r="C129" s="4"/>
      <c r="D129" s="4"/>
      <c r="E129" s="4"/>
      <c r="F129" s="4"/>
      <c r="G129" s="17" t="s">
        <v>605</v>
      </c>
      <c r="H129" s="2">
        <v>-114065.7</v>
      </c>
      <c r="I129" s="2">
        <v>0</v>
      </c>
      <c r="J129" s="2">
        <v>17949.419999999998</v>
      </c>
      <c r="K129" s="2">
        <v>-132015.12</v>
      </c>
      <c r="L129" s="69"/>
    </row>
    <row r="130" spans="1:12" ht="14.4" x14ac:dyDescent="0.25">
      <c r="A130" s="19" t="s">
        <v>385</v>
      </c>
      <c r="B130" s="3" t="s">
        <v>385</v>
      </c>
      <c r="C130" s="4"/>
      <c r="D130" s="4"/>
      <c r="E130" s="4"/>
      <c r="F130" s="4"/>
      <c r="G130" s="20" t="s">
        <v>385</v>
      </c>
      <c r="H130" s="26"/>
      <c r="I130" s="26"/>
      <c r="J130" s="26"/>
      <c r="K130" s="26"/>
      <c r="L130" s="21"/>
    </row>
    <row r="131" spans="1:12" ht="14.4" x14ac:dyDescent="0.25">
      <c r="A131" s="11" t="s">
        <v>606</v>
      </c>
      <c r="B131" s="3" t="s">
        <v>385</v>
      </c>
      <c r="C131" s="4"/>
      <c r="D131" s="4"/>
      <c r="E131" s="12" t="s">
        <v>607</v>
      </c>
      <c r="F131" s="13"/>
      <c r="G131" s="13"/>
      <c r="H131" s="22">
        <v>301481.68</v>
      </c>
      <c r="I131" s="22">
        <v>0</v>
      </c>
      <c r="J131" s="22">
        <v>5872.21</v>
      </c>
      <c r="K131" s="22">
        <v>295609.46999999997</v>
      </c>
      <c r="L131" s="68"/>
    </row>
    <row r="132" spans="1:12" ht="14.4" x14ac:dyDescent="0.25">
      <c r="A132" s="11" t="s">
        <v>608</v>
      </c>
      <c r="B132" s="3" t="s">
        <v>385</v>
      </c>
      <c r="C132" s="4"/>
      <c r="D132" s="4"/>
      <c r="E132" s="4"/>
      <c r="F132" s="12" t="s">
        <v>607</v>
      </c>
      <c r="G132" s="13"/>
      <c r="H132" s="22">
        <v>882788.32</v>
      </c>
      <c r="I132" s="22">
        <v>0</v>
      </c>
      <c r="J132" s="22">
        <v>0</v>
      </c>
      <c r="K132" s="22">
        <v>882788.32</v>
      </c>
      <c r="L132" s="68"/>
    </row>
    <row r="133" spans="1:12" ht="14.4" x14ac:dyDescent="0.25">
      <c r="A133" s="16" t="s">
        <v>609</v>
      </c>
      <c r="B133" s="3" t="s">
        <v>385</v>
      </c>
      <c r="C133" s="4"/>
      <c r="D133" s="4"/>
      <c r="E133" s="4"/>
      <c r="F133" s="4"/>
      <c r="G133" s="17" t="s">
        <v>610</v>
      </c>
      <c r="H133" s="2">
        <v>759470.32</v>
      </c>
      <c r="I133" s="2">
        <v>0</v>
      </c>
      <c r="J133" s="2">
        <v>0</v>
      </c>
      <c r="K133" s="2">
        <v>759470.32</v>
      </c>
      <c r="L133" s="69"/>
    </row>
    <row r="134" spans="1:12" ht="14.4" x14ac:dyDescent="0.25">
      <c r="A134" s="16" t="s">
        <v>611</v>
      </c>
      <c r="B134" s="3" t="s">
        <v>385</v>
      </c>
      <c r="C134" s="4"/>
      <c r="D134" s="4"/>
      <c r="E134" s="4"/>
      <c r="F134" s="4"/>
      <c r="G134" s="17" t="s">
        <v>612</v>
      </c>
      <c r="H134" s="2">
        <v>113798</v>
      </c>
      <c r="I134" s="2">
        <v>0</v>
      </c>
      <c r="J134" s="2">
        <v>0</v>
      </c>
      <c r="K134" s="2">
        <v>113798</v>
      </c>
      <c r="L134" s="69"/>
    </row>
    <row r="135" spans="1:12" ht="14.4" x14ac:dyDescent="0.25">
      <c r="A135" s="16" t="s">
        <v>613</v>
      </c>
      <c r="B135" s="3" t="s">
        <v>385</v>
      </c>
      <c r="C135" s="4"/>
      <c r="D135" s="4"/>
      <c r="E135" s="4"/>
      <c r="F135" s="4"/>
      <c r="G135" s="17" t="s">
        <v>614</v>
      </c>
      <c r="H135" s="2">
        <v>9520</v>
      </c>
      <c r="I135" s="2">
        <v>0</v>
      </c>
      <c r="J135" s="2">
        <v>0</v>
      </c>
      <c r="K135" s="2">
        <v>9520</v>
      </c>
      <c r="L135" s="69"/>
    </row>
    <row r="136" spans="1:12" ht="14.4" x14ac:dyDescent="0.25">
      <c r="A136" s="19" t="s">
        <v>385</v>
      </c>
      <c r="B136" s="3" t="s">
        <v>385</v>
      </c>
      <c r="C136" s="4"/>
      <c r="D136" s="4"/>
      <c r="E136" s="4"/>
      <c r="F136" s="4"/>
      <c r="G136" s="20" t="s">
        <v>385</v>
      </c>
      <c r="H136" s="26"/>
      <c r="I136" s="26"/>
      <c r="J136" s="26"/>
      <c r="K136" s="26"/>
      <c r="L136" s="21"/>
    </row>
    <row r="137" spans="1:12" ht="14.4" x14ac:dyDescent="0.25">
      <c r="A137" s="11" t="s">
        <v>615</v>
      </c>
      <c r="B137" s="3" t="s">
        <v>385</v>
      </c>
      <c r="C137" s="4"/>
      <c r="D137" s="4"/>
      <c r="E137" s="4"/>
      <c r="F137" s="12" t="s">
        <v>616</v>
      </c>
      <c r="G137" s="13"/>
      <c r="H137" s="22">
        <v>-581306.64</v>
      </c>
      <c r="I137" s="22">
        <v>0</v>
      </c>
      <c r="J137" s="22">
        <v>5872.21</v>
      </c>
      <c r="K137" s="22">
        <v>-587178.85</v>
      </c>
      <c r="L137" s="68"/>
    </row>
    <row r="138" spans="1:12" ht="14.4" x14ac:dyDescent="0.25">
      <c r="A138" s="16" t="s">
        <v>617</v>
      </c>
      <c r="B138" s="3" t="s">
        <v>385</v>
      </c>
      <c r="C138" s="4"/>
      <c r="D138" s="4"/>
      <c r="E138" s="4"/>
      <c r="F138" s="4"/>
      <c r="G138" s="17" t="s">
        <v>618</v>
      </c>
      <c r="H138" s="2">
        <v>-457988.64</v>
      </c>
      <c r="I138" s="2">
        <v>0</v>
      </c>
      <c r="J138" s="2">
        <v>5872.21</v>
      </c>
      <c r="K138" s="2">
        <v>-463860.85</v>
      </c>
      <c r="L138" s="69"/>
    </row>
    <row r="139" spans="1:12" ht="14.4" x14ac:dyDescent="0.25">
      <c r="A139" s="16" t="s">
        <v>619</v>
      </c>
      <c r="B139" s="3" t="s">
        <v>385</v>
      </c>
      <c r="C139" s="4"/>
      <c r="D139" s="4"/>
      <c r="E139" s="4"/>
      <c r="F139" s="4"/>
      <c r="G139" s="17" t="s">
        <v>620</v>
      </c>
      <c r="H139" s="2">
        <v>-9520</v>
      </c>
      <c r="I139" s="2">
        <v>0</v>
      </c>
      <c r="J139" s="2">
        <v>0</v>
      </c>
      <c r="K139" s="2">
        <v>-9520</v>
      </c>
      <c r="L139" s="69"/>
    </row>
    <row r="140" spans="1:12" ht="14.4" x14ac:dyDescent="0.25">
      <c r="A140" s="16" t="s">
        <v>621</v>
      </c>
      <c r="B140" s="3" t="s">
        <v>385</v>
      </c>
      <c r="C140" s="4"/>
      <c r="D140" s="4"/>
      <c r="E140" s="4"/>
      <c r="F140" s="4"/>
      <c r="G140" s="17" t="s">
        <v>622</v>
      </c>
      <c r="H140" s="2">
        <v>-113798</v>
      </c>
      <c r="I140" s="2">
        <v>0</v>
      </c>
      <c r="J140" s="2">
        <v>0</v>
      </c>
      <c r="K140" s="2">
        <v>-113798</v>
      </c>
      <c r="L140" s="69"/>
    </row>
    <row r="141" spans="1:12" ht="14.4" x14ac:dyDescent="0.25">
      <c r="A141" s="19" t="s">
        <v>385</v>
      </c>
      <c r="B141" s="3" t="s">
        <v>385</v>
      </c>
      <c r="C141" s="4"/>
      <c r="D141" s="4"/>
      <c r="E141" s="4"/>
      <c r="F141" s="4"/>
      <c r="G141" s="20" t="s">
        <v>385</v>
      </c>
      <c r="H141" s="26"/>
      <c r="I141" s="26"/>
      <c r="J141" s="26"/>
      <c r="K141" s="26"/>
      <c r="L141" s="21"/>
    </row>
    <row r="142" spans="1:12" ht="14.4" x14ac:dyDescent="0.25">
      <c r="A142" s="11" t="s">
        <v>623</v>
      </c>
      <c r="B142" s="3" t="s">
        <v>385</v>
      </c>
      <c r="C142" s="4"/>
      <c r="D142" s="4"/>
      <c r="E142" s="12" t="s">
        <v>624</v>
      </c>
      <c r="F142" s="13"/>
      <c r="G142" s="13"/>
      <c r="H142" s="22">
        <v>87471</v>
      </c>
      <c r="I142" s="22">
        <v>0</v>
      </c>
      <c r="J142" s="22">
        <v>0</v>
      </c>
      <c r="K142" s="22">
        <v>87471</v>
      </c>
      <c r="L142" s="68"/>
    </row>
    <row r="143" spans="1:12" ht="14.4" x14ac:dyDescent="0.25">
      <c r="A143" s="11" t="s">
        <v>625</v>
      </c>
      <c r="B143" s="3" t="s">
        <v>385</v>
      </c>
      <c r="C143" s="4"/>
      <c r="D143" s="4"/>
      <c r="E143" s="4"/>
      <c r="F143" s="12" t="s">
        <v>624</v>
      </c>
      <c r="G143" s="13"/>
      <c r="H143" s="22">
        <v>87471</v>
      </c>
      <c r="I143" s="22">
        <v>0</v>
      </c>
      <c r="J143" s="22">
        <v>0</v>
      </c>
      <c r="K143" s="22">
        <v>87471</v>
      </c>
      <c r="L143" s="68"/>
    </row>
    <row r="144" spans="1:12" ht="14.4" x14ac:dyDescent="0.25">
      <c r="A144" s="16" t="s">
        <v>626</v>
      </c>
      <c r="B144" s="3" t="s">
        <v>385</v>
      </c>
      <c r="C144" s="4"/>
      <c r="D144" s="4"/>
      <c r="E144" s="4"/>
      <c r="F144" s="4"/>
      <c r="G144" s="17" t="s">
        <v>627</v>
      </c>
      <c r="H144" s="2">
        <v>87471</v>
      </c>
      <c r="I144" s="2">
        <v>0</v>
      </c>
      <c r="J144" s="2">
        <v>0</v>
      </c>
      <c r="K144" s="2">
        <v>87471</v>
      </c>
      <c r="L144" s="69"/>
    </row>
    <row r="145" spans="1:12" ht="14.4" x14ac:dyDescent="0.25">
      <c r="A145" s="19" t="s">
        <v>385</v>
      </c>
      <c r="B145" s="3" t="s">
        <v>385</v>
      </c>
      <c r="C145" s="4"/>
      <c r="D145" s="4"/>
      <c r="E145" s="4"/>
      <c r="F145" s="4"/>
      <c r="G145" s="20" t="s">
        <v>385</v>
      </c>
      <c r="H145" s="26"/>
      <c r="I145" s="26"/>
      <c r="J145" s="26"/>
      <c r="K145" s="26"/>
      <c r="L145" s="21"/>
    </row>
    <row r="146" spans="1:12" ht="14.4" x14ac:dyDescent="0.25">
      <c r="A146" s="11" t="s">
        <v>628</v>
      </c>
      <c r="B146" s="3" t="s">
        <v>385</v>
      </c>
      <c r="C146" s="4"/>
      <c r="D146" s="12" t="s">
        <v>629</v>
      </c>
      <c r="E146" s="13"/>
      <c r="F146" s="13"/>
      <c r="G146" s="13"/>
      <c r="H146" s="22">
        <v>9654554.6899999995</v>
      </c>
      <c r="I146" s="22">
        <v>0</v>
      </c>
      <c r="J146" s="22">
        <v>0</v>
      </c>
      <c r="K146" s="22">
        <v>9654554.6899999995</v>
      </c>
      <c r="L146" s="68"/>
    </row>
    <row r="147" spans="1:12" ht="14.4" x14ac:dyDescent="0.25">
      <c r="A147" s="11" t="s">
        <v>630</v>
      </c>
      <c r="B147" s="3" t="s">
        <v>385</v>
      </c>
      <c r="C147" s="4"/>
      <c r="D147" s="4"/>
      <c r="E147" s="12" t="s">
        <v>629</v>
      </c>
      <c r="F147" s="13"/>
      <c r="G147" s="13"/>
      <c r="H147" s="22">
        <v>9654554.6899999995</v>
      </c>
      <c r="I147" s="22">
        <v>0</v>
      </c>
      <c r="J147" s="22">
        <v>0</v>
      </c>
      <c r="K147" s="22">
        <v>9654554.6899999995</v>
      </c>
      <c r="L147" s="68"/>
    </row>
    <row r="148" spans="1:12" ht="14.4" x14ac:dyDescent="0.25">
      <c r="A148" s="11" t="s">
        <v>631</v>
      </c>
      <c r="B148" s="3" t="s">
        <v>385</v>
      </c>
      <c r="C148" s="4"/>
      <c r="D148" s="4"/>
      <c r="E148" s="4"/>
      <c r="F148" s="12" t="s">
        <v>632</v>
      </c>
      <c r="G148" s="13"/>
      <c r="H148" s="22">
        <v>9654554.6899999995</v>
      </c>
      <c r="I148" s="22">
        <v>0</v>
      </c>
      <c r="J148" s="22">
        <v>0</v>
      </c>
      <c r="K148" s="22">
        <v>9654554.6899999995</v>
      </c>
      <c r="L148" s="68"/>
    </row>
    <row r="149" spans="1:12" ht="14.4" x14ac:dyDescent="0.25">
      <c r="A149" s="16" t="s">
        <v>633</v>
      </c>
      <c r="B149" s="3" t="s">
        <v>385</v>
      </c>
      <c r="C149" s="4"/>
      <c r="D149" s="4"/>
      <c r="E149" s="4"/>
      <c r="F149" s="4"/>
      <c r="G149" s="17" t="s">
        <v>504</v>
      </c>
      <c r="H149" s="2">
        <v>29585</v>
      </c>
      <c r="I149" s="2">
        <v>0</v>
      </c>
      <c r="J149" s="2">
        <v>0</v>
      </c>
      <c r="K149" s="2">
        <v>29585</v>
      </c>
      <c r="L149" s="69"/>
    </row>
    <row r="150" spans="1:12" ht="14.4" x14ac:dyDescent="0.25">
      <c r="A150" s="16" t="s">
        <v>634</v>
      </c>
      <c r="B150" s="3" t="s">
        <v>385</v>
      </c>
      <c r="C150" s="4"/>
      <c r="D150" s="4"/>
      <c r="E150" s="4"/>
      <c r="F150" s="4"/>
      <c r="G150" s="17" t="s">
        <v>635</v>
      </c>
      <c r="H150" s="2">
        <v>1267564.69</v>
      </c>
      <c r="I150" s="2">
        <v>0</v>
      </c>
      <c r="J150" s="2">
        <v>0</v>
      </c>
      <c r="K150" s="2">
        <v>1267564.69</v>
      </c>
      <c r="L150" s="69"/>
    </row>
    <row r="151" spans="1:12" ht="14.4" x14ac:dyDescent="0.25">
      <c r="A151" s="16" t="s">
        <v>636</v>
      </c>
      <c r="B151" s="3" t="s">
        <v>385</v>
      </c>
      <c r="C151" s="4"/>
      <c r="D151" s="4"/>
      <c r="E151" s="4"/>
      <c r="F151" s="4"/>
      <c r="G151" s="17" t="s">
        <v>637</v>
      </c>
      <c r="H151" s="2">
        <v>35000</v>
      </c>
      <c r="I151" s="2">
        <v>0</v>
      </c>
      <c r="J151" s="2">
        <v>0</v>
      </c>
      <c r="K151" s="2">
        <v>35000</v>
      </c>
      <c r="L151" s="69"/>
    </row>
    <row r="152" spans="1:12" ht="14.4" x14ac:dyDescent="0.25">
      <c r="A152" s="16" t="s">
        <v>638</v>
      </c>
      <c r="B152" s="3" t="s">
        <v>385</v>
      </c>
      <c r="C152" s="4"/>
      <c r="D152" s="4"/>
      <c r="E152" s="4"/>
      <c r="F152" s="4"/>
      <c r="G152" s="17" t="s">
        <v>639</v>
      </c>
      <c r="H152" s="2">
        <v>150000</v>
      </c>
      <c r="I152" s="2">
        <v>0</v>
      </c>
      <c r="J152" s="2">
        <v>0</v>
      </c>
      <c r="K152" s="2">
        <v>150000</v>
      </c>
      <c r="L152" s="69"/>
    </row>
    <row r="153" spans="1:12" ht="14.4" x14ac:dyDescent="0.25">
      <c r="A153" s="16" t="s">
        <v>640</v>
      </c>
      <c r="B153" s="3" t="s">
        <v>385</v>
      </c>
      <c r="C153" s="4"/>
      <c r="D153" s="4"/>
      <c r="E153" s="4"/>
      <c r="F153" s="4"/>
      <c r="G153" s="17" t="s">
        <v>641</v>
      </c>
      <c r="H153" s="2">
        <v>8172405</v>
      </c>
      <c r="I153" s="2">
        <v>0</v>
      </c>
      <c r="J153" s="2">
        <v>0</v>
      </c>
      <c r="K153" s="2">
        <v>8172405</v>
      </c>
      <c r="L153" s="69"/>
    </row>
    <row r="154" spans="1:12" ht="14.4" x14ac:dyDescent="0.25">
      <c r="A154" s="19" t="s">
        <v>385</v>
      </c>
      <c r="B154" s="3" t="s">
        <v>385</v>
      </c>
      <c r="C154" s="4"/>
      <c r="D154" s="4"/>
      <c r="E154" s="4"/>
      <c r="F154" s="4"/>
      <c r="G154" s="20" t="s">
        <v>385</v>
      </c>
      <c r="H154" s="26"/>
      <c r="I154" s="26"/>
      <c r="J154" s="26"/>
      <c r="K154" s="26"/>
      <c r="L154" s="21"/>
    </row>
    <row r="155" spans="1:12" ht="14.4" x14ac:dyDescent="0.25">
      <c r="A155" s="11" t="s">
        <v>642</v>
      </c>
      <c r="B155" s="12" t="s">
        <v>643</v>
      </c>
      <c r="C155" s="13"/>
      <c r="D155" s="13"/>
      <c r="E155" s="13"/>
      <c r="F155" s="13"/>
      <c r="G155" s="13"/>
      <c r="H155" s="22">
        <v>29404455.18</v>
      </c>
      <c r="I155" s="22">
        <v>3718549.68</v>
      </c>
      <c r="J155" s="22">
        <v>3705474.08</v>
      </c>
      <c r="K155" s="22">
        <v>29391379.579999998</v>
      </c>
      <c r="L155" s="68"/>
    </row>
    <row r="156" spans="1:12" ht="14.4" x14ac:dyDescent="0.25">
      <c r="A156" s="11" t="s">
        <v>644</v>
      </c>
      <c r="B156" s="15" t="s">
        <v>385</v>
      </c>
      <c r="C156" s="12" t="s">
        <v>645</v>
      </c>
      <c r="D156" s="13"/>
      <c r="E156" s="13"/>
      <c r="F156" s="13"/>
      <c r="G156" s="13"/>
      <c r="H156" s="22">
        <v>8629433.6899999995</v>
      </c>
      <c r="I156" s="22">
        <v>3453731.28</v>
      </c>
      <c r="J156" s="22">
        <v>3703336.52</v>
      </c>
      <c r="K156" s="22">
        <v>8879038.9299999997</v>
      </c>
      <c r="L156" s="68"/>
    </row>
    <row r="157" spans="1:12" ht="14.4" x14ac:dyDescent="0.25">
      <c r="A157" s="11" t="s">
        <v>646</v>
      </c>
      <c r="B157" s="3" t="s">
        <v>385</v>
      </c>
      <c r="C157" s="4"/>
      <c r="D157" s="12" t="s">
        <v>647</v>
      </c>
      <c r="E157" s="13"/>
      <c r="F157" s="13"/>
      <c r="G157" s="13"/>
      <c r="H157" s="22">
        <v>1189270</v>
      </c>
      <c r="I157" s="22">
        <v>2383861.09</v>
      </c>
      <c r="J157" s="22">
        <v>2539662.14</v>
      </c>
      <c r="K157" s="22">
        <v>1345071.05</v>
      </c>
      <c r="L157" s="68"/>
    </row>
    <row r="158" spans="1:12" ht="14.4" x14ac:dyDescent="0.25">
      <c r="A158" s="11" t="s">
        <v>648</v>
      </c>
      <c r="B158" s="3" t="s">
        <v>385</v>
      </c>
      <c r="C158" s="4"/>
      <c r="D158" s="4"/>
      <c r="E158" s="12" t="s">
        <v>649</v>
      </c>
      <c r="F158" s="13"/>
      <c r="G158" s="13"/>
      <c r="H158" s="22">
        <v>801269.22</v>
      </c>
      <c r="I158" s="22">
        <v>1452571.69</v>
      </c>
      <c r="J158" s="22">
        <v>1511279.13</v>
      </c>
      <c r="K158" s="22">
        <v>859976.66</v>
      </c>
      <c r="L158" s="68"/>
    </row>
    <row r="159" spans="1:12" ht="14.4" x14ac:dyDescent="0.25">
      <c r="A159" s="11" t="s">
        <v>650</v>
      </c>
      <c r="B159" s="3" t="s">
        <v>385</v>
      </c>
      <c r="C159" s="4"/>
      <c r="D159" s="4"/>
      <c r="E159" s="4"/>
      <c r="F159" s="12" t="s">
        <v>649</v>
      </c>
      <c r="G159" s="13"/>
      <c r="H159" s="22">
        <v>801269.22</v>
      </c>
      <c r="I159" s="22">
        <v>1452571.69</v>
      </c>
      <c r="J159" s="22">
        <v>1511279.13</v>
      </c>
      <c r="K159" s="22">
        <v>859976.66</v>
      </c>
      <c r="L159" s="68"/>
    </row>
    <row r="160" spans="1:12" ht="14.4" x14ac:dyDescent="0.25">
      <c r="A160" s="16" t="s">
        <v>651</v>
      </c>
      <c r="B160" s="3" t="s">
        <v>385</v>
      </c>
      <c r="C160" s="4"/>
      <c r="D160" s="4"/>
      <c r="E160" s="4"/>
      <c r="F160" s="4"/>
      <c r="G160" s="17" t="s">
        <v>652</v>
      </c>
      <c r="H160" s="2">
        <v>0</v>
      </c>
      <c r="I160" s="2">
        <v>464395.13</v>
      </c>
      <c r="J160" s="2">
        <v>464395.13</v>
      </c>
      <c r="K160" s="2">
        <v>0</v>
      </c>
      <c r="L160" s="69"/>
    </row>
    <row r="161" spans="1:12" ht="14.4" x14ac:dyDescent="0.25">
      <c r="A161" s="16" t="s">
        <v>653</v>
      </c>
      <c r="B161" s="3" t="s">
        <v>385</v>
      </c>
      <c r="C161" s="4"/>
      <c r="D161" s="4"/>
      <c r="E161" s="4"/>
      <c r="F161" s="4"/>
      <c r="G161" s="17" t="s">
        <v>654</v>
      </c>
      <c r="H161" s="2">
        <v>554538.51</v>
      </c>
      <c r="I161" s="2">
        <v>554538.51</v>
      </c>
      <c r="J161" s="2">
        <v>575077.27</v>
      </c>
      <c r="K161" s="2">
        <v>575077.27</v>
      </c>
      <c r="L161" s="69"/>
    </row>
    <row r="162" spans="1:12" ht="14.4" x14ac:dyDescent="0.25">
      <c r="A162" s="16" t="s">
        <v>655</v>
      </c>
      <c r="B162" s="3" t="s">
        <v>385</v>
      </c>
      <c r="C162" s="4"/>
      <c r="D162" s="4"/>
      <c r="E162" s="4"/>
      <c r="F162" s="4"/>
      <c r="G162" s="17" t="s">
        <v>656</v>
      </c>
      <c r="H162" s="2">
        <v>200181.38</v>
      </c>
      <c r="I162" s="2">
        <v>200181.38</v>
      </c>
      <c r="J162" s="2">
        <v>237280.63</v>
      </c>
      <c r="K162" s="2">
        <v>237280.63</v>
      </c>
      <c r="L162" s="69"/>
    </row>
    <row r="163" spans="1:12" ht="14.4" x14ac:dyDescent="0.25">
      <c r="A163" s="16" t="s">
        <v>657</v>
      </c>
      <c r="B163" s="3" t="s">
        <v>385</v>
      </c>
      <c r="C163" s="4"/>
      <c r="D163" s="4"/>
      <c r="E163" s="4"/>
      <c r="F163" s="4"/>
      <c r="G163" s="17" t="s">
        <v>658</v>
      </c>
      <c r="H163" s="2">
        <v>0</v>
      </c>
      <c r="I163" s="2">
        <v>102.09</v>
      </c>
      <c r="J163" s="2">
        <v>102.09</v>
      </c>
      <c r="K163" s="2">
        <v>0</v>
      </c>
      <c r="L163" s="69"/>
    </row>
    <row r="164" spans="1:12" ht="14.4" x14ac:dyDescent="0.25">
      <c r="A164" s="16" t="s">
        <v>659</v>
      </c>
      <c r="B164" s="3" t="s">
        <v>385</v>
      </c>
      <c r="C164" s="4"/>
      <c r="D164" s="4"/>
      <c r="E164" s="4"/>
      <c r="F164" s="4"/>
      <c r="G164" s="17" t="s">
        <v>660</v>
      </c>
      <c r="H164" s="2">
        <v>0</v>
      </c>
      <c r="I164" s="2">
        <v>15097.76</v>
      </c>
      <c r="J164" s="2">
        <v>15097.76</v>
      </c>
      <c r="K164" s="2">
        <v>0</v>
      </c>
      <c r="L164" s="69"/>
    </row>
    <row r="165" spans="1:12" ht="14.4" x14ac:dyDescent="0.25">
      <c r="A165" s="16" t="s">
        <v>661</v>
      </c>
      <c r="B165" s="3" t="s">
        <v>385</v>
      </c>
      <c r="C165" s="4"/>
      <c r="D165" s="4"/>
      <c r="E165" s="4"/>
      <c r="F165" s="4"/>
      <c r="G165" s="17" t="s">
        <v>662</v>
      </c>
      <c r="H165" s="2">
        <v>46549.33</v>
      </c>
      <c r="I165" s="2">
        <v>218256.82</v>
      </c>
      <c r="J165" s="2">
        <v>219326.25</v>
      </c>
      <c r="K165" s="2">
        <v>47618.76</v>
      </c>
      <c r="L165" s="69"/>
    </row>
    <row r="166" spans="1:12" ht="14.4" x14ac:dyDescent="0.25">
      <c r="A166" s="19" t="s">
        <v>385</v>
      </c>
      <c r="B166" s="3" t="s">
        <v>385</v>
      </c>
      <c r="C166" s="4"/>
      <c r="D166" s="4"/>
      <c r="E166" s="4"/>
      <c r="F166" s="4"/>
      <c r="G166" s="20" t="s">
        <v>385</v>
      </c>
      <c r="H166" s="26"/>
      <c r="I166" s="26"/>
      <c r="J166" s="26"/>
      <c r="K166" s="26"/>
      <c r="L166" s="21"/>
    </row>
    <row r="167" spans="1:12" ht="14.4" x14ac:dyDescent="0.25">
      <c r="A167" s="11" t="s">
        <v>663</v>
      </c>
      <c r="B167" s="3" t="s">
        <v>385</v>
      </c>
      <c r="C167" s="4"/>
      <c r="D167" s="4"/>
      <c r="E167" s="12" t="s">
        <v>664</v>
      </c>
      <c r="F167" s="13"/>
      <c r="G167" s="13"/>
      <c r="H167" s="22">
        <v>145179.15</v>
      </c>
      <c r="I167" s="22">
        <v>145339.38</v>
      </c>
      <c r="J167" s="22">
        <v>155380.76</v>
      </c>
      <c r="K167" s="22">
        <v>155220.53</v>
      </c>
      <c r="L167" s="68"/>
    </row>
    <row r="168" spans="1:12" ht="14.4" x14ac:dyDescent="0.25">
      <c r="A168" s="11" t="s">
        <v>665</v>
      </c>
      <c r="B168" s="3" t="s">
        <v>385</v>
      </c>
      <c r="C168" s="4"/>
      <c r="D168" s="4"/>
      <c r="E168" s="4"/>
      <c r="F168" s="12" t="s">
        <v>664</v>
      </c>
      <c r="G168" s="13"/>
      <c r="H168" s="22">
        <v>145179.15</v>
      </c>
      <c r="I168" s="22">
        <v>145339.38</v>
      </c>
      <c r="J168" s="22">
        <v>155380.76</v>
      </c>
      <c r="K168" s="22">
        <v>155220.53</v>
      </c>
      <c r="L168" s="68"/>
    </row>
    <row r="169" spans="1:12" ht="14.4" x14ac:dyDescent="0.25">
      <c r="A169" s="16" t="s">
        <v>666</v>
      </c>
      <c r="B169" s="3" t="s">
        <v>385</v>
      </c>
      <c r="C169" s="4"/>
      <c r="D169" s="4"/>
      <c r="E169" s="4"/>
      <c r="F169" s="4"/>
      <c r="G169" s="17" t="s">
        <v>667</v>
      </c>
      <c r="H169" s="2">
        <v>115420.72</v>
      </c>
      <c r="I169" s="2">
        <v>115561.9</v>
      </c>
      <c r="J169" s="2">
        <v>119147.58</v>
      </c>
      <c r="K169" s="2">
        <v>119006.39999999999</v>
      </c>
      <c r="L169" s="69"/>
    </row>
    <row r="170" spans="1:12" ht="14.4" x14ac:dyDescent="0.25">
      <c r="A170" s="16" t="s">
        <v>668</v>
      </c>
      <c r="B170" s="3" t="s">
        <v>385</v>
      </c>
      <c r="C170" s="4"/>
      <c r="D170" s="4"/>
      <c r="E170" s="4"/>
      <c r="F170" s="4"/>
      <c r="G170" s="17" t="s">
        <v>669</v>
      </c>
      <c r="H170" s="2">
        <v>25944.400000000001</v>
      </c>
      <c r="I170" s="2">
        <v>25963.45</v>
      </c>
      <c r="J170" s="2">
        <v>26931.71</v>
      </c>
      <c r="K170" s="2">
        <v>26912.66</v>
      </c>
      <c r="L170" s="69"/>
    </row>
    <row r="171" spans="1:12" ht="14.4" x14ac:dyDescent="0.25">
      <c r="A171" s="16" t="s">
        <v>670</v>
      </c>
      <c r="B171" s="3" t="s">
        <v>385</v>
      </c>
      <c r="C171" s="4"/>
      <c r="D171" s="4"/>
      <c r="E171" s="4"/>
      <c r="F171" s="4"/>
      <c r="G171" s="17" t="s">
        <v>671</v>
      </c>
      <c r="H171" s="2">
        <v>3223.57</v>
      </c>
      <c r="I171" s="2">
        <v>3223.57</v>
      </c>
      <c r="J171" s="2">
        <v>3342.65</v>
      </c>
      <c r="K171" s="2">
        <v>3342.65</v>
      </c>
      <c r="L171" s="69"/>
    </row>
    <row r="172" spans="1:12" ht="14.4" x14ac:dyDescent="0.25">
      <c r="A172" s="16" t="s">
        <v>672</v>
      </c>
      <c r="B172" s="3" t="s">
        <v>385</v>
      </c>
      <c r="C172" s="4"/>
      <c r="D172" s="4"/>
      <c r="E172" s="4"/>
      <c r="F172" s="4"/>
      <c r="G172" s="17" t="s">
        <v>673</v>
      </c>
      <c r="H172" s="2">
        <v>590.46</v>
      </c>
      <c r="I172" s="2">
        <v>590.46</v>
      </c>
      <c r="J172" s="2">
        <v>5958.82</v>
      </c>
      <c r="K172" s="2">
        <v>5958.82</v>
      </c>
      <c r="L172" s="69"/>
    </row>
    <row r="173" spans="1:12" ht="14.4" x14ac:dyDescent="0.25">
      <c r="A173" s="19" t="s">
        <v>385</v>
      </c>
      <c r="B173" s="3" t="s">
        <v>385</v>
      </c>
      <c r="C173" s="4"/>
      <c r="D173" s="4"/>
      <c r="E173" s="4"/>
      <c r="F173" s="4"/>
      <c r="G173" s="20" t="s">
        <v>385</v>
      </c>
      <c r="H173" s="26"/>
      <c r="I173" s="26"/>
      <c r="J173" s="26"/>
      <c r="K173" s="26"/>
      <c r="L173" s="21"/>
    </row>
    <row r="174" spans="1:12" ht="14.4" x14ac:dyDescent="0.25">
      <c r="A174" s="11" t="s">
        <v>674</v>
      </c>
      <c r="B174" s="3" t="s">
        <v>385</v>
      </c>
      <c r="C174" s="4"/>
      <c r="D174" s="4"/>
      <c r="E174" s="12" t="s">
        <v>675</v>
      </c>
      <c r="F174" s="13"/>
      <c r="G174" s="13"/>
      <c r="H174" s="22">
        <v>67647.210000000006</v>
      </c>
      <c r="I174" s="22">
        <v>64853.82</v>
      </c>
      <c r="J174" s="22">
        <v>78778.149999999994</v>
      </c>
      <c r="K174" s="22">
        <v>81571.539999999994</v>
      </c>
      <c r="L174" s="68"/>
    </row>
    <row r="175" spans="1:12" ht="14.4" x14ac:dyDescent="0.25">
      <c r="A175" s="11" t="s">
        <v>676</v>
      </c>
      <c r="B175" s="3" t="s">
        <v>385</v>
      </c>
      <c r="C175" s="4"/>
      <c r="D175" s="4"/>
      <c r="E175" s="4"/>
      <c r="F175" s="12" t="s">
        <v>675</v>
      </c>
      <c r="G175" s="13"/>
      <c r="H175" s="22">
        <v>67647.210000000006</v>
      </c>
      <c r="I175" s="22">
        <v>64853.82</v>
      </c>
      <c r="J175" s="22">
        <v>78778.149999999994</v>
      </c>
      <c r="K175" s="22">
        <v>81571.539999999994</v>
      </c>
      <c r="L175" s="68"/>
    </row>
    <row r="176" spans="1:12" ht="14.4" x14ac:dyDescent="0.25">
      <c r="A176" s="16" t="s">
        <v>677</v>
      </c>
      <c r="B176" s="3" t="s">
        <v>385</v>
      </c>
      <c r="C176" s="4"/>
      <c r="D176" s="4"/>
      <c r="E176" s="4"/>
      <c r="F176" s="4"/>
      <c r="G176" s="17" t="s">
        <v>678</v>
      </c>
      <c r="H176" s="2">
        <v>7069.46</v>
      </c>
      <c r="I176" s="2">
        <v>7317.78</v>
      </c>
      <c r="J176" s="2">
        <v>18744.96</v>
      </c>
      <c r="K176" s="2">
        <v>18496.64</v>
      </c>
      <c r="L176" s="69"/>
    </row>
    <row r="177" spans="1:12" ht="14.4" x14ac:dyDescent="0.25">
      <c r="A177" s="16" t="s">
        <v>679</v>
      </c>
      <c r="B177" s="3" t="s">
        <v>385</v>
      </c>
      <c r="C177" s="4"/>
      <c r="D177" s="4"/>
      <c r="E177" s="4"/>
      <c r="F177" s="4"/>
      <c r="G177" s="17" t="s">
        <v>680</v>
      </c>
      <c r="H177" s="2">
        <v>20016.39</v>
      </c>
      <c r="I177" s="2">
        <v>21810.67</v>
      </c>
      <c r="J177" s="2">
        <v>20851.04</v>
      </c>
      <c r="K177" s="2">
        <v>19056.759999999998</v>
      </c>
      <c r="L177" s="69"/>
    </row>
    <row r="178" spans="1:12" ht="14.4" x14ac:dyDescent="0.25">
      <c r="A178" s="16" t="s">
        <v>681</v>
      </c>
      <c r="B178" s="3" t="s">
        <v>385</v>
      </c>
      <c r="C178" s="4"/>
      <c r="D178" s="4"/>
      <c r="E178" s="4"/>
      <c r="F178" s="4"/>
      <c r="G178" s="17" t="s">
        <v>682</v>
      </c>
      <c r="H178" s="2">
        <v>0</v>
      </c>
      <c r="I178" s="2">
        <v>0</v>
      </c>
      <c r="J178" s="2">
        <v>1048.76</v>
      </c>
      <c r="K178" s="2">
        <v>1048.76</v>
      </c>
      <c r="L178" s="69"/>
    </row>
    <row r="179" spans="1:12" ht="14.4" x14ac:dyDescent="0.25">
      <c r="A179" s="16" t="s">
        <v>683</v>
      </c>
      <c r="B179" s="3" t="s">
        <v>385</v>
      </c>
      <c r="C179" s="4"/>
      <c r="D179" s="4"/>
      <c r="E179" s="4"/>
      <c r="F179" s="4"/>
      <c r="G179" s="17" t="s">
        <v>684</v>
      </c>
      <c r="H179" s="2">
        <v>1946.43</v>
      </c>
      <c r="I179" s="2">
        <v>1946.43</v>
      </c>
      <c r="J179" s="2">
        <v>1931.38</v>
      </c>
      <c r="K179" s="2">
        <v>1931.38</v>
      </c>
      <c r="L179" s="69"/>
    </row>
    <row r="180" spans="1:12" ht="14.4" x14ac:dyDescent="0.25">
      <c r="A180" s="16" t="s">
        <v>685</v>
      </c>
      <c r="B180" s="3" t="s">
        <v>385</v>
      </c>
      <c r="C180" s="4"/>
      <c r="D180" s="4"/>
      <c r="E180" s="4"/>
      <c r="F180" s="4"/>
      <c r="G180" s="17" t="s">
        <v>686</v>
      </c>
      <c r="H180" s="2">
        <v>14761.03</v>
      </c>
      <c r="I180" s="2">
        <v>9925.0300000000007</v>
      </c>
      <c r="J180" s="2">
        <v>9566.33</v>
      </c>
      <c r="K180" s="2">
        <v>14402.33</v>
      </c>
      <c r="L180" s="69"/>
    </row>
    <row r="181" spans="1:12" ht="14.4" x14ac:dyDescent="0.25">
      <c r="A181" s="16" t="s">
        <v>687</v>
      </c>
      <c r="B181" s="3" t="s">
        <v>385</v>
      </c>
      <c r="C181" s="4"/>
      <c r="D181" s="4"/>
      <c r="E181" s="4"/>
      <c r="F181" s="4"/>
      <c r="G181" s="17" t="s">
        <v>688</v>
      </c>
      <c r="H181" s="2">
        <v>17338.36</v>
      </c>
      <c r="I181" s="2">
        <v>17338.36</v>
      </c>
      <c r="J181" s="2">
        <v>18618.95</v>
      </c>
      <c r="K181" s="2">
        <v>18618.95</v>
      </c>
      <c r="L181" s="69"/>
    </row>
    <row r="182" spans="1:12" ht="14.4" x14ac:dyDescent="0.25">
      <c r="A182" s="16" t="s">
        <v>689</v>
      </c>
      <c r="B182" s="3" t="s">
        <v>385</v>
      </c>
      <c r="C182" s="4"/>
      <c r="D182" s="4"/>
      <c r="E182" s="4"/>
      <c r="F182" s="4"/>
      <c r="G182" s="17" t="s">
        <v>690</v>
      </c>
      <c r="H182" s="2">
        <v>3833.92</v>
      </c>
      <c r="I182" s="2">
        <v>3833.92</v>
      </c>
      <c r="J182" s="2">
        <v>3911.84</v>
      </c>
      <c r="K182" s="2">
        <v>3911.84</v>
      </c>
      <c r="L182" s="69"/>
    </row>
    <row r="183" spans="1:12" ht="14.4" x14ac:dyDescent="0.25">
      <c r="A183" s="16" t="s">
        <v>691</v>
      </c>
      <c r="B183" s="3" t="s">
        <v>385</v>
      </c>
      <c r="C183" s="4"/>
      <c r="D183" s="4"/>
      <c r="E183" s="4"/>
      <c r="F183" s="4"/>
      <c r="G183" s="17" t="s">
        <v>692</v>
      </c>
      <c r="H183" s="2">
        <v>95.23</v>
      </c>
      <c r="I183" s="2">
        <v>95.23</v>
      </c>
      <c r="J183" s="2">
        <v>961.09</v>
      </c>
      <c r="K183" s="2">
        <v>961.09</v>
      </c>
      <c r="L183" s="69"/>
    </row>
    <row r="184" spans="1:12" ht="14.4" x14ac:dyDescent="0.25">
      <c r="A184" s="16" t="s">
        <v>693</v>
      </c>
      <c r="B184" s="3" t="s">
        <v>385</v>
      </c>
      <c r="C184" s="4"/>
      <c r="D184" s="4"/>
      <c r="E184" s="4"/>
      <c r="F184" s="4"/>
      <c r="G184" s="17" t="s">
        <v>694</v>
      </c>
      <c r="H184" s="2">
        <v>2586.39</v>
      </c>
      <c r="I184" s="2">
        <v>2586.4</v>
      </c>
      <c r="J184" s="2">
        <v>3143.8</v>
      </c>
      <c r="K184" s="2">
        <v>3143.79</v>
      </c>
      <c r="L184" s="69"/>
    </row>
    <row r="185" spans="1:12" ht="14.4" x14ac:dyDescent="0.25">
      <c r="A185" s="19" t="s">
        <v>385</v>
      </c>
      <c r="B185" s="3" t="s">
        <v>385</v>
      </c>
      <c r="C185" s="4"/>
      <c r="D185" s="4"/>
      <c r="E185" s="4"/>
      <c r="F185" s="4"/>
      <c r="G185" s="20" t="s">
        <v>385</v>
      </c>
      <c r="H185" s="26"/>
      <c r="I185" s="26"/>
      <c r="J185" s="26"/>
      <c r="K185" s="26"/>
      <c r="L185" s="21"/>
    </row>
    <row r="186" spans="1:12" ht="14.4" x14ac:dyDescent="0.25">
      <c r="A186" s="11" t="s">
        <v>695</v>
      </c>
      <c r="B186" s="3" t="s">
        <v>385</v>
      </c>
      <c r="C186" s="4"/>
      <c r="D186" s="4"/>
      <c r="E186" s="12" t="s">
        <v>696</v>
      </c>
      <c r="F186" s="13"/>
      <c r="G186" s="13"/>
      <c r="H186" s="22">
        <v>174334.42</v>
      </c>
      <c r="I186" s="22">
        <v>713876.2</v>
      </c>
      <c r="J186" s="22">
        <v>787768.1</v>
      </c>
      <c r="K186" s="22">
        <v>248226.32</v>
      </c>
      <c r="L186" s="68"/>
    </row>
    <row r="187" spans="1:12" ht="14.4" x14ac:dyDescent="0.25">
      <c r="A187" s="11" t="s">
        <v>697</v>
      </c>
      <c r="B187" s="3" t="s">
        <v>385</v>
      </c>
      <c r="C187" s="4"/>
      <c r="D187" s="4"/>
      <c r="E187" s="4"/>
      <c r="F187" s="12" t="s">
        <v>696</v>
      </c>
      <c r="G187" s="13"/>
      <c r="H187" s="22">
        <v>174334.42</v>
      </c>
      <c r="I187" s="22">
        <v>713876.2</v>
      </c>
      <c r="J187" s="22">
        <v>787768.1</v>
      </c>
      <c r="K187" s="22">
        <v>248226.32</v>
      </c>
      <c r="L187" s="68"/>
    </row>
    <row r="188" spans="1:12" ht="14.4" x14ac:dyDescent="0.25">
      <c r="A188" s="16" t="s">
        <v>698</v>
      </c>
      <c r="B188" s="3" t="s">
        <v>385</v>
      </c>
      <c r="C188" s="4"/>
      <c r="D188" s="4"/>
      <c r="E188" s="4"/>
      <c r="F188" s="4"/>
      <c r="G188" s="17" t="s">
        <v>699</v>
      </c>
      <c r="H188" s="2">
        <v>174334.42</v>
      </c>
      <c r="I188" s="2">
        <v>713876.2</v>
      </c>
      <c r="J188" s="2">
        <v>787768.1</v>
      </c>
      <c r="K188" s="2">
        <v>248226.32</v>
      </c>
      <c r="L188" s="69"/>
    </row>
    <row r="189" spans="1:12" ht="14.4" x14ac:dyDescent="0.25">
      <c r="A189" s="19" t="s">
        <v>385</v>
      </c>
      <c r="B189" s="3" t="s">
        <v>385</v>
      </c>
      <c r="C189" s="4"/>
      <c r="D189" s="4"/>
      <c r="E189" s="4"/>
      <c r="F189" s="4"/>
      <c r="G189" s="20" t="s">
        <v>385</v>
      </c>
      <c r="H189" s="26"/>
      <c r="I189" s="26"/>
      <c r="J189" s="26"/>
      <c r="K189" s="26"/>
      <c r="L189" s="21"/>
    </row>
    <row r="190" spans="1:12" ht="14.4" x14ac:dyDescent="0.25">
      <c r="A190" s="11" t="s">
        <v>700</v>
      </c>
      <c r="B190" s="3" t="s">
        <v>385</v>
      </c>
      <c r="C190" s="4"/>
      <c r="D190" s="4"/>
      <c r="E190" s="12" t="s">
        <v>456</v>
      </c>
      <c r="F190" s="13"/>
      <c r="G190" s="13"/>
      <c r="H190" s="22">
        <v>840</v>
      </c>
      <c r="I190" s="22">
        <v>800</v>
      </c>
      <c r="J190" s="22">
        <v>36</v>
      </c>
      <c r="K190" s="22">
        <v>76</v>
      </c>
      <c r="L190" s="68"/>
    </row>
    <row r="191" spans="1:12" ht="14.4" x14ac:dyDescent="0.25">
      <c r="A191" s="11" t="s">
        <v>701</v>
      </c>
      <c r="B191" s="3" t="s">
        <v>385</v>
      </c>
      <c r="C191" s="4"/>
      <c r="D191" s="4"/>
      <c r="E191" s="4"/>
      <c r="F191" s="12" t="s">
        <v>456</v>
      </c>
      <c r="G191" s="13"/>
      <c r="H191" s="22">
        <v>840</v>
      </c>
      <c r="I191" s="22">
        <v>800</v>
      </c>
      <c r="J191" s="22">
        <v>36</v>
      </c>
      <c r="K191" s="22">
        <v>76</v>
      </c>
      <c r="L191" s="68"/>
    </row>
    <row r="192" spans="1:12" ht="14.4" x14ac:dyDescent="0.25">
      <c r="A192" s="16" t="s">
        <v>702</v>
      </c>
      <c r="B192" s="3" t="s">
        <v>385</v>
      </c>
      <c r="C192" s="4"/>
      <c r="D192" s="4"/>
      <c r="E192" s="4"/>
      <c r="F192" s="4"/>
      <c r="G192" s="17" t="s">
        <v>703</v>
      </c>
      <c r="H192" s="2">
        <v>840</v>
      </c>
      <c r="I192" s="2">
        <v>800</v>
      </c>
      <c r="J192" s="2">
        <v>36</v>
      </c>
      <c r="K192" s="2">
        <v>76</v>
      </c>
      <c r="L192" s="69"/>
    </row>
    <row r="193" spans="1:12" ht="14.4" x14ac:dyDescent="0.25">
      <c r="A193" s="19" t="s">
        <v>385</v>
      </c>
      <c r="B193" s="3" t="s">
        <v>385</v>
      </c>
      <c r="C193" s="4"/>
      <c r="D193" s="4"/>
      <c r="E193" s="4"/>
      <c r="F193" s="4"/>
      <c r="G193" s="20" t="s">
        <v>385</v>
      </c>
      <c r="H193" s="26"/>
      <c r="I193" s="26"/>
      <c r="J193" s="26"/>
      <c r="K193" s="26"/>
      <c r="L193" s="21"/>
    </row>
    <row r="194" spans="1:12" ht="14.4" x14ac:dyDescent="0.25">
      <c r="A194" s="11" t="s">
        <v>1188</v>
      </c>
      <c r="B194" s="3" t="s">
        <v>385</v>
      </c>
      <c r="C194" s="4"/>
      <c r="D194" s="4"/>
      <c r="E194" s="12" t="s">
        <v>1189</v>
      </c>
      <c r="F194" s="13"/>
      <c r="G194" s="13"/>
      <c r="H194" s="22">
        <v>0</v>
      </c>
      <c r="I194" s="22">
        <v>6420</v>
      </c>
      <c r="J194" s="22">
        <v>6420</v>
      </c>
      <c r="K194" s="22">
        <v>0</v>
      </c>
      <c r="L194" s="68"/>
    </row>
    <row r="195" spans="1:12" ht="14.4" x14ac:dyDescent="0.25">
      <c r="A195" s="11" t="s">
        <v>1190</v>
      </c>
      <c r="B195" s="3" t="s">
        <v>385</v>
      </c>
      <c r="C195" s="4"/>
      <c r="D195" s="4"/>
      <c r="E195" s="4"/>
      <c r="F195" s="12" t="s">
        <v>1189</v>
      </c>
      <c r="G195" s="13"/>
      <c r="H195" s="22">
        <v>0</v>
      </c>
      <c r="I195" s="22">
        <v>6420</v>
      </c>
      <c r="J195" s="22">
        <v>6420</v>
      </c>
      <c r="K195" s="22">
        <v>0</v>
      </c>
      <c r="L195" s="68"/>
    </row>
    <row r="196" spans="1:12" ht="14.4" x14ac:dyDescent="0.25">
      <c r="A196" s="16" t="s">
        <v>1191</v>
      </c>
      <c r="B196" s="3" t="s">
        <v>385</v>
      </c>
      <c r="C196" s="4"/>
      <c r="D196" s="4"/>
      <c r="E196" s="4"/>
      <c r="F196" s="4"/>
      <c r="G196" s="17" t="s">
        <v>1187</v>
      </c>
      <c r="H196" s="2">
        <v>0</v>
      </c>
      <c r="I196" s="2">
        <v>6420</v>
      </c>
      <c r="J196" s="2">
        <v>6420</v>
      </c>
      <c r="K196" s="2">
        <v>0</v>
      </c>
      <c r="L196" s="69"/>
    </row>
    <row r="197" spans="1:12" ht="14.4" x14ac:dyDescent="0.25">
      <c r="A197" s="11" t="s">
        <v>385</v>
      </c>
      <c r="B197" s="3" t="s">
        <v>385</v>
      </c>
      <c r="C197" s="4"/>
      <c r="D197" s="12" t="s">
        <v>385</v>
      </c>
      <c r="E197" s="13"/>
      <c r="F197" s="13"/>
      <c r="G197" s="13"/>
      <c r="H197" s="24"/>
      <c r="I197" s="24"/>
      <c r="J197" s="24"/>
      <c r="K197" s="24"/>
      <c r="L197" s="70"/>
    </row>
    <row r="198" spans="1:12" ht="14.4" x14ac:dyDescent="0.25">
      <c r="A198" s="11" t="s">
        <v>705</v>
      </c>
      <c r="B198" s="3" t="s">
        <v>385</v>
      </c>
      <c r="C198" s="4"/>
      <c r="D198" s="12" t="s">
        <v>706</v>
      </c>
      <c r="E198" s="13"/>
      <c r="F198" s="13"/>
      <c r="G198" s="13"/>
      <c r="H198" s="22">
        <v>7440163.6900000004</v>
      </c>
      <c r="I198" s="22">
        <v>1069870.19</v>
      </c>
      <c r="J198" s="22">
        <v>1163674.3799999999</v>
      </c>
      <c r="K198" s="22">
        <v>7533967.8799999999</v>
      </c>
      <c r="L198" s="68"/>
    </row>
    <row r="199" spans="1:12" ht="14.4" x14ac:dyDescent="0.25">
      <c r="A199" s="11" t="s">
        <v>707</v>
      </c>
      <c r="B199" s="3" t="s">
        <v>385</v>
      </c>
      <c r="C199" s="4"/>
      <c r="D199" s="4"/>
      <c r="E199" s="12" t="s">
        <v>706</v>
      </c>
      <c r="F199" s="13"/>
      <c r="G199" s="13"/>
      <c r="H199" s="22">
        <v>7440163.6900000004</v>
      </c>
      <c r="I199" s="22">
        <v>1069870.19</v>
      </c>
      <c r="J199" s="22">
        <v>1163674.3799999999</v>
      </c>
      <c r="K199" s="22">
        <v>7533967.8799999999</v>
      </c>
      <c r="L199" s="68"/>
    </row>
    <row r="200" spans="1:12" ht="14.4" x14ac:dyDescent="0.25">
      <c r="A200" s="11" t="s">
        <v>708</v>
      </c>
      <c r="B200" s="3" t="s">
        <v>385</v>
      </c>
      <c r="C200" s="4"/>
      <c r="D200" s="4"/>
      <c r="E200" s="4"/>
      <c r="F200" s="12" t="s">
        <v>706</v>
      </c>
      <c r="G200" s="13"/>
      <c r="H200" s="22">
        <v>7440163.6900000004</v>
      </c>
      <c r="I200" s="22">
        <v>1069870.19</v>
      </c>
      <c r="J200" s="22">
        <v>1163674.3799999999</v>
      </c>
      <c r="K200" s="22">
        <v>7533967.8799999999</v>
      </c>
      <c r="L200" s="68"/>
    </row>
    <row r="201" spans="1:12" ht="14.4" x14ac:dyDescent="0.25">
      <c r="A201" s="16" t="s">
        <v>709</v>
      </c>
      <c r="B201" s="3" t="s">
        <v>385</v>
      </c>
      <c r="C201" s="4"/>
      <c r="D201" s="4"/>
      <c r="E201" s="4"/>
      <c r="F201" s="4"/>
      <c r="G201" s="17" t="s">
        <v>710</v>
      </c>
      <c r="H201" s="2">
        <v>7440163.6900000004</v>
      </c>
      <c r="I201" s="2">
        <v>1069870.19</v>
      </c>
      <c r="J201" s="2">
        <v>1163674.3799999999</v>
      </c>
      <c r="K201" s="2">
        <v>7533967.8799999999</v>
      </c>
      <c r="L201" s="69"/>
    </row>
    <row r="202" spans="1:12" ht="14.4" x14ac:dyDescent="0.25">
      <c r="A202" s="11" t="s">
        <v>385</v>
      </c>
      <c r="B202" s="3" t="s">
        <v>385</v>
      </c>
      <c r="C202" s="4"/>
      <c r="D202" s="12" t="s">
        <v>385</v>
      </c>
      <c r="E202" s="13"/>
      <c r="F202" s="13"/>
      <c r="G202" s="13"/>
      <c r="H202" s="24"/>
      <c r="I202" s="24"/>
      <c r="J202" s="24"/>
      <c r="K202" s="24"/>
      <c r="L202" s="70"/>
    </row>
    <row r="203" spans="1:12" ht="14.4" x14ac:dyDescent="0.25">
      <c r="A203" s="11" t="s">
        <v>711</v>
      </c>
      <c r="B203" s="15" t="s">
        <v>385</v>
      </c>
      <c r="C203" s="12" t="s">
        <v>712</v>
      </c>
      <c r="D203" s="13"/>
      <c r="E203" s="13"/>
      <c r="F203" s="13"/>
      <c r="G203" s="13"/>
      <c r="H203" s="22">
        <v>21238762.190000001</v>
      </c>
      <c r="I203" s="22">
        <v>264818.40000000002</v>
      </c>
      <c r="J203" s="22">
        <v>2137.56</v>
      </c>
      <c r="K203" s="22">
        <v>20976081.350000001</v>
      </c>
      <c r="L203" s="68"/>
    </row>
    <row r="204" spans="1:12" ht="14.4" x14ac:dyDescent="0.25">
      <c r="A204" s="11" t="s">
        <v>713</v>
      </c>
      <c r="B204" s="3" t="s">
        <v>385</v>
      </c>
      <c r="C204" s="4"/>
      <c r="D204" s="12" t="s">
        <v>714</v>
      </c>
      <c r="E204" s="13"/>
      <c r="F204" s="13"/>
      <c r="G204" s="13"/>
      <c r="H204" s="22">
        <v>11584207.5</v>
      </c>
      <c r="I204" s="22">
        <v>264818.40000000002</v>
      </c>
      <c r="J204" s="22">
        <v>2137.56</v>
      </c>
      <c r="K204" s="22">
        <v>11321526.66</v>
      </c>
      <c r="L204" s="68"/>
    </row>
    <row r="205" spans="1:12" ht="14.4" x14ac:dyDescent="0.25">
      <c r="A205" s="11" t="s">
        <v>715</v>
      </c>
      <c r="B205" s="3" t="s">
        <v>385</v>
      </c>
      <c r="C205" s="4"/>
      <c r="D205" s="4"/>
      <c r="E205" s="12" t="s">
        <v>716</v>
      </c>
      <c r="F205" s="13"/>
      <c r="G205" s="13"/>
      <c r="H205" s="22">
        <v>11466726.720000001</v>
      </c>
      <c r="I205" s="22">
        <v>262724.25</v>
      </c>
      <c r="J205" s="22">
        <v>1793.47</v>
      </c>
      <c r="K205" s="22">
        <v>11205795.939999999</v>
      </c>
      <c r="L205" s="68"/>
    </row>
    <row r="206" spans="1:12" ht="14.4" x14ac:dyDescent="0.25">
      <c r="A206" s="11" t="s">
        <v>717</v>
      </c>
      <c r="B206" s="3" t="s">
        <v>385</v>
      </c>
      <c r="C206" s="4"/>
      <c r="D206" s="4"/>
      <c r="E206" s="4"/>
      <c r="F206" s="12" t="s">
        <v>716</v>
      </c>
      <c r="G206" s="13"/>
      <c r="H206" s="22">
        <v>11466726.720000001</v>
      </c>
      <c r="I206" s="22">
        <v>262724.25</v>
      </c>
      <c r="J206" s="22">
        <v>1793.47</v>
      </c>
      <c r="K206" s="22">
        <v>11205795.939999999</v>
      </c>
      <c r="L206" s="71">
        <f>I206-J206</f>
        <v>260930.78</v>
      </c>
    </row>
    <row r="207" spans="1:12" ht="14.4" x14ac:dyDescent="0.25">
      <c r="A207" s="16" t="s">
        <v>718</v>
      </c>
      <c r="B207" s="3" t="s">
        <v>385</v>
      </c>
      <c r="C207" s="4"/>
      <c r="D207" s="4"/>
      <c r="E207" s="4"/>
      <c r="F207" s="4"/>
      <c r="G207" s="17" t="s">
        <v>719</v>
      </c>
      <c r="H207" s="2">
        <v>9478150.7599999998</v>
      </c>
      <c r="I207" s="2">
        <v>220575.13</v>
      </c>
      <c r="J207" s="2">
        <v>1793.47</v>
      </c>
      <c r="K207" s="2">
        <v>9259369.0999999996</v>
      </c>
      <c r="L207" s="69"/>
    </row>
    <row r="208" spans="1:12" ht="14.4" x14ac:dyDescent="0.25">
      <c r="A208" s="16" t="s">
        <v>720</v>
      </c>
      <c r="B208" s="3" t="s">
        <v>385</v>
      </c>
      <c r="C208" s="4"/>
      <c r="D208" s="4"/>
      <c r="E208" s="4"/>
      <c r="F208" s="4"/>
      <c r="G208" s="17" t="s">
        <v>721</v>
      </c>
      <c r="H208" s="2">
        <v>345648.33</v>
      </c>
      <c r="I208" s="2">
        <v>9520.67</v>
      </c>
      <c r="J208" s="2">
        <v>0</v>
      </c>
      <c r="K208" s="2">
        <v>336127.66</v>
      </c>
      <c r="L208" s="69"/>
    </row>
    <row r="209" spans="1:12" ht="14.4" x14ac:dyDescent="0.25">
      <c r="A209" s="16" t="s">
        <v>722</v>
      </c>
      <c r="B209" s="3" t="s">
        <v>385</v>
      </c>
      <c r="C209" s="4"/>
      <c r="D209" s="4"/>
      <c r="E209" s="4"/>
      <c r="F209" s="4"/>
      <c r="G209" s="17" t="s">
        <v>723</v>
      </c>
      <c r="H209" s="2">
        <v>34354.01</v>
      </c>
      <c r="I209" s="2">
        <v>460.49</v>
      </c>
      <c r="J209" s="2">
        <v>0</v>
      </c>
      <c r="K209" s="2">
        <v>33893.519999999997</v>
      </c>
      <c r="L209" s="69"/>
    </row>
    <row r="210" spans="1:12" ht="14.4" x14ac:dyDescent="0.25">
      <c r="A210" s="16" t="s">
        <v>724</v>
      </c>
      <c r="B210" s="3" t="s">
        <v>385</v>
      </c>
      <c r="C210" s="4"/>
      <c r="D210" s="4"/>
      <c r="E210" s="4"/>
      <c r="F210" s="4"/>
      <c r="G210" s="17" t="s">
        <v>725</v>
      </c>
      <c r="H210" s="2">
        <v>370637.8</v>
      </c>
      <c r="I210" s="2">
        <v>7664.71</v>
      </c>
      <c r="J210" s="2">
        <v>0</v>
      </c>
      <c r="K210" s="2">
        <v>362973.09</v>
      </c>
      <c r="L210" s="69"/>
    </row>
    <row r="211" spans="1:12" ht="14.4" x14ac:dyDescent="0.25">
      <c r="A211" s="16" t="s">
        <v>726</v>
      </c>
      <c r="B211" s="3" t="s">
        <v>385</v>
      </c>
      <c r="C211" s="4"/>
      <c r="D211" s="4"/>
      <c r="E211" s="4"/>
      <c r="F211" s="4"/>
      <c r="G211" s="17" t="s">
        <v>727</v>
      </c>
      <c r="H211" s="2">
        <v>295301.52</v>
      </c>
      <c r="I211" s="2">
        <v>6553.83</v>
      </c>
      <c r="J211" s="2">
        <v>0</v>
      </c>
      <c r="K211" s="2">
        <v>288747.69</v>
      </c>
      <c r="L211" s="69"/>
    </row>
    <row r="212" spans="1:12" ht="14.4" x14ac:dyDescent="0.25">
      <c r="A212" s="16" t="s">
        <v>728</v>
      </c>
      <c r="B212" s="3" t="s">
        <v>385</v>
      </c>
      <c r="C212" s="4"/>
      <c r="D212" s="4"/>
      <c r="E212" s="4"/>
      <c r="F212" s="4"/>
      <c r="G212" s="17" t="s">
        <v>729</v>
      </c>
      <c r="H212" s="2">
        <v>942634.3</v>
      </c>
      <c r="I212" s="2">
        <v>17949.419999999998</v>
      </c>
      <c r="J212" s="2">
        <v>0</v>
      </c>
      <c r="K212" s="2">
        <v>924684.88</v>
      </c>
      <c r="L212" s="69"/>
    </row>
    <row r="213" spans="1:12" ht="14.4" x14ac:dyDescent="0.25">
      <c r="A213" s="19" t="s">
        <v>385</v>
      </c>
      <c r="B213" s="3" t="s">
        <v>385</v>
      </c>
      <c r="C213" s="4"/>
      <c r="D213" s="4"/>
      <c r="E213" s="4"/>
      <c r="F213" s="4"/>
      <c r="G213" s="20" t="s">
        <v>385</v>
      </c>
      <c r="H213" s="26"/>
      <c r="I213" s="26"/>
      <c r="J213" s="26"/>
      <c r="K213" s="26"/>
      <c r="L213" s="21"/>
    </row>
    <row r="214" spans="1:12" ht="14.4" x14ac:dyDescent="0.25">
      <c r="A214" s="11" t="s">
        <v>730</v>
      </c>
      <c r="B214" s="3" t="s">
        <v>385</v>
      </c>
      <c r="C214" s="4"/>
      <c r="D214" s="4"/>
      <c r="E214" s="12" t="s">
        <v>731</v>
      </c>
      <c r="F214" s="13"/>
      <c r="G214" s="13"/>
      <c r="H214" s="22">
        <v>48659.519999999997</v>
      </c>
      <c r="I214" s="22">
        <v>2094.15</v>
      </c>
      <c r="J214" s="22">
        <v>0</v>
      </c>
      <c r="K214" s="22">
        <v>46565.37</v>
      </c>
      <c r="L214" s="68"/>
    </row>
    <row r="215" spans="1:12" ht="14.4" x14ac:dyDescent="0.25">
      <c r="A215" s="11" t="s">
        <v>732</v>
      </c>
      <c r="B215" s="3" t="s">
        <v>385</v>
      </c>
      <c r="C215" s="4"/>
      <c r="D215" s="4"/>
      <c r="E215" s="4"/>
      <c r="F215" s="12" t="s">
        <v>731</v>
      </c>
      <c r="G215" s="13"/>
      <c r="H215" s="22">
        <v>48659.519999999997</v>
      </c>
      <c r="I215" s="22">
        <v>2094.15</v>
      </c>
      <c r="J215" s="22">
        <v>0</v>
      </c>
      <c r="K215" s="22">
        <v>46565.37</v>
      </c>
      <c r="L215" s="68"/>
    </row>
    <row r="216" spans="1:12" ht="14.4" x14ac:dyDescent="0.25">
      <c r="A216" s="16" t="s">
        <v>733</v>
      </c>
      <c r="B216" s="3" t="s">
        <v>385</v>
      </c>
      <c r="C216" s="4"/>
      <c r="D216" s="4"/>
      <c r="E216" s="4"/>
      <c r="F216" s="4"/>
      <c r="G216" s="17" t="s">
        <v>734</v>
      </c>
      <c r="H216" s="2">
        <v>48659.519999999997</v>
      </c>
      <c r="I216" s="2">
        <v>2094.15</v>
      </c>
      <c r="J216" s="2">
        <v>0</v>
      </c>
      <c r="K216" s="2">
        <v>46565.37</v>
      </c>
      <c r="L216" s="69"/>
    </row>
    <row r="217" spans="1:12" ht="14.4" x14ac:dyDescent="0.25">
      <c r="A217" s="19" t="s">
        <v>385</v>
      </c>
      <c r="B217" s="3" t="s">
        <v>385</v>
      </c>
      <c r="C217" s="4"/>
      <c r="D217" s="4"/>
      <c r="E217" s="4"/>
      <c r="F217" s="4"/>
      <c r="G217" s="20" t="s">
        <v>385</v>
      </c>
      <c r="H217" s="26"/>
      <c r="I217" s="26"/>
      <c r="J217" s="26"/>
      <c r="K217" s="26"/>
      <c r="L217" s="21"/>
    </row>
    <row r="218" spans="1:12" ht="14.4" x14ac:dyDescent="0.25">
      <c r="A218" s="11" t="s">
        <v>735</v>
      </c>
      <c r="B218" s="3" t="s">
        <v>385</v>
      </c>
      <c r="C218" s="4"/>
      <c r="D218" s="4"/>
      <c r="E218" s="12" t="s">
        <v>736</v>
      </c>
      <c r="F218" s="13"/>
      <c r="G218" s="13"/>
      <c r="H218" s="22">
        <v>68821.259999999995</v>
      </c>
      <c r="I218" s="22">
        <v>0</v>
      </c>
      <c r="J218" s="22">
        <v>344.09</v>
      </c>
      <c r="K218" s="22">
        <v>69165.350000000006</v>
      </c>
      <c r="L218" s="68"/>
    </row>
    <row r="219" spans="1:12" ht="14.4" x14ac:dyDescent="0.25">
      <c r="A219" s="11" t="s">
        <v>737</v>
      </c>
      <c r="B219" s="3" t="s">
        <v>385</v>
      </c>
      <c r="C219" s="4"/>
      <c r="D219" s="4"/>
      <c r="E219" s="4"/>
      <c r="F219" s="12" t="s">
        <v>736</v>
      </c>
      <c r="G219" s="13"/>
      <c r="H219" s="22">
        <v>68821.259999999995</v>
      </c>
      <c r="I219" s="22">
        <v>0</v>
      </c>
      <c r="J219" s="22">
        <v>344.09</v>
      </c>
      <c r="K219" s="22">
        <v>69165.350000000006</v>
      </c>
      <c r="L219" s="68"/>
    </row>
    <row r="220" spans="1:12" ht="14.4" x14ac:dyDescent="0.25">
      <c r="A220" s="16" t="s">
        <v>738</v>
      </c>
      <c r="B220" s="3" t="s">
        <v>385</v>
      </c>
      <c r="C220" s="4"/>
      <c r="D220" s="4"/>
      <c r="E220" s="4"/>
      <c r="F220" s="4"/>
      <c r="G220" s="17" t="s">
        <v>739</v>
      </c>
      <c r="H220" s="2">
        <v>68821.259999999995</v>
      </c>
      <c r="I220" s="2">
        <v>0</v>
      </c>
      <c r="J220" s="2">
        <v>344.09</v>
      </c>
      <c r="K220" s="2">
        <v>69165.350000000006</v>
      </c>
      <c r="L220" s="69"/>
    </row>
    <row r="221" spans="1:12" ht="14.4" x14ac:dyDescent="0.25">
      <c r="A221" s="19" t="s">
        <v>385</v>
      </c>
      <c r="B221" s="3" t="s">
        <v>385</v>
      </c>
      <c r="C221" s="4"/>
      <c r="D221" s="4"/>
      <c r="E221" s="4"/>
      <c r="F221" s="4"/>
      <c r="G221" s="20" t="s">
        <v>385</v>
      </c>
      <c r="H221" s="26"/>
      <c r="I221" s="26"/>
      <c r="J221" s="26"/>
      <c r="K221" s="26"/>
      <c r="L221" s="21"/>
    </row>
    <row r="222" spans="1:12" ht="14.4" x14ac:dyDescent="0.25">
      <c r="A222" s="11" t="s">
        <v>740</v>
      </c>
      <c r="B222" s="3" t="s">
        <v>385</v>
      </c>
      <c r="C222" s="4"/>
      <c r="D222" s="12" t="s">
        <v>741</v>
      </c>
      <c r="E222" s="13"/>
      <c r="F222" s="13"/>
      <c r="G222" s="13"/>
      <c r="H222" s="22">
        <v>9654554.6899999995</v>
      </c>
      <c r="I222" s="22">
        <v>0</v>
      </c>
      <c r="J222" s="22">
        <v>0</v>
      </c>
      <c r="K222" s="22">
        <v>9654554.6899999995</v>
      </c>
      <c r="L222" s="68"/>
    </row>
    <row r="223" spans="1:12" ht="14.4" x14ac:dyDescent="0.25">
      <c r="A223" s="11" t="s">
        <v>742</v>
      </c>
      <c r="B223" s="3" t="s">
        <v>385</v>
      </c>
      <c r="C223" s="4"/>
      <c r="D223" s="4"/>
      <c r="E223" s="12" t="s">
        <v>741</v>
      </c>
      <c r="F223" s="13"/>
      <c r="G223" s="13"/>
      <c r="H223" s="22">
        <v>9654554.6899999995</v>
      </c>
      <c r="I223" s="22">
        <v>0</v>
      </c>
      <c r="J223" s="22">
        <v>0</v>
      </c>
      <c r="K223" s="22">
        <v>9654554.6899999995</v>
      </c>
      <c r="L223" s="68"/>
    </row>
    <row r="224" spans="1:12" ht="14.4" x14ac:dyDescent="0.25">
      <c r="A224" s="11" t="s">
        <v>743</v>
      </c>
      <c r="B224" s="3" t="s">
        <v>385</v>
      </c>
      <c r="C224" s="4"/>
      <c r="D224" s="4"/>
      <c r="E224" s="4"/>
      <c r="F224" s="12" t="s">
        <v>744</v>
      </c>
      <c r="G224" s="13"/>
      <c r="H224" s="22">
        <v>9654554.6899999995</v>
      </c>
      <c r="I224" s="22">
        <v>0</v>
      </c>
      <c r="J224" s="22">
        <v>0</v>
      </c>
      <c r="K224" s="22">
        <v>9654554.6899999995</v>
      </c>
      <c r="L224" s="68"/>
    </row>
    <row r="225" spans="1:12" ht="14.4" x14ac:dyDescent="0.25">
      <c r="A225" s="16" t="s">
        <v>745</v>
      </c>
      <c r="B225" s="3" t="s">
        <v>385</v>
      </c>
      <c r="C225" s="4"/>
      <c r="D225" s="4"/>
      <c r="E225" s="4"/>
      <c r="F225" s="4"/>
      <c r="G225" s="17" t="s">
        <v>504</v>
      </c>
      <c r="H225" s="2">
        <v>29585</v>
      </c>
      <c r="I225" s="2">
        <v>0</v>
      </c>
      <c r="J225" s="2">
        <v>0</v>
      </c>
      <c r="K225" s="2">
        <v>29585</v>
      </c>
      <c r="L225" s="69"/>
    </row>
    <row r="226" spans="1:12" ht="14.4" x14ac:dyDescent="0.25">
      <c r="A226" s="16" t="s">
        <v>746</v>
      </c>
      <c r="B226" s="3" t="s">
        <v>385</v>
      </c>
      <c r="C226" s="4"/>
      <c r="D226" s="4"/>
      <c r="E226" s="4"/>
      <c r="F226" s="4"/>
      <c r="G226" s="17" t="s">
        <v>635</v>
      </c>
      <c r="H226" s="2">
        <v>1267564.69</v>
      </c>
      <c r="I226" s="2">
        <v>0</v>
      </c>
      <c r="J226" s="2">
        <v>0</v>
      </c>
      <c r="K226" s="2">
        <v>1267564.69</v>
      </c>
      <c r="L226" s="69"/>
    </row>
    <row r="227" spans="1:12" ht="14.4" x14ac:dyDescent="0.25">
      <c r="A227" s="16" t="s">
        <v>747</v>
      </c>
      <c r="B227" s="3" t="s">
        <v>385</v>
      </c>
      <c r="C227" s="4"/>
      <c r="D227" s="4"/>
      <c r="E227" s="4"/>
      <c r="F227" s="4"/>
      <c r="G227" s="17" t="s">
        <v>637</v>
      </c>
      <c r="H227" s="2">
        <v>35000</v>
      </c>
      <c r="I227" s="2">
        <v>0</v>
      </c>
      <c r="J227" s="2">
        <v>0</v>
      </c>
      <c r="K227" s="2">
        <v>35000</v>
      </c>
      <c r="L227" s="69"/>
    </row>
    <row r="228" spans="1:12" ht="14.4" x14ac:dyDescent="0.25">
      <c r="A228" s="16" t="s">
        <v>748</v>
      </c>
      <c r="B228" s="3" t="s">
        <v>385</v>
      </c>
      <c r="C228" s="4"/>
      <c r="D228" s="4"/>
      <c r="E228" s="4"/>
      <c r="F228" s="4"/>
      <c r="G228" s="17" t="s">
        <v>639</v>
      </c>
      <c r="H228" s="2">
        <v>150000</v>
      </c>
      <c r="I228" s="2">
        <v>0</v>
      </c>
      <c r="J228" s="2">
        <v>0</v>
      </c>
      <c r="K228" s="2">
        <v>150000</v>
      </c>
      <c r="L228" s="69"/>
    </row>
    <row r="229" spans="1:12" ht="14.4" x14ac:dyDescent="0.25">
      <c r="A229" s="16" t="s">
        <v>749</v>
      </c>
      <c r="B229" s="3" t="s">
        <v>385</v>
      </c>
      <c r="C229" s="4"/>
      <c r="D229" s="4"/>
      <c r="E229" s="4"/>
      <c r="F229" s="4"/>
      <c r="G229" s="17" t="s">
        <v>641</v>
      </c>
      <c r="H229" s="2">
        <v>8172405</v>
      </c>
      <c r="I229" s="2">
        <v>0</v>
      </c>
      <c r="J229" s="2">
        <v>0</v>
      </c>
      <c r="K229" s="2">
        <v>8172405</v>
      </c>
      <c r="L229" s="69"/>
    </row>
    <row r="230" spans="1:12" ht="14.4" x14ac:dyDescent="0.25">
      <c r="A230" s="19" t="s">
        <v>385</v>
      </c>
      <c r="B230" s="3" t="s">
        <v>385</v>
      </c>
      <c r="C230" s="4"/>
      <c r="D230" s="4"/>
      <c r="E230" s="4"/>
      <c r="F230" s="4"/>
      <c r="G230" s="20" t="s">
        <v>385</v>
      </c>
      <c r="H230" s="26"/>
      <c r="I230" s="26"/>
      <c r="J230" s="26"/>
      <c r="K230" s="26"/>
      <c r="L230" s="21"/>
    </row>
    <row r="231" spans="1:12" ht="14.4" x14ac:dyDescent="0.25">
      <c r="A231" s="11" t="s">
        <v>750</v>
      </c>
      <c r="B231" s="15" t="s">
        <v>385</v>
      </c>
      <c r="C231" s="12" t="s">
        <v>751</v>
      </c>
      <c r="D231" s="13"/>
      <c r="E231" s="13"/>
      <c r="F231" s="13"/>
      <c r="G231" s="13"/>
      <c r="H231" s="22">
        <v>-463740.7</v>
      </c>
      <c r="I231" s="22">
        <v>0</v>
      </c>
      <c r="J231" s="22">
        <v>0</v>
      </c>
      <c r="K231" s="22">
        <v>-463740.7</v>
      </c>
      <c r="L231" s="68"/>
    </row>
    <row r="232" spans="1:12" ht="14.4" x14ac:dyDescent="0.25">
      <c r="A232" s="11" t="s">
        <v>752</v>
      </c>
      <c r="B232" s="3" t="s">
        <v>385</v>
      </c>
      <c r="C232" s="4"/>
      <c r="D232" s="12" t="s">
        <v>753</v>
      </c>
      <c r="E232" s="13"/>
      <c r="F232" s="13"/>
      <c r="G232" s="13"/>
      <c r="H232" s="22">
        <v>-463740.7</v>
      </c>
      <c r="I232" s="22">
        <v>0</v>
      </c>
      <c r="J232" s="22">
        <v>0</v>
      </c>
      <c r="K232" s="22">
        <v>-463740.7</v>
      </c>
      <c r="L232" s="68"/>
    </row>
    <row r="233" spans="1:12" ht="14.4" x14ac:dyDescent="0.25">
      <c r="A233" s="11" t="s">
        <v>754</v>
      </c>
      <c r="B233" s="3" t="s">
        <v>385</v>
      </c>
      <c r="C233" s="4"/>
      <c r="D233" s="4"/>
      <c r="E233" s="12" t="s">
        <v>755</v>
      </c>
      <c r="F233" s="13"/>
      <c r="G233" s="13"/>
      <c r="H233" s="22">
        <v>-463740.7</v>
      </c>
      <c r="I233" s="22">
        <v>0</v>
      </c>
      <c r="J233" s="22">
        <v>0</v>
      </c>
      <c r="K233" s="22">
        <v>-463740.7</v>
      </c>
      <c r="L233" s="68"/>
    </row>
    <row r="234" spans="1:12" ht="14.4" x14ac:dyDescent="0.25">
      <c r="A234" s="11" t="s">
        <v>756</v>
      </c>
      <c r="B234" s="3" t="s">
        <v>385</v>
      </c>
      <c r="C234" s="4"/>
      <c r="D234" s="4"/>
      <c r="E234" s="4"/>
      <c r="F234" s="12" t="s">
        <v>755</v>
      </c>
      <c r="G234" s="13"/>
      <c r="H234" s="22">
        <v>-463740.7</v>
      </c>
      <c r="I234" s="22">
        <v>0</v>
      </c>
      <c r="J234" s="22">
        <v>0</v>
      </c>
      <c r="K234" s="22">
        <v>-463740.7</v>
      </c>
      <c r="L234" s="68"/>
    </row>
    <row r="235" spans="1:12" ht="14.4" x14ac:dyDescent="0.25">
      <c r="A235" s="16" t="s">
        <v>757</v>
      </c>
      <c r="B235" s="3" t="s">
        <v>385</v>
      </c>
      <c r="C235" s="4"/>
      <c r="D235" s="4"/>
      <c r="E235" s="4"/>
      <c r="F235" s="4"/>
      <c r="G235" s="17" t="s">
        <v>758</v>
      </c>
      <c r="H235" s="2">
        <v>-463740.7</v>
      </c>
      <c r="I235" s="2">
        <v>0</v>
      </c>
      <c r="J235" s="2">
        <v>0</v>
      </c>
      <c r="K235" s="2">
        <v>-463740.7</v>
      </c>
      <c r="L235" s="69"/>
    </row>
    <row r="236" spans="1:12" ht="14.4" x14ac:dyDescent="0.25">
      <c r="A236" s="19" t="s">
        <v>385</v>
      </c>
      <c r="B236" s="3" t="s">
        <v>385</v>
      </c>
      <c r="C236" s="4"/>
      <c r="D236" s="4"/>
      <c r="E236" s="4"/>
      <c r="F236" s="4"/>
      <c r="G236" s="20" t="s">
        <v>385</v>
      </c>
      <c r="H236" s="26"/>
      <c r="I236" s="26"/>
      <c r="J236" s="26"/>
      <c r="K236" s="26"/>
      <c r="L236" s="21"/>
    </row>
    <row r="237" spans="1:12" ht="14.4" x14ac:dyDescent="0.25">
      <c r="A237" s="11" t="s">
        <v>759</v>
      </c>
      <c r="B237" s="12" t="s">
        <v>760</v>
      </c>
      <c r="C237" s="13"/>
      <c r="D237" s="13"/>
      <c r="E237" s="13"/>
      <c r="F237" s="13"/>
      <c r="G237" s="13"/>
      <c r="H237" s="22">
        <v>11369195.83</v>
      </c>
      <c r="I237" s="22">
        <v>3530776.72</v>
      </c>
      <c r="J237" s="22">
        <v>832940.44</v>
      </c>
      <c r="K237" s="22">
        <v>14067032.109999999</v>
      </c>
      <c r="L237" s="71">
        <f>I237-J237</f>
        <v>2697836.2800000003</v>
      </c>
    </row>
    <row r="238" spans="1:12" ht="14.4" x14ac:dyDescent="0.25">
      <c r="A238" s="11" t="s">
        <v>761</v>
      </c>
      <c r="B238" s="15" t="s">
        <v>385</v>
      </c>
      <c r="C238" s="12" t="s">
        <v>762</v>
      </c>
      <c r="D238" s="13"/>
      <c r="E238" s="13"/>
      <c r="F238" s="13"/>
      <c r="G238" s="13"/>
      <c r="H238" s="22">
        <v>6051452.4500000002</v>
      </c>
      <c r="I238" s="22">
        <v>1990471.19</v>
      </c>
      <c r="J238" s="22">
        <v>795390.08</v>
      </c>
      <c r="K238" s="22">
        <v>7246533.5599999996</v>
      </c>
      <c r="L238" s="68"/>
    </row>
    <row r="239" spans="1:12" ht="14.4" x14ac:dyDescent="0.25">
      <c r="A239" s="11" t="s">
        <v>763</v>
      </c>
      <c r="B239" s="3" t="s">
        <v>385</v>
      </c>
      <c r="C239" s="4"/>
      <c r="D239" s="12" t="s">
        <v>764</v>
      </c>
      <c r="E239" s="13"/>
      <c r="F239" s="13"/>
      <c r="G239" s="13"/>
      <c r="H239" s="22">
        <v>4502219.68</v>
      </c>
      <c r="I239" s="22">
        <v>1600944.33</v>
      </c>
      <c r="J239" s="22">
        <v>785172.99</v>
      </c>
      <c r="K239" s="22">
        <v>5317991.0199999996</v>
      </c>
      <c r="L239" s="68"/>
    </row>
    <row r="240" spans="1:12" ht="14.4" x14ac:dyDescent="0.25">
      <c r="A240" s="11" t="s">
        <v>765</v>
      </c>
      <c r="B240" s="3" t="s">
        <v>385</v>
      </c>
      <c r="C240" s="4"/>
      <c r="D240" s="4"/>
      <c r="E240" s="12" t="s">
        <v>766</v>
      </c>
      <c r="F240" s="13"/>
      <c r="G240" s="13"/>
      <c r="H240" s="22">
        <v>78313.83</v>
      </c>
      <c r="I240" s="22">
        <v>25857.99</v>
      </c>
      <c r="J240" s="22">
        <v>17336.73</v>
      </c>
      <c r="K240" s="22">
        <v>86835.09</v>
      </c>
      <c r="L240" s="68"/>
    </row>
    <row r="241" spans="1:12" ht="14.4" x14ac:dyDescent="0.25">
      <c r="A241" s="11" t="s">
        <v>767</v>
      </c>
      <c r="B241" s="3" t="s">
        <v>385</v>
      </c>
      <c r="C241" s="4"/>
      <c r="D241" s="4"/>
      <c r="E241" s="4"/>
      <c r="F241" s="12" t="s">
        <v>768</v>
      </c>
      <c r="G241" s="13"/>
      <c r="H241" s="22">
        <v>38862.129999999997</v>
      </c>
      <c r="I241" s="22">
        <v>11728.13</v>
      </c>
      <c r="J241" s="22">
        <v>10136.65</v>
      </c>
      <c r="K241" s="22">
        <v>40453.61</v>
      </c>
      <c r="L241" s="71">
        <f>I241-J241</f>
        <v>1591.4799999999996</v>
      </c>
    </row>
    <row r="242" spans="1:12" ht="14.4" x14ac:dyDescent="0.25">
      <c r="A242" s="16" t="s">
        <v>769</v>
      </c>
      <c r="B242" s="3" t="s">
        <v>385</v>
      </c>
      <c r="C242" s="4"/>
      <c r="D242" s="4"/>
      <c r="E242" s="4"/>
      <c r="F242" s="4"/>
      <c r="G242" s="17" t="s">
        <v>770</v>
      </c>
      <c r="H242" s="2">
        <v>22656.33</v>
      </c>
      <c r="I242" s="2">
        <v>128.08000000000001</v>
      </c>
      <c r="J242" s="2">
        <v>0</v>
      </c>
      <c r="K242" s="2">
        <v>22784.41</v>
      </c>
      <c r="L242" s="69"/>
    </row>
    <row r="243" spans="1:12" ht="14.4" x14ac:dyDescent="0.25">
      <c r="A243" s="16" t="s">
        <v>771</v>
      </c>
      <c r="B243" s="3" t="s">
        <v>385</v>
      </c>
      <c r="C243" s="4"/>
      <c r="D243" s="4"/>
      <c r="E243" s="4"/>
      <c r="F243" s="4"/>
      <c r="G243" s="17" t="s">
        <v>772</v>
      </c>
      <c r="H243" s="2">
        <v>1113.8</v>
      </c>
      <c r="I243" s="2">
        <v>6110.59</v>
      </c>
      <c r="J243" s="2">
        <v>7527.38</v>
      </c>
      <c r="K243" s="2">
        <v>-302.99</v>
      </c>
      <c r="L243" s="69"/>
    </row>
    <row r="244" spans="1:12" ht="14.4" x14ac:dyDescent="0.25">
      <c r="A244" s="16" t="s">
        <v>773</v>
      </c>
      <c r="B244" s="3" t="s">
        <v>385</v>
      </c>
      <c r="C244" s="4"/>
      <c r="D244" s="4"/>
      <c r="E244" s="4"/>
      <c r="F244" s="4"/>
      <c r="G244" s="17" t="s">
        <v>774</v>
      </c>
      <c r="H244" s="2">
        <v>2605.63</v>
      </c>
      <c r="I244" s="2">
        <v>3039.9</v>
      </c>
      <c r="J244" s="2">
        <v>2605.63</v>
      </c>
      <c r="K244" s="2">
        <v>3039.9</v>
      </c>
      <c r="L244" s="69"/>
    </row>
    <row r="245" spans="1:12" ht="14.4" x14ac:dyDescent="0.25">
      <c r="A245" s="16" t="s">
        <v>775</v>
      </c>
      <c r="B245" s="3" t="s">
        <v>385</v>
      </c>
      <c r="C245" s="4"/>
      <c r="D245" s="4"/>
      <c r="E245" s="4"/>
      <c r="F245" s="4"/>
      <c r="G245" s="17" t="s">
        <v>776</v>
      </c>
      <c r="H245" s="2">
        <v>6031.65</v>
      </c>
      <c r="I245" s="2">
        <v>1352.57</v>
      </c>
      <c r="J245" s="2">
        <v>0</v>
      </c>
      <c r="K245" s="2">
        <v>7384.22</v>
      </c>
      <c r="L245" s="69"/>
    </row>
    <row r="246" spans="1:12" ht="14.4" x14ac:dyDescent="0.25">
      <c r="A246" s="16" t="s">
        <v>777</v>
      </c>
      <c r="B246" s="3" t="s">
        <v>385</v>
      </c>
      <c r="C246" s="4"/>
      <c r="D246" s="4"/>
      <c r="E246" s="4"/>
      <c r="F246" s="4"/>
      <c r="G246" s="17" t="s">
        <v>778</v>
      </c>
      <c r="H246" s="2">
        <v>1812.52</v>
      </c>
      <c r="I246" s="2">
        <v>406.45</v>
      </c>
      <c r="J246" s="2">
        <v>0</v>
      </c>
      <c r="K246" s="2">
        <v>2218.9699999999998</v>
      </c>
      <c r="L246" s="69"/>
    </row>
    <row r="247" spans="1:12" ht="14.4" x14ac:dyDescent="0.25">
      <c r="A247" s="16" t="s">
        <v>779</v>
      </c>
      <c r="B247" s="3" t="s">
        <v>385</v>
      </c>
      <c r="C247" s="4"/>
      <c r="D247" s="4"/>
      <c r="E247" s="4"/>
      <c r="F247" s="4"/>
      <c r="G247" s="17" t="s">
        <v>780</v>
      </c>
      <c r="H247" s="2">
        <v>226.56</v>
      </c>
      <c r="I247" s="2">
        <v>50.81</v>
      </c>
      <c r="J247" s="2">
        <v>0</v>
      </c>
      <c r="K247" s="2">
        <v>277.37</v>
      </c>
      <c r="L247" s="69"/>
    </row>
    <row r="248" spans="1:12" ht="14.4" x14ac:dyDescent="0.25">
      <c r="A248" s="16" t="s">
        <v>781</v>
      </c>
      <c r="B248" s="3" t="s">
        <v>385</v>
      </c>
      <c r="C248" s="4"/>
      <c r="D248" s="4"/>
      <c r="E248" s="4"/>
      <c r="F248" s="4"/>
      <c r="G248" s="17" t="s">
        <v>782</v>
      </c>
      <c r="H248" s="2">
        <v>3810.36</v>
      </c>
      <c r="I248" s="2">
        <v>638.70000000000005</v>
      </c>
      <c r="J248" s="2">
        <v>3.64</v>
      </c>
      <c r="K248" s="2">
        <v>4445.42</v>
      </c>
      <c r="L248" s="69"/>
    </row>
    <row r="249" spans="1:12" ht="14.4" x14ac:dyDescent="0.25">
      <c r="A249" s="16" t="s">
        <v>783</v>
      </c>
      <c r="B249" s="3" t="s">
        <v>385</v>
      </c>
      <c r="C249" s="4"/>
      <c r="D249" s="4"/>
      <c r="E249" s="4"/>
      <c r="F249" s="4"/>
      <c r="G249" s="17" t="s">
        <v>784</v>
      </c>
      <c r="H249" s="2">
        <v>6.21</v>
      </c>
      <c r="I249" s="2">
        <v>1.03</v>
      </c>
      <c r="J249" s="2">
        <v>0</v>
      </c>
      <c r="K249" s="2">
        <v>7.24</v>
      </c>
      <c r="L249" s="69"/>
    </row>
    <row r="250" spans="1:12" ht="14.4" x14ac:dyDescent="0.25">
      <c r="A250" s="16" t="s">
        <v>785</v>
      </c>
      <c r="B250" s="3" t="s">
        <v>385</v>
      </c>
      <c r="C250" s="4"/>
      <c r="D250" s="4"/>
      <c r="E250" s="4"/>
      <c r="F250" s="4"/>
      <c r="G250" s="17" t="s">
        <v>786</v>
      </c>
      <c r="H250" s="2">
        <v>599.07000000000005</v>
      </c>
      <c r="I250" s="2">
        <v>0</v>
      </c>
      <c r="J250" s="2">
        <v>0</v>
      </c>
      <c r="K250" s="2">
        <v>599.07000000000005</v>
      </c>
      <c r="L250" s="69"/>
    </row>
    <row r="251" spans="1:12" ht="14.4" x14ac:dyDescent="0.25">
      <c r="A251" s="19" t="s">
        <v>385</v>
      </c>
      <c r="B251" s="3" t="s">
        <v>385</v>
      </c>
      <c r="C251" s="4"/>
      <c r="D251" s="4"/>
      <c r="E251" s="4"/>
      <c r="F251" s="4"/>
      <c r="G251" s="20" t="s">
        <v>385</v>
      </c>
      <c r="H251" s="26"/>
      <c r="I251" s="26"/>
      <c r="J251" s="26"/>
      <c r="K251" s="26"/>
      <c r="L251" s="21"/>
    </row>
    <row r="252" spans="1:12" ht="14.4" x14ac:dyDescent="0.25">
      <c r="A252" s="11" t="s">
        <v>787</v>
      </c>
      <c r="B252" s="3" t="s">
        <v>385</v>
      </c>
      <c r="C252" s="4"/>
      <c r="D252" s="4"/>
      <c r="E252" s="4"/>
      <c r="F252" s="12" t="s">
        <v>788</v>
      </c>
      <c r="G252" s="13"/>
      <c r="H252" s="22">
        <v>39451.699999999997</v>
      </c>
      <c r="I252" s="22">
        <v>14129.86</v>
      </c>
      <c r="J252" s="22">
        <v>7200.08</v>
      </c>
      <c r="K252" s="22">
        <v>46381.48</v>
      </c>
      <c r="L252" s="71">
        <f>I252-J252</f>
        <v>6929.7800000000007</v>
      </c>
    </row>
    <row r="253" spans="1:12" ht="14.4" x14ac:dyDescent="0.25">
      <c r="A253" s="16" t="s">
        <v>789</v>
      </c>
      <c r="B253" s="3" t="s">
        <v>385</v>
      </c>
      <c r="C253" s="4"/>
      <c r="D253" s="4"/>
      <c r="E253" s="4"/>
      <c r="F253" s="4"/>
      <c r="G253" s="17" t="s">
        <v>770</v>
      </c>
      <c r="H253" s="2">
        <v>23880.2</v>
      </c>
      <c r="I253" s="2">
        <v>4050.05</v>
      </c>
      <c r="J253" s="2">
        <v>0</v>
      </c>
      <c r="K253" s="2">
        <v>27930.25</v>
      </c>
      <c r="L253" s="69"/>
    </row>
    <row r="254" spans="1:12" ht="14.4" x14ac:dyDescent="0.25">
      <c r="A254" s="16" t="s">
        <v>790</v>
      </c>
      <c r="B254" s="3" t="s">
        <v>385</v>
      </c>
      <c r="C254" s="4"/>
      <c r="D254" s="4"/>
      <c r="E254" s="4"/>
      <c r="F254" s="4"/>
      <c r="G254" s="17" t="s">
        <v>772</v>
      </c>
      <c r="H254" s="2">
        <v>1877.38</v>
      </c>
      <c r="I254" s="2">
        <v>5184.0600000000004</v>
      </c>
      <c r="J254" s="2">
        <v>4608.05</v>
      </c>
      <c r="K254" s="2">
        <v>2453.39</v>
      </c>
      <c r="L254" s="69"/>
    </row>
    <row r="255" spans="1:12" ht="14.4" x14ac:dyDescent="0.25">
      <c r="A255" s="16" t="s">
        <v>791</v>
      </c>
      <c r="B255" s="3" t="s">
        <v>385</v>
      </c>
      <c r="C255" s="4"/>
      <c r="D255" s="4"/>
      <c r="E255" s="4"/>
      <c r="F255" s="4"/>
      <c r="G255" s="17" t="s">
        <v>774</v>
      </c>
      <c r="H255" s="2">
        <v>2592.0300000000002</v>
      </c>
      <c r="I255" s="2">
        <v>3024.04</v>
      </c>
      <c r="J255" s="2">
        <v>2592.0300000000002</v>
      </c>
      <c r="K255" s="2">
        <v>3024.04</v>
      </c>
      <c r="L255" s="69"/>
    </row>
    <row r="256" spans="1:12" ht="14.4" x14ac:dyDescent="0.25">
      <c r="A256" s="16" t="s">
        <v>792</v>
      </c>
      <c r="B256" s="3" t="s">
        <v>385</v>
      </c>
      <c r="C256" s="4"/>
      <c r="D256" s="4"/>
      <c r="E256" s="4"/>
      <c r="F256" s="4"/>
      <c r="G256" s="17" t="s">
        <v>776</v>
      </c>
      <c r="H256" s="2">
        <v>4776.04</v>
      </c>
      <c r="I256" s="2">
        <v>810.01</v>
      </c>
      <c r="J256" s="2">
        <v>0</v>
      </c>
      <c r="K256" s="2">
        <v>5586.05</v>
      </c>
      <c r="L256" s="69"/>
    </row>
    <row r="257" spans="1:12" ht="14.4" x14ac:dyDescent="0.25">
      <c r="A257" s="16" t="s">
        <v>793</v>
      </c>
      <c r="B257" s="3" t="s">
        <v>385</v>
      </c>
      <c r="C257" s="4"/>
      <c r="D257" s="4"/>
      <c r="E257" s="4"/>
      <c r="F257" s="4"/>
      <c r="G257" s="17" t="s">
        <v>778</v>
      </c>
      <c r="H257" s="2">
        <v>1910.41</v>
      </c>
      <c r="I257" s="2">
        <v>324</v>
      </c>
      <c r="J257" s="2">
        <v>0</v>
      </c>
      <c r="K257" s="2">
        <v>2234.41</v>
      </c>
      <c r="L257" s="69"/>
    </row>
    <row r="258" spans="1:12" ht="14.4" x14ac:dyDescent="0.25">
      <c r="A258" s="16" t="s">
        <v>794</v>
      </c>
      <c r="B258" s="3" t="s">
        <v>385</v>
      </c>
      <c r="C258" s="4"/>
      <c r="D258" s="4"/>
      <c r="E258" s="4"/>
      <c r="F258" s="4"/>
      <c r="G258" s="17" t="s">
        <v>782</v>
      </c>
      <c r="H258" s="2">
        <v>3810.36</v>
      </c>
      <c r="I258" s="2">
        <v>635.05999999999995</v>
      </c>
      <c r="J258" s="2">
        <v>0</v>
      </c>
      <c r="K258" s="2">
        <v>4445.42</v>
      </c>
      <c r="L258" s="69"/>
    </row>
    <row r="259" spans="1:12" ht="14.4" x14ac:dyDescent="0.25">
      <c r="A259" s="16" t="s">
        <v>795</v>
      </c>
      <c r="B259" s="3" t="s">
        <v>385</v>
      </c>
      <c r="C259" s="4"/>
      <c r="D259" s="4"/>
      <c r="E259" s="4"/>
      <c r="F259" s="4"/>
      <c r="G259" s="17" t="s">
        <v>784</v>
      </c>
      <c r="H259" s="2">
        <v>6.21</v>
      </c>
      <c r="I259" s="2">
        <v>1.03</v>
      </c>
      <c r="J259" s="2">
        <v>0</v>
      </c>
      <c r="K259" s="2">
        <v>7.24</v>
      </c>
      <c r="L259" s="69"/>
    </row>
    <row r="260" spans="1:12" ht="14.4" x14ac:dyDescent="0.25">
      <c r="A260" s="16" t="s">
        <v>796</v>
      </c>
      <c r="B260" s="3" t="s">
        <v>385</v>
      </c>
      <c r="C260" s="4"/>
      <c r="D260" s="4"/>
      <c r="E260" s="4"/>
      <c r="F260" s="4"/>
      <c r="G260" s="17" t="s">
        <v>786</v>
      </c>
      <c r="H260" s="2">
        <v>599.07000000000005</v>
      </c>
      <c r="I260" s="2">
        <v>101.61</v>
      </c>
      <c r="J260" s="2">
        <v>0</v>
      </c>
      <c r="K260" s="2">
        <v>700.68</v>
      </c>
      <c r="L260" s="69"/>
    </row>
    <row r="261" spans="1:12" ht="14.4" x14ac:dyDescent="0.25">
      <c r="A261" s="19" t="s">
        <v>385</v>
      </c>
      <c r="B261" s="3" t="s">
        <v>385</v>
      </c>
      <c r="C261" s="4"/>
      <c r="D261" s="4"/>
      <c r="E261" s="4"/>
      <c r="F261" s="4"/>
      <c r="G261" s="20" t="s">
        <v>385</v>
      </c>
      <c r="H261" s="26"/>
      <c r="I261" s="26"/>
      <c r="J261" s="26"/>
      <c r="K261" s="26"/>
      <c r="L261" s="21"/>
    </row>
    <row r="262" spans="1:12" ht="14.4" x14ac:dyDescent="0.25">
      <c r="A262" s="11" t="s">
        <v>797</v>
      </c>
      <c r="B262" s="3" t="s">
        <v>385</v>
      </c>
      <c r="C262" s="4"/>
      <c r="D262" s="4"/>
      <c r="E262" s="12" t="s">
        <v>798</v>
      </c>
      <c r="F262" s="13"/>
      <c r="G262" s="13"/>
      <c r="H262" s="22">
        <v>3350878.56</v>
      </c>
      <c r="I262" s="22">
        <v>1406310.7</v>
      </c>
      <c r="J262" s="22">
        <v>766423.12</v>
      </c>
      <c r="K262" s="22">
        <v>3990766.14</v>
      </c>
      <c r="L262" s="68"/>
    </row>
    <row r="263" spans="1:12" ht="14.4" x14ac:dyDescent="0.25">
      <c r="A263" s="11" t="s">
        <v>799</v>
      </c>
      <c r="B263" s="3" t="s">
        <v>385</v>
      </c>
      <c r="C263" s="4"/>
      <c r="D263" s="4"/>
      <c r="E263" s="4"/>
      <c r="F263" s="12" t="s">
        <v>768</v>
      </c>
      <c r="G263" s="13"/>
      <c r="H263" s="22">
        <v>343393.87</v>
      </c>
      <c r="I263" s="22">
        <v>198214.06</v>
      </c>
      <c r="J263" s="22">
        <v>104098.12</v>
      </c>
      <c r="K263" s="22">
        <v>437509.81</v>
      </c>
      <c r="L263" s="71">
        <f>I263-J263</f>
        <v>94115.94</v>
      </c>
    </row>
    <row r="264" spans="1:12" ht="14.4" x14ac:dyDescent="0.25">
      <c r="A264" s="16" t="s">
        <v>800</v>
      </c>
      <c r="B264" s="3" t="s">
        <v>385</v>
      </c>
      <c r="C264" s="4"/>
      <c r="D264" s="4"/>
      <c r="E264" s="4"/>
      <c r="F264" s="4"/>
      <c r="G264" s="17" t="s">
        <v>770</v>
      </c>
      <c r="H264" s="2">
        <v>200231.5</v>
      </c>
      <c r="I264" s="2">
        <v>41495.56</v>
      </c>
      <c r="J264" s="2">
        <v>2.86</v>
      </c>
      <c r="K264" s="2">
        <v>241724.2</v>
      </c>
      <c r="L264" s="69"/>
    </row>
    <row r="265" spans="1:12" ht="14.4" x14ac:dyDescent="0.25">
      <c r="A265" s="16" t="s">
        <v>801</v>
      </c>
      <c r="B265" s="3" t="s">
        <v>385</v>
      </c>
      <c r="C265" s="4"/>
      <c r="D265" s="4"/>
      <c r="E265" s="4"/>
      <c r="F265" s="4"/>
      <c r="G265" s="17" t="s">
        <v>772</v>
      </c>
      <c r="H265" s="2">
        <v>-12132.51</v>
      </c>
      <c r="I265" s="2">
        <v>91594.85</v>
      </c>
      <c r="J265" s="2">
        <v>77975.39</v>
      </c>
      <c r="K265" s="2">
        <v>1486.95</v>
      </c>
      <c r="L265" s="69"/>
    </row>
    <row r="266" spans="1:12" ht="14.4" x14ac:dyDescent="0.25">
      <c r="A266" s="16" t="s">
        <v>802</v>
      </c>
      <c r="B266" s="3" t="s">
        <v>385</v>
      </c>
      <c r="C266" s="4"/>
      <c r="D266" s="4"/>
      <c r="E266" s="4"/>
      <c r="F266" s="4"/>
      <c r="G266" s="17" t="s">
        <v>774</v>
      </c>
      <c r="H266" s="2">
        <v>23509.96</v>
      </c>
      <c r="I266" s="2">
        <v>33230.050000000003</v>
      </c>
      <c r="J266" s="2">
        <v>23771.85</v>
      </c>
      <c r="K266" s="2">
        <v>32968.160000000003</v>
      </c>
      <c r="L266" s="69"/>
    </row>
    <row r="267" spans="1:12" ht="14.4" x14ac:dyDescent="0.25">
      <c r="A267" s="16" t="s">
        <v>803</v>
      </c>
      <c r="B267" s="3" t="s">
        <v>385</v>
      </c>
      <c r="C267" s="4"/>
      <c r="D267" s="4"/>
      <c r="E267" s="4"/>
      <c r="F267" s="4"/>
      <c r="G267" s="17" t="s">
        <v>804</v>
      </c>
      <c r="H267" s="2">
        <v>1498.34</v>
      </c>
      <c r="I267" s="2">
        <v>0</v>
      </c>
      <c r="J267" s="2">
        <v>0.01</v>
      </c>
      <c r="K267" s="2">
        <v>1498.33</v>
      </c>
      <c r="L267" s="69"/>
    </row>
    <row r="268" spans="1:12" ht="14.4" x14ac:dyDescent="0.25">
      <c r="A268" s="16" t="s">
        <v>805</v>
      </c>
      <c r="B268" s="3" t="s">
        <v>385</v>
      </c>
      <c r="C268" s="4"/>
      <c r="D268" s="4"/>
      <c r="E268" s="4"/>
      <c r="F268" s="4"/>
      <c r="G268" s="17" t="s">
        <v>776</v>
      </c>
      <c r="H268" s="2">
        <v>56677.21</v>
      </c>
      <c r="I268" s="2">
        <v>12286.11</v>
      </c>
      <c r="J268" s="2">
        <v>0</v>
      </c>
      <c r="K268" s="2">
        <v>68963.320000000007</v>
      </c>
      <c r="L268" s="69"/>
    </row>
    <row r="269" spans="1:12" ht="14.4" x14ac:dyDescent="0.25">
      <c r="A269" s="16" t="s">
        <v>806</v>
      </c>
      <c r="B269" s="3" t="s">
        <v>385</v>
      </c>
      <c r="C269" s="4"/>
      <c r="D269" s="4"/>
      <c r="E269" s="4"/>
      <c r="F269" s="4"/>
      <c r="G269" s="17" t="s">
        <v>778</v>
      </c>
      <c r="H269" s="2">
        <v>21924.35</v>
      </c>
      <c r="I269" s="2">
        <v>3753.93</v>
      </c>
      <c r="J269" s="2">
        <v>0</v>
      </c>
      <c r="K269" s="2">
        <v>25678.28</v>
      </c>
      <c r="L269" s="69"/>
    </row>
    <row r="270" spans="1:12" ht="14.4" x14ac:dyDescent="0.25">
      <c r="A270" s="16" t="s">
        <v>807</v>
      </c>
      <c r="B270" s="3" t="s">
        <v>385</v>
      </c>
      <c r="C270" s="4"/>
      <c r="D270" s="4"/>
      <c r="E270" s="4"/>
      <c r="F270" s="4"/>
      <c r="G270" s="17" t="s">
        <v>780</v>
      </c>
      <c r="H270" s="2">
        <v>2157.9699999999998</v>
      </c>
      <c r="I270" s="2">
        <v>472.07</v>
      </c>
      <c r="J270" s="2">
        <v>0</v>
      </c>
      <c r="K270" s="2">
        <v>2630.04</v>
      </c>
      <c r="L270" s="69"/>
    </row>
    <row r="271" spans="1:12" ht="14.4" x14ac:dyDescent="0.25">
      <c r="A271" s="16" t="s">
        <v>808</v>
      </c>
      <c r="B271" s="3" t="s">
        <v>385</v>
      </c>
      <c r="C271" s="4"/>
      <c r="D271" s="4"/>
      <c r="E271" s="4"/>
      <c r="F271" s="4"/>
      <c r="G271" s="17" t="s">
        <v>782</v>
      </c>
      <c r="H271" s="2">
        <v>13403.22</v>
      </c>
      <c r="I271" s="2">
        <v>4334.4799999999996</v>
      </c>
      <c r="J271" s="2">
        <v>1282.6099999999999</v>
      </c>
      <c r="K271" s="2">
        <v>16455.09</v>
      </c>
      <c r="L271" s="69"/>
    </row>
    <row r="272" spans="1:12" ht="14.4" x14ac:dyDescent="0.25">
      <c r="A272" s="16" t="s">
        <v>809</v>
      </c>
      <c r="B272" s="3" t="s">
        <v>385</v>
      </c>
      <c r="C272" s="4"/>
      <c r="D272" s="4"/>
      <c r="E272" s="4"/>
      <c r="F272" s="4"/>
      <c r="G272" s="17" t="s">
        <v>784</v>
      </c>
      <c r="H272" s="2">
        <v>385.35</v>
      </c>
      <c r="I272" s="2">
        <v>84.04</v>
      </c>
      <c r="J272" s="2">
        <v>0</v>
      </c>
      <c r="K272" s="2">
        <v>469.39</v>
      </c>
      <c r="L272" s="69"/>
    </row>
    <row r="273" spans="1:12" ht="14.4" x14ac:dyDescent="0.25">
      <c r="A273" s="16" t="s">
        <v>810</v>
      </c>
      <c r="B273" s="3" t="s">
        <v>385</v>
      </c>
      <c r="C273" s="4"/>
      <c r="D273" s="4"/>
      <c r="E273" s="4"/>
      <c r="F273" s="4"/>
      <c r="G273" s="17" t="s">
        <v>786</v>
      </c>
      <c r="H273" s="2">
        <v>29825.57</v>
      </c>
      <c r="I273" s="2">
        <v>7683.02</v>
      </c>
      <c r="J273" s="2">
        <v>0</v>
      </c>
      <c r="K273" s="2">
        <v>37508.589999999997</v>
      </c>
      <c r="L273" s="69"/>
    </row>
    <row r="274" spans="1:12" ht="14.4" x14ac:dyDescent="0.25">
      <c r="A274" s="16" t="s">
        <v>811</v>
      </c>
      <c r="B274" s="3" t="s">
        <v>385</v>
      </c>
      <c r="C274" s="4"/>
      <c r="D274" s="4"/>
      <c r="E274" s="4"/>
      <c r="F274" s="4"/>
      <c r="G274" s="17" t="s">
        <v>812</v>
      </c>
      <c r="H274" s="2">
        <v>5334.21</v>
      </c>
      <c r="I274" s="2">
        <v>3191.15</v>
      </c>
      <c r="J274" s="2">
        <v>1065.4000000000001</v>
      </c>
      <c r="K274" s="2">
        <v>7459.96</v>
      </c>
      <c r="L274" s="69"/>
    </row>
    <row r="275" spans="1:12" ht="14.4" x14ac:dyDescent="0.25">
      <c r="A275" s="16" t="s">
        <v>813</v>
      </c>
      <c r="B275" s="3" t="s">
        <v>385</v>
      </c>
      <c r="C275" s="4"/>
      <c r="D275" s="4"/>
      <c r="E275" s="4"/>
      <c r="F275" s="4"/>
      <c r="G275" s="17" t="s">
        <v>814</v>
      </c>
      <c r="H275" s="2">
        <v>578.70000000000005</v>
      </c>
      <c r="I275" s="2">
        <v>88.8</v>
      </c>
      <c r="J275" s="2">
        <v>0</v>
      </c>
      <c r="K275" s="2">
        <v>667.5</v>
      </c>
      <c r="L275" s="69"/>
    </row>
    <row r="276" spans="1:12" ht="14.4" x14ac:dyDescent="0.25">
      <c r="A276" s="19" t="s">
        <v>385</v>
      </c>
      <c r="B276" s="3" t="s">
        <v>385</v>
      </c>
      <c r="C276" s="4"/>
      <c r="D276" s="4"/>
      <c r="E276" s="4"/>
      <c r="F276" s="4"/>
      <c r="G276" s="20" t="s">
        <v>385</v>
      </c>
      <c r="H276" s="26"/>
      <c r="I276" s="26"/>
      <c r="J276" s="26"/>
      <c r="K276" s="26"/>
      <c r="L276" s="21"/>
    </row>
    <row r="277" spans="1:12" ht="14.4" x14ac:dyDescent="0.25">
      <c r="A277" s="11" t="s">
        <v>815</v>
      </c>
      <c r="B277" s="3" t="s">
        <v>385</v>
      </c>
      <c r="C277" s="4"/>
      <c r="D277" s="4"/>
      <c r="E277" s="4"/>
      <c r="F277" s="12" t="s">
        <v>788</v>
      </c>
      <c r="G277" s="13"/>
      <c r="H277" s="22">
        <v>3007484.69</v>
      </c>
      <c r="I277" s="22">
        <v>1208096.6399999999</v>
      </c>
      <c r="J277" s="22">
        <v>662325</v>
      </c>
      <c r="K277" s="22">
        <v>3553256.33</v>
      </c>
      <c r="L277" s="71">
        <f>I277-J277</f>
        <v>545771.6399999999</v>
      </c>
    </row>
    <row r="278" spans="1:12" ht="14.4" x14ac:dyDescent="0.25">
      <c r="A278" s="16" t="s">
        <v>816</v>
      </c>
      <c r="B278" s="3" t="s">
        <v>385</v>
      </c>
      <c r="C278" s="4"/>
      <c r="D278" s="4"/>
      <c r="E278" s="4"/>
      <c r="F278" s="4"/>
      <c r="G278" s="17" t="s">
        <v>770</v>
      </c>
      <c r="H278" s="2">
        <v>1456570.59</v>
      </c>
      <c r="I278" s="2">
        <v>280509.03000000003</v>
      </c>
      <c r="J278" s="2">
        <v>6046.58</v>
      </c>
      <c r="K278" s="2">
        <v>1731033.04</v>
      </c>
      <c r="L278" s="69"/>
    </row>
    <row r="279" spans="1:12" ht="14.4" x14ac:dyDescent="0.25">
      <c r="A279" s="16" t="s">
        <v>817</v>
      </c>
      <c r="B279" s="3" t="s">
        <v>385</v>
      </c>
      <c r="C279" s="4"/>
      <c r="D279" s="4"/>
      <c r="E279" s="4"/>
      <c r="F279" s="4"/>
      <c r="G279" s="17" t="s">
        <v>772</v>
      </c>
      <c r="H279" s="2">
        <v>163148.04</v>
      </c>
      <c r="I279" s="2">
        <v>495419.38</v>
      </c>
      <c r="J279" s="2">
        <v>464427.69</v>
      </c>
      <c r="K279" s="2">
        <v>194139.73</v>
      </c>
      <c r="L279" s="69"/>
    </row>
    <row r="280" spans="1:12" ht="14.4" x14ac:dyDescent="0.25">
      <c r="A280" s="16" t="s">
        <v>818</v>
      </c>
      <c r="B280" s="3" t="s">
        <v>385</v>
      </c>
      <c r="C280" s="4"/>
      <c r="D280" s="4"/>
      <c r="E280" s="4"/>
      <c r="F280" s="4"/>
      <c r="G280" s="17" t="s">
        <v>774</v>
      </c>
      <c r="H280" s="2">
        <v>175321.60000000001</v>
      </c>
      <c r="I280" s="2">
        <v>199215.1</v>
      </c>
      <c r="J280" s="2">
        <v>172273.99</v>
      </c>
      <c r="K280" s="2">
        <v>202262.71</v>
      </c>
      <c r="L280" s="69"/>
    </row>
    <row r="281" spans="1:12" ht="14.4" x14ac:dyDescent="0.25">
      <c r="A281" s="16" t="s">
        <v>819</v>
      </c>
      <c r="B281" s="3" t="s">
        <v>385</v>
      </c>
      <c r="C281" s="4"/>
      <c r="D281" s="4"/>
      <c r="E281" s="4"/>
      <c r="F281" s="4"/>
      <c r="G281" s="17" t="s">
        <v>804</v>
      </c>
      <c r="H281" s="2">
        <v>7873.92</v>
      </c>
      <c r="I281" s="2">
        <v>0</v>
      </c>
      <c r="J281" s="2">
        <v>0</v>
      </c>
      <c r="K281" s="2">
        <v>7873.92</v>
      </c>
      <c r="L281" s="69"/>
    </row>
    <row r="282" spans="1:12" ht="14.4" x14ac:dyDescent="0.25">
      <c r="A282" s="16" t="s">
        <v>820</v>
      </c>
      <c r="B282" s="3" t="s">
        <v>385</v>
      </c>
      <c r="C282" s="4"/>
      <c r="D282" s="4"/>
      <c r="E282" s="4"/>
      <c r="F282" s="4"/>
      <c r="G282" s="17" t="s">
        <v>821</v>
      </c>
      <c r="H282" s="2">
        <v>3339.96</v>
      </c>
      <c r="I282" s="2">
        <v>0</v>
      </c>
      <c r="J282" s="2">
        <v>0</v>
      </c>
      <c r="K282" s="2">
        <v>3339.96</v>
      </c>
      <c r="L282" s="69"/>
    </row>
    <row r="283" spans="1:12" ht="14.4" x14ac:dyDescent="0.25">
      <c r="A283" s="16" t="s">
        <v>822</v>
      </c>
      <c r="B283" s="3" t="s">
        <v>385</v>
      </c>
      <c r="C283" s="4"/>
      <c r="D283" s="4"/>
      <c r="E283" s="4"/>
      <c r="F283" s="4"/>
      <c r="G283" s="17" t="s">
        <v>776</v>
      </c>
      <c r="H283" s="2">
        <v>424851.12</v>
      </c>
      <c r="I283" s="2">
        <v>75069.03</v>
      </c>
      <c r="J283" s="2">
        <v>0</v>
      </c>
      <c r="K283" s="2">
        <v>499920.15</v>
      </c>
      <c r="L283" s="69"/>
    </row>
    <row r="284" spans="1:12" ht="14.4" x14ac:dyDescent="0.25">
      <c r="A284" s="16" t="s">
        <v>823</v>
      </c>
      <c r="B284" s="3" t="s">
        <v>385</v>
      </c>
      <c r="C284" s="4"/>
      <c r="D284" s="4"/>
      <c r="E284" s="4"/>
      <c r="F284" s="4"/>
      <c r="G284" s="17" t="s">
        <v>778</v>
      </c>
      <c r="H284" s="2">
        <v>133508.46</v>
      </c>
      <c r="I284" s="2">
        <v>22447.33</v>
      </c>
      <c r="J284" s="2">
        <v>0</v>
      </c>
      <c r="K284" s="2">
        <v>155955.79</v>
      </c>
      <c r="L284" s="69"/>
    </row>
    <row r="285" spans="1:12" ht="14.4" x14ac:dyDescent="0.25">
      <c r="A285" s="16" t="s">
        <v>824</v>
      </c>
      <c r="B285" s="3" t="s">
        <v>385</v>
      </c>
      <c r="C285" s="4"/>
      <c r="D285" s="4"/>
      <c r="E285" s="4"/>
      <c r="F285" s="4"/>
      <c r="G285" s="17" t="s">
        <v>780</v>
      </c>
      <c r="H285" s="2">
        <v>15990.12</v>
      </c>
      <c r="I285" s="2">
        <v>2819.77</v>
      </c>
      <c r="J285" s="2">
        <v>0</v>
      </c>
      <c r="K285" s="2">
        <v>18809.89</v>
      </c>
      <c r="L285" s="69"/>
    </row>
    <row r="286" spans="1:12" ht="14.4" x14ac:dyDescent="0.25">
      <c r="A286" s="16" t="s">
        <v>825</v>
      </c>
      <c r="B286" s="3" t="s">
        <v>385</v>
      </c>
      <c r="C286" s="4"/>
      <c r="D286" s="4"/>
      <c r="E286" s="4"/>
      <c r="F286" s="4"/>
      <c r="G286" s="17" t="s">
        <v>782</v>
      </c>
      <c r="H286" s="2">
        <v>160243.03</v>
      </c>
      <c r="I286" s="2">
        <v>36785.21</v>
      </c>
      <c r="J286" s="2">
        <v>10555.89</v>
      </c>
      <c r="K286" s="2">
        <v>186472.35</v>
      </c>
      <c r="L286" s="69"/>
    </row>
    <row r="287" spans="1:12" ht="14.4" x14ac:dyDescent="0.25">
      <c r="A287" s="16" t="s">
        <v>826</v>
      </c>
      <c r="B287" s="3" t="s">
        <v>385</v>
      </c>
      <c r="C287" s="4"/>
      <c r="D287" s="4"/>
      <c r="E287" s="4"/>
      <c r="F287" s="4"/>
      <c r="G287" s="17" t="s">
        <v>784</v>
      </c>
      <c r="H287" s="2">
        <v>7382.52</v>
      </c>
      <c r="I287" s="2">
        <v>887.47</v>
      </c>
      <c r="J287" s="2">
        <v>0.04</v>
      </c>
      <c r="K287" s="2">
        <v>8269.9500000000007</v>
      </c>
      <c r="L287" s="69"/>
    </row>
    <row r="288" spans="1:12" ht="14.4" x14ac:dyDescent="0.25">
      <c r="A288" s="16" t="s">
        <v>827</v>
      </c>
      <c r="B288" s="3" t="s">
        <v>385</v>
      </c>
      <c r="C288" s="4"/>
      <c r="D288" s="4"/>
      <c r="E288" s="4"/>
      <c r="F288" s="4"/>
      <c r="G288" s="17" t="s">
        <v>786</v>
      </c>
      <c r="H288" s="2">
        <v>356500.77</v>
      </c>
      <c r="I288" s="2">
        <v>66731.56</v>
      </c>
      <c r="J288" s="2">
        <v>0</v>
      </c>
      <c r="K288" s="2">
        <v>423232.33</v>
      </c>
      <c r="L288" s="69"/>
    </row>
    <row r="289" spans="1:12" ht="14.4" x14ac:dyDescent="0.25">
      <c r="A289" s="16" t="s">
        <v>828</v>
      </c>
      <c r="B289" s="3" t="s">
        <v>385</v>
      </c>
      <c r="C289" s="4"/>
      <c r="D289" s="4"/>
      <c r="E289" s="4"/>
      <c r="F289" s="4"/>
      <c r="G289" s="17" t="s">
        <v>812</v>
      </c>
      <c r="H289" s="2">
        <v>99724.6</v>
      </c>
      <c r="I289" s="2">
        <v>27872.720000000001</v>
      </c>
      <c r="J289" s="2">
        <v>9020.81</v>
      </c>
      <c r="K289" s="2">
        <v>118576.51</v>
      </c>
      <c r="L289" s="69"/>
    </row>
    <row r="290" spans="1:12" ht="14.4" x14ac:dyDescent="0.25">
      <c r="A290" s="16" t="s">
        <v>829</v>
      </c>
      <c r="B290" s="3" t="s">
        <v>385</v>
      </c>
      <c r="C290" s="4"/>
      <c r="D290" s="4"/>
      <c r="E290" s="4"/>
      <c r="F290" s="4"/>
      <c r="G290" s="17" t="s">
        <v>814</v>
      </c>
      <c r="H290" s="2">
        <v>2109.96</v>
      </c>
      <c r="I290" s="2">
        <v>340.04</v>
      </c>
      <c r="J290" s="2">
        <v>0</v>
      </c>
      <c r="K290" s="2">
        <v>2450</v>
      </c>
      <c r="L290" s="69"/>
    </row>
    <row r="291" spans="1:12" ht="14.4" x14ac:dyDescent="0.25">
      <c r="A291" s="16" t="s">
        <v>830</v>
      </c>
      <c r="B291" s="3" t="s">
        <v>385</v>
      </c>
      <c r="C291" s="4"/>
      <c r="D291" s="4"/>
      <c r="E291" s="4"/>
      <c r="F291" s="4"/>
      <c r="G291" s="17" t="s">
        <v>831</v>
      </c>
      <c r="H291" s="2">
        <v>920</v>
      </c>
      <c r="I291" s="2">
        <v>0</v>
      </c>
      <c r="J291" s="2">
        <v>0</v>
      </c>
      <c r="K291" s="2">
        <v>920</v>
      </c>
      <c r="L291" s="69"/>
    </row>
    <row r="292" spans="1:12" ht="14.4" x14ac:dyDescent="0.25">
      <c r="A292" s="19" t="s">
        <v>385</v>
      </c>
      <c r="B292" s="3" t="s">
        <v>385</v>
      </c>
      <c r="C292" s="4"/>
      <c r="D292" s="4"/>
      <c r="E292" s="4"/>
      <c r="F292" s="4"/>
      <c r="G292" s="20" t="s">
        <v>385</v>
      </c>
      <c r="H292" s="26"/>
      <c r="I292" s="26"/>
      <c r="J292" s="26"/>
      <c r="K292" s="26"/>
      <c r="L292" s="21"/>
    </row>
    <row r="293" spans="1:12" ht="14.4" x14ac:dyDescent="0.25">
      <c r="A293" s="11" t="s">
        <v>832</v>
      </c>
      <c r="B293" s="3" t="s">
        <v>385</v>
      </c>
      <c r="C293" s="4"/>
      <c r="D293" s="4"/>
      <c r="E293" s="12" t="s">
        <v>833</v>
      </c>
      <c r="F293" s="13"/>
      <c r="G293" s="13"/>
      <c r="H293" s="22">
        <v>1073027.29</v>
      </c>
      <c r="I293" s="22">
        <v>168775.64</v>
      </c>
      <c r="J293" s="22">
        <v>1413.14</v>
      </c>
      <c r="K293" s="22">
        <v>1240389.79</v>
      </c>
      <c r="L293" s="68"/>
    </row>
    <row r="294" spans="1:12" ht="14.4" x14ac:dyDescent="0.25">
      <c r="A294" s="11" t="s">
        <v>834</v>
      </c>
      <c r="B294" s="3" t="s">
        <v>385</v>
      </c>
      <c r="C294" s="4"/>
      <c r="D294" s="4"/>
      <c r="E294" s="4"/>
      <c r="F294" s="12" t="s">
        <v>768</v>
      </c>
      <c r="G294" s="13"/>
      <c r="H294" s="22">
        <v>1524.99</v>
      </c>
      <c r="I294" s="22">
        <v>464.91</v>
      </c>
      <c r="J294" s="22">
        <v>0</v>
      </c>
      <c r="K294" s="22">
        <v>1989.9</v>
      </c>
      <c r="L294" s="71">
        <f>I294-J294</f>
        <v>464.91</v>
      </c>
    </row>
    <row r="295" spans="1:12" ht="14.4" x14ac:dyDescent="0.25">
      <c r="A295" s="16" t="s">
        <v>835</v>
      </c>
      <c r="B295" s="3" t="s">
        <v>385</v>
      </c>
      <c r="C295" s="4"/>
      <c r="D295" s="4"/>
      <c r="E295" s="4"/>
      <c r="F295" s="4"/>
      <c r="G295" s="17" t="s">
        <v>784</v>
      </c>
      <c r="H295" s="2">
        <v>7.19</v>
      </c>
      <c r="I295" s="2">
        <v>2.0499999999999998</v>
      </c>
      <c r="J295" s="2">
        <v>0</v>
      </c>
      <c r="K295" s="2">
        <v>9.24</v>
      </c>
      <c r="L295" s="69"/>
    </row>
    <row r="296" spans="1:12" ht="14.4" x14ac:dyDescent="0.25">
      <c r="A296" s="16" t="s">
        <v>836</v>
      </c>
      <c r="B296" s="3" t="s">
        <v>385</v>
      </c>
      <c r="C296" s="4"/>
      <c r="D296" s="4"/>
      <c r="E296" s="4"/>
      <c r="F296" s="4"/>
      <c r="G296" s="17" t="s">
        <v>812</v>
      </c>
      <c r="H296" s="2">
        <v>409</v>
      </c>
      <c r="I296" s="2">
        <v>98.86</v>
      </c>
      <c r="J296" s="2">
        <v>0</v>
      </c>
      <c r="K296" s="2">
        <v>507.86</v>
      </c>
      <c r="L296" s="69"/>
    </row>
    <row r="297" spans="1:12" ht="14.4" x14ac:dyDescent="0.25">
      <c r="A297" s="16" t="s">
        <v>837</v>
      </c>
      <c r="B297" s="3" t="s">
        <v>385</v>
      </c>
      <c r="C297" s="4"/>
      <c r="D297" s="4"/>
      <c r="E297" s="4"/>
      <c r="F297" s="4"/>
      <c r="G297" s="17" t="s">
        <v>831</v>
      </c>
      <c r="H297" s="2">
        <v>1108.8</v>
      </c>
      <c r="I297" s="2">
        <v>364</v>
      </c>
      <c r="J297" s="2">
        <v>0</v>
      </c>
      <c r="K297" s="2">
        <v>1472.8</v>
      </c>
      <c r="L297" s="69"/>
    </row>
    <row r="298" spans="1:12" ht="14.4" x14ac:dyDescent="0.25">
      <c r="A298" s="19" t="s">
        <v>385</v>
      </c>
      <c r="B298" s="3" t="s">
        <v>385</v>
      </c>
      <c r="C298" s="4"/>
      <c r="D298" s="4"/>
      <c r="E298" s="4"/>
      <c r="F298" s="4"/>
      <c r="G298" s="20" t="s">
        <v>385</v>
      </c>
      <c r="H298" s="26"/>
      <c r="I298" s="26"/>
      <c r="J298" s="26"/>
      <c r="K298" s="26"/>
      <c r="L298" s="21"/>
    </row>
    <row r="299" spans="1:12" ht="14.4" x14ac:dyDescent="0.25">
      <c r="A299" s="11" t="s">
        <v>838</v>
      </c>
      <c r="B299" s="3" t="s">
        <v>385</v>
      </c>
      <c r="C299" s="4"/>
      <c r="D299" s="4"/>
      <c r="E299" s="4"/>
      <c r="F299" s="12" t="s">
        <v>788</v>
      </c>
      <c r="G299" s="13"/>
      <c r="H299" s="22">
        <v>1071502.3</v>
      </c>
      <c r="I299" s="22">
        <v>168310.73</v>
      </c>
      <c r="J299" s="22">
        <v>1413.14</v>
      </c>
      <c r="K299" s="22">
        <v>1238399.8899999999</v>
      </c>
      <c r="L299" s="71">
        <f>I299-J299</f>
        <v>166897.59</v>
      </c>
    </row>
    <row r="300" spans="1:12" ht="14.4" x14ac:dyDescent="0.25">
      <c r="A300" s="16" t="s">
        <v>839</v>
      </c>
      <c r="B300" s="3" t="s">
        <v>385</v>
      </c>
      <c r="C300" s="4"/>
      <c r="D300" s="4"/>
      <c r="E300" s="4"/>
      <c r="F300" s="4"/>
      <c r="G300" s="17" t="s">
        <v>784</v>
      </c>
      <c r="H300" s="2">
        <v>6866.16</v>
      </c>
      <c r="I300" s="2">
        <v>1033.3399999999999</v>
      </c>
      <c r="J300" s="2">
        <v>0</v>
      </c>
      <c r="K300" s="2">
        <v>7899.5</v>
      </c>
      <c r="L300" s="69"/>
    </row>
    <row r="301" spans="1:12" ht="14.4" x14ac:dyDescent="0.25">
      <c r="A301" s="16" t="s">
        <v>840</v>
      </c>
      <c r="B301" s="3" t="s">
        <v>385</v>
      </c>
      <c r="C301" s="4"/>
      <c r="D301" s="4"/>
      <c r="E301" s="4"/>
      <c r="F301" s="4"/>
      <c r="G301" s="17" t="s">
        <v>812</v>
      </c>
      <c r="H301" s="2">
        <v>326941.03000000003</v>
      </c>
      <c r="I301" s="2">
        <v>54460.19</v>
      </c>
      <c r="J301" s="2">
        <v>799.76</v>
      </c>
      <c r="K301" s="2">
        <v>380601.46</v>
      </c>
      <c r="L301" s="69"/>
    </row>
    <row r="302" spans="1:12" ht="14.4" x14ac:dyDescent="0.25">
      <c r="A302" s="16" t="s">
        <v>841</v>
      </c>
      <c r="B302" s="3" t="s">
        <v>385</v>
      </c>
      <c r="C302" s="4"/>
      <c r="D302" s="4"/>
      <c r="E302" s="4"/>
      <c r="F302" s="4"/>
      <c r="G302" s="17" t="s">
        <v>831</v>
      </c>
      <c r="H302" s="2">
        <v>737695.11</v>
      </c>
      <c r="I302" s="2">
        <v>112817.2</v>
      </c>
      <c r="J302" s="2">
        <v>613.38</v>
      </c>
      <c r="K302" s="2">
        <v>849898.93</v>
      </c>
      <c r="L302" s="69"/>
    </row>
    <row r="303" spans="1:12" ht="14.4" x14ac:dyDescent="0.25">
      <c r="A303" s="11" t="s">
        <v>385</v>
      </c>
      <c r="B303" s="3" t="s">
        <v>385</v>
      </c>
      <c r="C303" s="4"/>
      <c r="D303" s="4"/>
      <c r="E303" s="12" t="s">
        <v>385</v>
      </c>
      <c r="F303" s="13"/>
      <c r="G303" s="13"/>
      <c r="H303" s="24"/>
      <c r="I303" s="24"/>
      <c r="J303" s="24"/>
      <c r="K303" s="24"/>
      <c r="L303" s="70"/>
    </row>
    <row r="304" spans="1:12" ht="14.4" x14ac:dyDescent="0.25">
      <c r="A304" s="11" t="s">
        <v>842</v>
      </c>
      <c r="B304" s="3" t="s">
        <v>385</v>
      </c>
      <c r="C304" s="4"/>
      <c r="D304" s="12" t="s">
        <v>843</v>
      </c>
      <c r="E304" s="13"/>
      <c r="F304" s="13"/>
      <c r="G304" s="13"/>
      <c r="H304" s="22">
        <v>1549232.77</v>
      </c>
      <c r="I304" s="22">
        <v>389526.86</v>
      </c>
      <c r="J304" s="22">
        <v>10217.09</v>
      </c>
      <c r="K304" s="22">
        <v>1928542.54</v>
      </c>
      <c r="L304" s="71">
        <f>I304-J304</f>
        <v>379309.76999999996</v>
      </c>
    </row>
    <row r="305" spans="1:12" ht="14.4" x14ac:dyDescent="0.25">
      <c r="A305" s="11" t="s">
        <v>844</v>
      </c>
      <c r="B305" s="3" t="s">
        <v>385</v>
      </c>
      <c r="C305" s="4"/>
      <c r="D305" s="4"/>
      <c r="E305" s="12" t="s">
        <v>843</v>
      </c>
      <c r="F305" s="13"/>
      <c r="G305" s="13"/>
      <c r="H305" s="22">
        <v>1549232.77</v>
      </c>
      <c r="I305" s="22">
        <v>389526.86</v>
      </c>
      <c r="J305" s="22">
        <v>10217.09</v>
      </c>
      <c r="K305" s="22">
        <v>1928542.54</v>
      </c>
      <c r="L305" s="68"/>
    </row>
    <row r="306" spans="1:12" ht="14.4" x14ac:dyDescent="0.25">
      <c r="A306" s="11" t="s">
        <v>845</v>
      </c>
      <c r="B306" s="3" t="s">
        <v>385</v>
      </c>
      <c r="C306" s="4"/>
      <c r="D306" s="4"/>
      <c r="E306" s="4"/>
      <c r="F306" s="12" t="s">
        <v>843</v>
      </c>
      <c r="G306" s="13"/>
      <c r="H306" s="22">
        <v>1549232.77</v>
      </c>
      <c r="I306" s="22">
        <v>389526.86</v>
      </c>
      <c r="J306" s="22">
        <v>10217.09</v>
      </c>
      <c r="K306" s="22">
        <v>1928542.54</v>
      </c>
      <c r="L306" s="68"/>
    </row>
    <row r="307" spans="1:12" ht="14.4" x14ac:dyDescent="0.25">
      <c r="A307" s="16" t="s">
        <v>846</v>
      </c>
      <c r="B307" s="3" t="s">
        <v>385</v>
      </c>
      <c r="C307" s="4"/>
      <c r="D307" s="4"/>
      <c r="E307" s="4"/>
      <c r="F307" s="4"/>
      <c r="G307" s="17" t="s">
        <v>847</v>
      </c>
      <c r="H307" s="2">
        <v>15912</v>
      </c>
      <c r="I307" s="2">
        <v>2652</v>
      </c>
      <c r="J307" s="2">
        <v>0</v>
      </c>
      <c r="K307" s="2">
        <v>18564</v>
      </c>
      <c r="L307" s="71">
        <f t="shared" ref="L307:L315" si="0">I307-J307</f>
        <v>2652</v>
      </c>
    </row>
    <row r="308" spans="1:12" ht="14.4" x14ac:dyDescent="0.25">
      <c r="A308" s="16" t="s">
        <v>848</v>
      </c>
      <c r="B308" s="3" t="s">
        <v>385</v>
      </c>
      <c r="C308" s="4"/>
      <c r="D308" s="4"/>
      <c r="E308" s="4"/>
      <c r="F308" s="4"/>
      <c r="G308" s="17" t="s">
        <v>849</v>
      </c>
      <c r="H308" s="2">
        <v>5292</v>
      </c>
      <c r="I308" s="2">
        <v>882</v>
      </c>
      <c r="J308" s="2">
        <v>0</v>
      </c>
      <c r="K308" s="2">
        <v>6174</v>
      </c>
      <c r="L308" s="71">
        <f t="shared" si="0"/>
        <v>882</v>
      </c>
    </row>
    <row r="309" spans="1:12" ht="14.4" x14ac:dyDescent="0.25">
      <c r="A309" s="16" t="s">
        <v>850</v>
      </c>
      <c r="B309" s="3" t="s">
        <v>385</v>
      </c>
      <c r="C309" s="4"/>
      <c r="D309" s="4"/>
      <c r="E309" s="4"/>
      <c r="F309" s="4"/>
      <c r="G309" s="17" t="s">
        <v>851</v>
      </c>
      <c r="H309" s="2">
        <v>2448.98</v>
      </c>
      <c r="I309" s="2">
        <v>0</v>
      </c>
      <c r="J309" s="2">
        <v>0</v>
      </c>
      <c r="K309" s="2">
        <v>2448.98</v>
      </c>
      <c r="L309" s="71">
        <f t="shared" si="0"/>
        <v>0</v>
      </c>
    </row>
    <row r="310" spans="1:12" ht="14.4" x14ac:dyDescent="0.25">
      <c r="A310" s="16" t="s">
        <v>852</v>
      </c>
      <c r="B310" s="3" t="s">
        <v>385</v>
      </c>
      <c r="C310" s="4"/>
      <c r="D310" s="4"/>
      <c r="E310" s="4"/>
      <c r="F310" s="4"/>
      <c r="G310" s="17" t="s">
        <v>853</v>
      </c>
      <c r="H310" s="2">
        <v>69501.78</v>
      </c>
      <c r="I310" s="2">
        <v>10421.209999999999</v>
      </c>
      <c r="J310" s="2">
        <v>0</v>
      </c>
      <c r="K310" s="2">
        <v>79922.990000000005</v>
      </c>
      <c r="L310" s="71">
        <f t="shared" si="0"/>
        <v>10421.209999999999</v>
      </c>
    </row>
    <row r="311" spans="1:12" ht="14.4" x14ac:dyDescent="0.25">
      <c r="A311" s="16" t="s">
        <v>854</v>
      </c>
      <c r="B311" s="3" t="s">
        <v>385</v>
      </c>
      <c r="C311" s="4"/>
      <c r="D311" s="4"/>
      <c r="E311" s="4"/>
      <c r="F311" s="4"/>
      <c r="G311" s="17" t="s">
        <v>855</v>
      </c>
      <c r="H311" s="2">
        <v>315389.25</v>
      </c>
      <c r="I311" s="2">
        <v>61875.57</v>
      </c>
      <c r="J311" s="2">
        <v>0</v>
      </c>
      <c r="K311" s="2">
        <v>377264.82</v>
      </c>
      <c r="L311" s="71">
        <f t="shared" si="0"/>
        <v>61875.57</v>
      </c>
    </row>
    <row r="312" spans="1:12" ht="14.4" x14ac:dyDescent="0.25">
      <c r="A312" s="16" t="s">
        <v>856</v>
      </c>
      <c r="B312" s="3" t="s">
        <v>385</v>
      </c>
      <c r="C312" s="4"/>
      <c r="D312" s="4"/>
      <c r="E312" s="4"/>
      <c r="F312" s="4"/>
      <c r="G312" s="17" t="s">
        <v>857</v>
      </c>
      <c r="H312" s="2">
        <v>391056.59</v>
      </c>
      <c r="I312" s="2">
        <v>171254.91</v>
      </c>
      <c r="J312" s="2">
        <v>10217.09</v>
      </c>
      <c r="K312" s="2">
        <v>552094.41</v>
      </c>
      <c r="L312" s="71">
        <f t="shared" si="0"/>
        <v>161037.82</v>
      </c>
    </row>
    <row r="313" spans="1:12" ht="14.4" x14ac:dyDescent="0.25">
      <c r="A313" s="16" t="s">
        <v>858</v>
      </c>
      <c r="B313" s="3" t="s">
        <v>385</v>
      </c>
      <c r="C313" s="4"/>
      <c r="D313" s="4"/>
      <c r="E313" s="4"/>
      <c r="F313" s="4"/>
      <c r="G313" s="17" t="s">
        <v>859</v>
      </c>
      <c r="H313" s="2">
        <v>640793.63</v>
      </c>
      <c r="I313" s="2">
        <v>118209.13</v>
      </c>
      <c r="J313" s="2">
        <v>0</v>
      </c>
      <c r="K313" s="2">
        <v>759002.76</v>
      </c>
      <c r="L313" s="71">
        <f t="shared" si="0"/>
        <v>118209.13</v>
      </c>
    </row>
    <row r="314" spans="1:12" ht="14.4" x14ac:dyDescent="0.25">
      <c r="A314" s="16" t="s">
        <v>860</v>
      </c>
      <c r="B314" s="3" t="s">
        <v>385</v>
      </c>
      <c r="C314" s="4"/>
      <c r="D314" s="4"/>
      <c r="E314" s="4"/>
      <c r="F314" s="4"/>
      <c r="G314" s="17" t="s">
        <v>861</v>
      </c>
      <c r="H314" s="2">
        <v>53621.21</v>
      </c>
      <c r="I314" s="2">
        <v>15503.73</v>
      </c>
      <c r="J314" s="2">
        <v>0</v>
      </c>
      <c r="K314" s="2">
        <v>69124.94</v>
      </c>
      <c r="L314" s="71">
        <f t="shared" si="0"/>
        <v>15503.73</v>
      </c>
    </row>
    <row r="315" spans="1:12" ht="14.4" x14ac:dyDescent="0.25">
      <c r="A315" s="16" t="s">
        <v>862</v>
      </c>
      <c r="B315" s="3" t="s">
        <v>385</v>
      </c>
      <c r="C315" s="4"/>
      <c r="D315" s="4"/>
      <c r="E315" s="4"/>
      <c r="F315" s="4"/>
      <c r="G315" s="17" t="s">
        <v>863</v>
      </c>
      <c r="H315" s="2">
        <v>55217.33</v>
      </c>
      <c r="I315" s="2">
        <v>8728.31</v>
      </c>
      <c r="J315" s="2">
        <v>0</v>
      </c>
      <c r="K315" s="2">
        <v>63945.64</v>
      </c>
      <c r="L315" s="71">
        <f t="shared" si="0"/>
        <v>8728.31</v>
      </c>
    </row>
    <row r="316" spans="1:12" ht="14.4" x14ac:dyDescent="0.25">
      <c r="A316" s="19" t="s">
        <v>385</v>
      </c>
      <c r="B316" s="3" t="s">
        <v>385</v>
      </c>
      <c r="C316" s="4"/>
      <c r="D316" s="4"/>
      <c r="E316" s="4"/>
      <c r="F316" s="4"/>
      <c r="G316" s="20" t="s">
        <v>385</v>
      </c>
      <c r="H316" s="26"/>
      <c r="I316" s="26"/>
      <c r="J316" s="26"/>
      <c r="K316" s="26"/>
      <c r="L316" s="21"/>
    </row>
    <row r="317" spans="1:12" ht="14.4" x14ac:dyDescent="0.25">
      <c r="A317" s="11" t="s">
        <v>864</v>
      </c>
      <c r="B317" s="15" t="s">
        <v>385</v>
      </c>
      <c r="C317" s="12" t="s">
        <v>865</v>
      </c>
      <c r="D317" s="13"/>
      <c r="E317" s="13"/>
      <c r="F317" s="13"/>
      <c r="G317" s="13"/>
      <c r="H317" s="22">
        <v>919806.3</v>
      </c>
      <c r="I317" s="22">
        <v>158097.15</v>
      </c>
      <c r="J317" s="22">
        <v>0</v>
      </c>
      <c r="K317" s="22">
        <v>1077903.45</v>
      </c>
      <c r="L317" s="71">
        <f>I317-J317</f>
        <v>158097.15</v>
      </c>
    </row>
    <row r="318" spans="1:12" ht="14.4" x14ac:dyDescent="0.25">
      <c r="A318" s="11" t="s">
        <v>866</v>
      </c>
      <c r="B318" s="3" t="s">
        <v>385</v>
      </c>
      <c r="C318" s="4"/>
      <c r="D318" s="12" t="s">
        <v>865</v>
      </c>
      <c r="E318" s="13"/>
      <c r="F318" s="13"/>
      <c r="G318" s="13"/>
      <c r="H318" s="22">
        <v>919806.3</v>
      </c>
      <c r="I318" s="22">
        <v>158097.15</v>
      </c>
      <c r="J318" s="22">
        <v>0</v>
      </c>
      <c r="K318" s="22">
        <v>1077903.45</v>
      </c>
      <c r="L318" s="68"/>
    </row>
    <row r="319" spans="1:12" ht="14.4" x14ac:dyDescent="0.25">
      <c r="A319" s="11" t="s">
        <v>867</v>
      </c>
      <c r="B319" s="3" t="s">
        <v>385</v>
      </c>
      <c r="C319" s="4"/>
      <c r="D319" s="4"/>
      <c r="E319" s="12" t="s">
        <v>865</v>
      </c>
      <c r="F319" s="13"/>
      <c r="G319" s="13"/>
      <c r="H319" s="22">
        <v>919806.3</v>
      </c>
      <c r="I319" s="22">
        <v>158097.15</v>
      </c>
      <c r="J319" s="22">
        <v>0</v>
      </c>
      <c r="K319" s="22">
        <v>1077903.45</v>
      </c>
      <c r="L319" s="68"/>
    </row>
    <row r="320" spans="1:12" ht="14.4" x14ac:dyDescent="0.25">
      <c r="A320" s="11" t="s">
        <v>868</v>
      </c>
      <c r="B320" s="3" t="s">
        <v>385</v>
      </c>
      <c r="C320" s="4"/>
      <c r="D320" s="4"/>
      <c r="E320" s="4"/>
      <c r="F320" s="12" t="s">
        <v>869</v>
      </c>
      <c r="G320" s="13"/>
      <c r="H320" s="22">
        <v>29776.2</v>
      </c>
      <c r="I320" s="22">
        <v>5681.45</v>
      </c>
      <c r="J320" s="22">
        <v>0</v>
      </c>
      <c r="K320" s="22">
        <v>35457.65</v>
      </c>
      <c r="L320" s="71">
        <f>I320-J320</f>
        <v>5681.45</v>
      </c>
    </row>
    <row r="321" spans="1:12" ht="14.4" x14ac:dyDescent="0.25">
      <c r="A321" s="16" t="s">
        <v>870</v>
      </c>
      <c r="B321" s="3" t="s">
        <v>385</v>
      </c>
      <c r="C321" s="4"/>
      <c r="D321" s="4"/>
      <c r="E321" s="4"/>
      <c r="F321" s="4"/>
      <c r="G321" s="17" t="s">
        <v>871</v>
      </c>
      <c r="H321" s="2">
        <v>29776.2</v>
      </c>
      <c r="I321" s="2">
        <v>5681.45</v>
      </c>
      <c r="J321" s="2">
        <v>0</v>
      </c>
      <c r="K321" s="2">
        <v>35457.65</v>
      </c>
      <c r="L321" s="69"/>
    </row>
    <row r="322" spans="1:12" ht="14.4" x14ac:dyDescent="0.25">
      <c r="A322" s="19" t="s">
        <v>385</v>
      </c>
      <c r="B322" s="3" t="s">
        <v>385</v>
      </c>
      <c r="C322" s="4"/>
      <c r="D322" s="4"/>
      <c r="E322" s="4"/>
      <c r="F322" s="4"/>
      <c r="G322" s="20" t="s">
        <v>385</v>
      </c>
      <c r="H322" s="26"/>
      <c r="I322" s="26"/>
      <c r="J322" s="26"/>
      <c r="K322" s="26"/>
      <c r="L322" s="21"/>
    </row>
    <row r="323" spans="1:12" ht="14.4" x14ac:dyDescent="0.25">
      <c r="A323" s="11" t="s">
        <v>872</v>
      </c>
      <c r="B323" s="3" t="s">
        <v>385</v>
      </c>
      <c r="C323" s="4"/>
      <c r="D323" s="4"/>
      <c r="E323" s="4"/>
      <c r="F323" s="12" t="s">
        <v>873</v>
      </c>
      <c r="G323" s="13"/>
      <c r="H323" s="22">
        <v>483656.15</v>
      </c>
      <c r="I323" s="22">
        <v>71030.63</v>
      </c>
      <c r="J323" s="22">
        <v>0</v>
      </c>
      <c r="K323" s="22">
        <v>554686.78</v>
      </c>
      <c r="L323" s="71">
        <f t="shared" ref="L323:L327" si="1">I323-J323</f>
        <v>71030.63</v>
      </c>
    </row>
    <row r="324" spans="1:12" ht="14.4" x14ac:dyDescent="0.25">
      <c r="A324" s="16" t="s">
        <v>874</v>
      </c>
      <c r="B324" s="3" t="s">
        <v>385</v>
      </c>
      <c r="C324" s="4"/>
      <c r="D324" s="4"/>
      <c r="E324" s="4"/>
      <c r="F324" s="4"/>
      <c r="G324" s="17" t="s">
        <v>875</v>
      </c>
      <c r="H324" s="2">
        <v>271480.26</v>
      </c>
      <c r="I324" s="2">
        <v>38107.589999999997</v>
      </c>
      <c r="J324" s="2">
        <v>0</v>
      </c>
      <c r="K324" s="2">
        <v>309587.84999999998</v>
      </c>
      <c r="L324" s="71">
        <f t="shared" si="1"/>
        <v>38107.589999999997</v>
      </c>
    </row>
    <row r="325" spans="1:12" ht="14.4" x14ac:dyDescent="0.25">
      <c r="A325" s="16" t="s">
        <v>876</v>
      </c>
      <c r="B325" s="3" t="s">
        <v>385</v>
      </c>
      <c r="C325" s="4"/>
      <c r="D325" s="4"/>
      <c r="E325" s="4"/>
      <c r="F325" s="4"/>
      <c r="G325" s="17" t="s">
        <v>877</v>
      </c>
      <c r="H325" s="2">
        <v>7134.42</v>
      </c>
      <c r="I325" s="2">
        <v>1674.4</v>
      </c>
      <c r="J325" s="2">
        <v>0</v>
      </c>
      <c r="K325" s="2">
        <v>8808.82</v>
      </c>
      <c r="L325" s="71">
        <f t="shared" si="1"/>
        <v>1674.4</v>
      </c>
    </row>
    <row r="326" spans="1:12" ht="14.4" x14ac:dyDescent="0.25">
      <c r="A326" s="16" t="s">
        <v>878</v>
      </c>
      <c r="B326" s="3" t="s">
        <v>385</v>
      </c>
      <c r="C326" s="4"/>
      <c r="D326" s="4"/>
      <c r="E326" s="4"/>
      <c r="F326" s="4"/>
      <c r="G326" s="17" t="s">
        <v>879</v>
      </c>
      <c r="H326" s="2">
        <v>157414.68</v>
      </c>
      <c r="I326" s="2">
        <v>26940.95</v>
      </c>
      <c r="J326" s="2">
        <v>0</v>
      </c>
      <c r="K326" s="2">
        <v>184355.63</v>
      </c>
      <c r="L326" s="71">
        <f t="shared" si="1"/>
        <v>26940.95</v>
      </c>
    </row>
    <row r="327" spans="1:12" ht="14.4" x14ac:dyDescent="0.25">
      <c r="A327" s="16" t="s">
        <v>880</v>
      </c>
      <c r="B327" s="3" t="s">
        <v>385</v>
      </c>
      <c r="C327" s="4"/>
      <c r="D327" s="4"/>
      <c r="E327" s="4"/>
      <c r="F327" s="4"/>
      <c r="G327" s="17" t="s">
        <v>881</v>
      </c>
      <c r="H327" s="2">
        <v>47626.79</v>
      </c>
      <c r="I327" s="2">
        <v>4307.6899999999996</v>
      </c>
      <c r="J327" s="2">
        <v>0</v>
      </c>
      <c r="K327" s="2">
        <v>51934.48</v>
      </c>
      <c r="L327" s="71">
        <f t="shared" si="1"/>
        <v>4307.6899999999996</v>
      </c>
    </row>
    <row r="328" spans="1:12" ht="14.4" x14ac:dyDescent="0.25">
      <c r="A328" s="19" t="s">
        <v>385</v>
      </c>
      <c r="B328" s="3" t="s">
        <v>385</v>
      </c>
      <c r="C328" s="4"/>
      <c r="D328" s="4"/>
      <c r="E328" s="4"/>
      <c r="F328" s="4"/>
      <c r="G328" s="20" t="s">
        <v>385</v>
      </c>
      <c r="H328" s="26"/>
      <c r="I328" s="26"/>
      <c r="J328" s="26"/>
      <c r="K328" s="26"/>
      <c r="L328" s="21"/>
    </row>
    <row r="329" spans="1:12" ht="14.4" x14ac:dyDescent="0.25">
      <c r="A329" s="11" t="s">
        <v>882</v>
      </c>
      <c r="B329" s="3" t="s">
        <v>385</v>
      </c>
      <c r="C329" s="4"/>
      <c r="D329" s="4"/>
      <c r="E329" s="4"/>
      <c r="F329" s="12" t="s">
        <v>883</v>
      </c>
      <c r="G329" s="13"/>
      <c r="H329" s="22">
        <v>10542.49</v>
      </c>
      <c r="I329" s="22">
        <v>3175.4</v>
      </c>
      <c r="J329" s="22">
        <v>0</v>
      </c>
      <c r="K329" s="22">
        <v>13717.89</v>
      </c>
      <c r="L329" s="71">
        <f>I329-J329</f>
        <v>3175.4</v>
      </c>
    </row>
    <row r="330" spans="1:12" ht="14.4" x14ac:dyDescent="0.25">
      <c r="A330" s="16" t="s">
        <v>884</v>
      </c>
      <c r="B330" s="3" t="s">
        <v>385</v>
      </c>
      <c r="C330" s="4"/>
      <c r="D330" s="4"/>
      <c r="E330" s="4"/>
      <c r="F330" s="4"/>
      <c r="G330" s="17" t="s">
        <v>885</v>
      </c>
      <c r="H330" s="2">
        <v>6243.09</v>
      </c>
      <c r="I330" s="2">
        <v>0</v>
      </c>
      <c r="J330" s="2">
        <v>0</v>
      </c>
      <c r="K330" s="2">
        <v>6243.09</v>
      </c>
      <c r="L330" s="69"/>
    </row>
    <row r="331" spans="1:12" ht="14.4" x14ac:dyDescent="0.25">
      <c r="A331" s="16" t="s">
        <v>886</v>
      </c>
      <c r="B331" s="3" t="s">
        <v>385</v>
      </c>
      <c r="C331" s="4"/>
      <c r="D331" s="4"/>
      <c r="E331" s="4"/>
      <c r="F331" s="4"/>
      <c r="G331" s="17" t="s">
        <v>887</v>
      </c>
      <c r="H331" s="2">
        <v>4299.3999999999996</v>
      </c>
      <c r="I331" s="2">
        <v>3175.4</v>
      </c>
      <c r="J331" s="2">
        <v>0</v>
      </c>
      <c r="K331" s="2">
        <v>7474.8</v>
      </c>
      <c r="L331" s="69"/>
    </row>
    <row r="332" spans="1:12" ht="14.4" x14ac:dyDescent="0.25">
      <c r="A332" s="19" t="s">
        <v>385</v>
      </c>
      <c r="B332" s="3" t="s">
        <v>385</v>
      </c>
      <c r="C332" s="4"/>
      <c r="D332" s="4"/>
      <c r="E332" s="4"/>
      <c r="F332" s="4"/>
      <c r="G332" s="20" t="s">
        <v>385</v>
      </c>
      <c r="H332" s="26"/>
      <c r="I332" s="26"/>
      <c r="J332" s="26"/>
      <c r="K332" s="26"/>
      <c r="L332" s="21"/>
    </row>
    <row r="333" spans="1:12" ht="14.4" x14ac:dyDescent="0.25">
      <c r="A333" s="11" t="s">
        <v>888</v>
      </c>
      <c r="B333" s="3" t="s">
        <v>385</v>
      </c>
      <c r="C333" s="4"/>
      <c r="D333" s="4"/>
      <c r="E333" s="4"/>
      <c r="F333" s="12" t="s">
        <v>889</v>
      </c>
      <c r="G333" s="13"/>
      <c r="H333" s="22">
        <v>1157.71</v>
      </c>
      <c r="I333" s="22">
        <v>4507.7299999999996</v>
      </c>
      <c r="J333" s="22">
        <v>0</v>
      </c>
      <c r="K333" s="22">
        <v>5665.44</v>
      </c>
      <c r="L333" s="71">
        <f>I333-J333</f>
        <v>4507.7299999999996</v>
      </c>
    </row>
    <row r="334" spans="1:12" ht="14.4" x14ac:dyDescent="0.25">
      <c r="A334" s="16" t="s">
        <v>890</v>
      </c>
      <c r="B334" s="3" t="s">
        <v>385</v>
      </c>
      <c r="C334" s="4"/>
      <c r="D334" s="4"/>
      <c r="E334" s="4"/>
      <c r="F334" s="4"/>
      <c r="G334" s="17" t="s">
        <v>891</v>
      </c>
      <c r="H334" s="2">
        <v>198.2</v>
      </c>
      <c r="I334" s="2">
        <v>317.01</v>
      </c>
      <c r="J334" s="2">
        <v>0</v>
      </c>
      <c r="K334" s="2">
        <v>515.21</v>
      </c>
      <c r="L334" s="69"/>
    </row>
    <row r="335" spans="1:12" ht="14.4" x14ac:dyDescent="0.25">
      <c r="A335" s="16" t="s">
        <v>892</v>
      </c>
      <c r="B335" s="3" t="s">
        <v>385</v>
      </c>
      <c r="C335" s="4"/>
      <c r="D335" s="4"/>
      <c r="E335" s="4"/>
      <c r="F335" s="4"/>
      <c r="G335" s="17" t="s">
        <v>893</v>
      </c>
      <c r="H335" s="2">
        <v>858</v>
      </c>
      <c r="I335" s="2">
        <v>506</v>
      </c>
      <c r="J335" s="2">
        <v>0</v>
      </c>
      <c r="K335" s="2">
        <v>1364</v>
      </c>
      <c r="L335" s="69"/>
    </row>
    <row r="336" spans="1:12" ht="14.4" x14ac:dyDescent="0.25">
      <c r="A336" s="16" t="s">
        <v>894</v>
      </c>
      <c r="B336" s="3" t="s">
        <v>385</v>
      </c>
      <c r="C336" s="4"/>
      <c r="D336" s="4"/>
      <c r="E336" s="4"/>
      <c r="F336" s="4"/>
      <c r="G336" s="17" t="s">
        <v>895</v>
      </c>
      <c r="H336" s="2">
        <v>83.81</v>
      </c>
      <c r="I336" s="2">
        <v>3684.72</v>
      </c>
      <c r="J336" s="2">
        <v>0</v>
      </c>
      <c r="K336" s="2">
        <v>3768.53</v>
      </c>
      <c r="L336" s="69"/>
    </row>
    <row r="337" spans="1:12" ht="14.4" x14ac:dyDescent="0.25">
      <c r="A337" s="16" t="s">
        <v>896</v>
      </c>
      <c r="B337" s="3" t="s">
        <v>385</v>
      </c>
      <c r="C337" s="4"/>
      <c r="D337" s="4"/>
      <c r="E337" s="4"/>
      <c r="F337" s="4"/>
      <c r="G337" s="17" t="s">
        <v>897</v>
      </c>
      <c r="H337" s="2">
        <v>17.7</v>
      </c>
      <c r="I337" s="2">
        <v>0</v>
      </c>
      <c r="J337" s="2">
        <v>0</v>
      </c>
      <c r="K337" s="2">
        <v>17.7</v>
      </c>
      <c r="L337" s="69"/>
    </row>
    <row r="338" spans="1:12" ht="14.4" x14ac:dyDescent="0.25">
      <c r="A338" s="19" t="s">
        <v>385</v>
      </c>
      <c r="B338" s="3" t="s">
        <v>385</v>
      </c>
      <c r="C338" s="4"/>
      <c r="D338" s="4"/>
      <c r="E338" s="4"/>
      <c r="F338" s="4"/>
      <c r="G338" s="20" t="s">
        <v>385</v>
      </c>
      <c r="H338" s="26"/>
      <c r="I338" s="26"/>
      <c r="J338" s="26"/>
      <c r="K338" s="26"/>
      <c r="L338" s="21"/>
    </row>
    <row r="339" spans="1:12" ht="14.4" x14ac:dyDescent="0.25">
      <c r="A339" s="11" t="s">
        <v>898</v>
      </c>
      <c r="B339" s="3" t="s">
        <v>385</v>
      </c>
      <c r="C339" s="4"/>
      <c r="D339" s="4"/>
      <c r="E339" s="4"/>
      <c r="F339" s="12" t="s">
        <v>899</v>
      </c>
      <c r="G339" s="13"/>
      <c r="H339" s="22">
        <v>167058.75</v>
      </c>
      <c r="I339" s="22">
        <v>44014.14</v>
      </c>
      <c r="J339" s="22">
        <v>0</v>
      </c>
      <c r="K339" s="22">
        <v>211072.89</v>
      </c>
      <c r="L339" s="71">
        <f>I339-J339</f>
        <v>44014.14</v>
      </c>
    </row>
    <row r="340" spans="1:12" ht="14.4" x14ac:dyDescent="0.25">
      <c r="A340" s="16" t="s">
        <v>900</v>
      </c>
      <c r="B340" s="3" t="s">
        <v>385</v>
      </c>
      <c r="C340" s="4"/>
      <c r="D340" s="4"/>
      <c r="E340" s="4"/>
      <c r="F340" s="4"/>
      <c r="G340" s="17" t="s">
        <v>901</v>
      </c>
      <c r="H340" s="2">
        <v>117322.31</v>
      </c>
      <c r="I340" s="2">
        <v>37082.21</v>
      </c>
      <c r="J340" s="2">
        <v>0</v>
      </c>
      <c r="K340" s="2">
        <v>154404.51999999999</v>
      </c>
      <c r="L340" s="69"/>
    </row>
    <row r="341" spans="1:12" ht="14.4" x14ac:dyDescent="0.25">
      <c r="A341" s="16" t="s">
        <v>902</v>
      </c>
      <c r="B341" s="3" t="s">
        <v>385</v>
      </c>
      <c r="C341" s="4"/>
      <c r="D341" s="4"/>
      <c r="E341" s="4"/>
      <c r="F341" s="4"/>
      <c r="G341" s="17" t="s">
        <v>903</v>
      </c>
      <c r="H341" s="2">
        <v>33097.21</v>
      </c>
      <c r="I341" s="2">
        <v>4615.13</v>
      </c>
      <c r="J341" s="2">
        <v>0</v>
      </c>
      <c r="K341" s="2">
        <v>37712.339999999997</v>
      </c>
      <c r="L341" s="69"/>
    </row>
    <row r="342" spans="1:12" ht="14.4" x14ac:dyDescent="0.25">
      <c r="A342" s="16" t="s">
        <v>904</v>
      </c>
      <c r="B342" s="3" t="s">
        <v>385</v>
      </c>
      <c r="C342" s="4"/>
      <c r="D342" s="4"/>
      <c r="E342" s="4"/>
      <c r="F342" s="4"/>
      <c r="G342" s="17" t="s">
        <v>905</v>
      </c>
      <c r="H342" s="2">
        <v>1056.3399999999999</v>
      </c>
      <c r="I342" s="2">
        <v>0</v>
      </c>
      <c r="J342" s="2">
        <v>0</v>
      </c>
      <c r="K342" s="2">
        <v>1056.3399999999999</v>
      </c>
      <c r="L342" s="69"/>
    </row>
    <row r="343" spans="1:12" ht="14.4" x14ac:dyDescent="0.25">
      <c r="A343" s="16" t="s">
        <v>906</v>
      </c>
      <c r="B343" s="3" t="s">
        <v>385</v>
      </c>
      <c r="C343" s="4"/>
      <c r="D343" s="4"/>
      <c r="E343" s="4"/>
      <c r="F343" s="4"/>
      <c r="G343" s="17" t="s">
        <v>907</v>
      </c>
      <c r="H343" s="2">
        <v>14838.4</v>
      </c>
      <c r="I343" s="2">
        <v>2124.8000000000002</v>
      </c>
      <c r="J343" s="2">
        <v>0</v>
      </c>
      <c r="K343" s="2">
        <v>16963.2</v>
      </c>
      <c r="L343" s="69"/>
    </row>
    <row r="344" spans="1:12" ht="14.4" x14ac:dyDescent="0.25">
      <c r="A344" s="16" t="s">
        <v>908</v>
      </c>
      <c r="B344" s="3" t="s">
        <v>385</v>
      </c>
      <c r="C344" s="4"/>
      <c r="D344" s="4"/>
      <c r="E344" s="4"/>
      <c r="F344" s="4"/>
      <c r="G344" s="17" t="s">
        <v>861</v>
      </c>
      <c r="H344" s="2">
        <v>744.49</v>
      </c>
      <c r="I344" s="2">
        <v>192</v>
      </c>
      <c r="J344" s="2">
        <v>0</v>
      </c>
      <c r="K344" s="2">
        <v>936.49</v>
      </c>
      <c r="L344" s="69"/>
    </row>
    <row r="345" spans="1:12" ht="14.4" x14ac:dyDescent="0.25">
      <c r="A345" s="16"/>
      <c r="B345" s="3"/>
      <c r="C345" s="4"/>
      <c r="D345" s="4"/>
      <c r="E345" s="4"/>
      <c r="F345" s="4"/>
      <c r="G345" s="17"/>
      <c r="H345" s="2"/>
      <c r="I345" s="2"/>
      <c r="J345" s="2"/>
      <c r="K345" s="2"/>
      <c r="L345" s="69"/>
    </row>
    <row r="346" spans="1:12" ht="14.4" x14ac:dyDescent="0.25">
      <c r="A346" s="11" t="s">
        <v>909</v>
      </c>
      <c r="B346" s="3" t="s">
        <v>385</v>
      </c>
      <c r="C346" s="4"/>
      <c r="D346" s="4"/>
      <c r="E346" s="4"/>
      <c r="F346" s="12" t="s">
        <v>910</v>
      </c>
      <c r="G346" s="13"/>
      <c r="H346" s="22">
        <v>100606.74</v>
      </c>
      <c r="I346" s="22">
        <v>14750.8</v>
      </c>
      <c r="J346" s="22">
        <v>0</v>
      </c>
      <c r="K346" s="22">
        <v>115357.54</v>
      </c>
      <c r="L346" s="71">
        <f>I346-J346</f>
        <v>14750.8</v>
      </c>
    </row>
    <row r="347" spans="1:12" ht="14.4" x14ac:dyDescent="0.25">
      <c r="A347" s="16" t="s">
        <v>911</v>
      </c>
      <c r="B347" s="3" t="s">
        <v>385</v>
      </c>
      <c r="C347" s="4"/>
      <c r="D347" s="4"/>
      <c r="E347" s="4"/>
      <c r="F347" s="4"/>
      <c r="G347" s="17" t="s">
        <v>694</v>
      </c>
      <c r="H347" s="2">
        <v>14199.12</v>
      </c>
      <c r="I347" s="2">
        <v>3143.8</v>
      </c>
      <c r="J347" s="2">
        <v>0</v>
      </c>
      <c r="K347" s="2">
        <v>17342.919999999998</v>
      </c>
      <c r="L347" s="69"/>
    </row>
    <row r="348" spans="1:12" ht="14.4" x14ac:dyDescent="0.25">
      <c r="A348" s="16" t="s">
        <v>912</v>
      </c>
      <c r="B348" s="3" t="s">
        <v>385</v>
      </c>
      <c r="C348" s="4"/>
      <c r="D348" s="4"/>
      <c r="E348" s="4"/>
      <c r="F348" s="4"/>
      <c r="G348" s="17" t="s">
        <v>913</v>
      </c>
      <c r="H348" s="2">
        <v>1223.92</v>
      </c>
      <c r="I348" s="2">
        <v>0</v>
      </c>
      <c r="J348" s="2">
        <v>0</v>
      </c>
      <c r="K348" s="2">
        <v>1223.92</v>
      </c>
      <c r="L348" s="69"/>
    </row>
    <row r="349" spans="1:12" ht="14.4" x14ac:dyDescent="0.25">
      <c r="A349" s="16" t="s">
        <v>914</v>
      </c>
      <c r="B349" s="3" t="s">
        <v>385</v>
      </c>
      <c r="C349" s="4"/>
      <c r="D349" s="4"/>
      <c r="E349" s="4"/>
      <c r="F349" s="4"/>
      <c r="G349" s="17" t="s">
        <v>915</v>
      </c>
      <c r="H349" s="2">
        <v>10330.93</v>
      </c>
      <c r="I349" s="2">
        <v>4586.2700000000004</v>
      </c>
      <c r="J349" s="2">
        <v>0</v>
      </c>
      <c r="K349" s="2">
        <v>14917.2</v>
      </c>
      <c r="L349" s="69"/>
    </row>
    <row r="350" spans="1:12" ht="14.4" x14ac:dyDescent="0.25">
      <c r="A350" s="16" t="s">
        <v>916</v>
      </c>
      <c r="B350" s="3" t="s">
        <v>385</v>
      </c>
      <c r="C350" s="4"/>
      <c r="D350" s="4"/>
      <c r="E350" s="4"/>
      <c r="F350" s="4"/>
      <c r="G350" s="17" t="s">
        <v>917</v>
      </c>
      <c r="H350" s="2">
        <v>70015.31</v>
      </c>
      <c r="I350" s="2">
        <v>5469.43</v>
      </c>
      <c r="J350" s="2">
        <v>0</v>
      </c>
      <c r="K350" s="2">
        <v>75484.740000000005</v>
      </c>
      <c r="L350" s="69"/>
    </row>
    <row r="351" spans="1:12" ht="14.4" x14ac:dyDescent="0.25">
      <c r="A351" s="16" t="s">
        <v>918</v>
      </c>
      <c r="B351" s="3" t="s">
        <v>385</v>
      </c>
      <c r="C351" s="4"/>
      <c r="D351" s="4"/>
      <c r="E351" s="4"/>
      <c r="F351" s="4"/>
      <c r="G351" s="17" t="s">
        <v>919</v>
      </c>
      <c r="H351" s="2">
        <v>4837.46</v>
      </c>
      <c r="I351" s="2">
        <v>1551.3</v>
      </c>
      <c r="J351" s="2">
        <v>0</v>
      </c>
      <c r="K351" s="2">
        <v>6388.76</v>
      </c>
      <c r="L351" s="69"/>
    </row>
    <row r="352" spans="1:12" ht="14.4" x14ac:dyDescent="0.25">
      <c r="A352" s="19" t="s">
        <v>385</v>
      </c>
      <c r="B352" s="3" t="s">
        <v>385</v>
      </c>
      <c r="C352" s="4"/>
      <c r="D352" s="4"/>
      <c r="E352" s="4"/>
      <c r="F352" s="4"/>
      <c r="G352" s="20" t="s">
        <v>385</v>
      </c>
      <c r="H352" s="26"/>
      <c r="I352" s="26"/>
      <c r="J352" s="26"/>
      <c r="K352" s="26"/>
      <c r="L352" s="21"/>
    </row>
    <row r="353" spans="1:12" ht="14.4" x14ac:dyDescent="0.25">
      <c r="A353" s="11" t="s">
        <v>920</v>
      </c>
      <c r="B353" s="3" t="s">
        <v>385</v>
      </c>
      <c r="C353" s="4"/>
      <c r="D353" s="4"/>
      <c r="E353" s="4"/>
      <c r="F353" s="12" t="s">
        <v>921</v>
      </c>
      <c r="G353" s="13"/>
      <c r="H353" s="22">
        <v>112873.29</v>
      </c>
      <c r="I353" s="22">
        <v>14847.1</v>
      </c>
      <c r="J353" s="22">
        <v>0</v>
      </c>
      <c r="K353" s="22">
        <v>127720.39</v>
      </c>
      <c r="L353" s="71">
        <f>I353-J353</f>
        <v>14847.1</v>
      </c>
    </row>
    <row r="354" spans="1:12" ht="14.4" x14ac:dyDescent="0.25">
      <c r="A354" s="16" t="s">
        <v>922</v>
      </c>
      <c r="B354" s="3" t="s">
        <v>385</v>
      </c>
      <c r="C354" s="4"/>
      <c r="D354" s="4"/>
      <c r="E354" s="4"/>
      <c r="F354" s="4"/>
      <c r="G354" s="17" t="s">
        <v>923</v>
      </c>
      <c r="H354" s="2">
        <v>14.16</v>
      </c>
      <c r="I354" s="2">
        <v>0</v>
      </c>
      <c r="J354" s="2">
        <v>0</v>
      </c>
      <c r="K354" s="2">
        <v>14.16</v>
      </c>
      <c r="L354" s="69"/>
    </row>
    <row r="355" spans="1:12" ht="14.4" x14ac:dyDescent="0.25">
      <c r="A355" s="16" t="s">
        <v>924</v>
      </c>
      <c r="B355" s="3" t="s">
        <v>385</v>
      </c>
      <c r="C355" s="4"/>
      <c r="D355" s="4"/>
      <c r="E355" s="4"/>
      <c r="F355" s="4"/>
      <c r="G355" s="17" t="s">
        <v>925</v>
      </c>
      <c r="H355" s="2">
        <v>306.54000000000002</v>
      </c>
      <c r="I355" s="2">
        <v>102</v>
      </c>
      <c r="J355" s="2">
        <v>0</v>
      </c>
      <c r="K355" s="2">
        <v>408.54</v>
      </c>
      <c r="L355" s="69"/>
    </row>
    <row r="356" spans="1:12" ht="14.4" x14ac:dyDescent="0.25">
      <c r="A356" s="16" t="s">
        <v>926</v>
      </c>
      <c r="B356" s="3" t="s">
        <v>385</v>
      </c>
      <c r="C356" s="4"/>
      <c r="D356" s="4"/>
      <c r="E356" s="4"/>
      <c r="F356" s="4"/>
      <c r="G356" s="17" t="s">
        <v>927</v>
      </c>
      <c r="H356" s="2">
        <v>847.18</v>
      </c>
      <c r="I356" s="2">
        <v>73.56</v>
      </c>
      <c r="J356" s="2">
        <v>0</v>
      </c>
      <c r="K356" s="2">
        <v>920.74</v>
      </c>
      <c r="L356" s="69"/>
    </row>
    <row r="357" spans="1:12" ht="14.4" x14ac:dyDescent="0.25">
      <c r="A357" s="16" t="s">
        <v>928</v>
      </c>
      <c r="B357" s="3" t="s">
        <v>385</v>
      </c>
      <c r="C357" s="4"/>
      <c r="D357" s="4"/>
      <c r="E357" s="4"/>
      <c r="F357" s="4"/>
      <c r="G357" s="17" t="s">
        <v>929</v>
      </c>
      <c r="H357" s="2">
        <v>3385.29</v>
      </c>
      <c r="I357" s="2">
        <v>0</v>
      </c>
      <c r="J357" s="2">
        <v>0</v>
      </c>
      <c r="K357" s="2">
        <v>3385.29</v>
      </c>
      <c r="L357" s="69"/>
    </row>
    <row r="358" spans="1:12" ht="14.4" x14ac:dyDescent="0.25">
      <c r="A358" s="16" t="s">
        <v>930</v>
      </c>
      <c r="B358" s="3" t="s">
        <v>385</v>
      </c>
      <c r="C358" s="4"/>
      <c r="D358" s="4"/>
      <c r="E358" s="4"/>
      <c r="F358" s="4"/>
      <c r="G358" s="17" t="s">
        <v>931</v>
      </c>
      <c r="H358" s="2">
        <v>3307.3</v>
      </c>
      <c r="I358" s="2">
        <v>132</v>
      </c>
      <c r="J358" s="2">
        <v>0</v>
      </c>
      <c r="K358" s="2">
        <v>3439.3</v>
      </c>
      <c r="L358" s="69"/>
    </row>
    <row r="359" spans="1:12" ht="14.4" x14ac:dyDescent="0.25">
      <c r="A359" s="16" t="s">
        <v>932</v>
      </c>
      <c r="B359" s="3" t="s">
        <v>385</v>
      </c>
      <c r="C359" s="4"/>
      <c r="D359" s="4"/>
      <c r="E359" s="4"/>
      <c r="F359" s="4"/>
      <c r="G359" s="17" t="s">
        <v>933</v>
      </c>
      <c r="H359" s="2">
        <v>621</v>
      </c>
      <c r="I359" s="2">
        <v>162</v>
      </c>
      <c r="J359" s="2">
        <v>0</v>
      </c>
      <c r="K359" s="2">
        <v>783</v>
      </c>
      <c r="L359" s="69"/>
    </row>
    <row r="360" spans="1:12" ht="14.4" x14ac:dyDescent="0.25">
      <c r="A360" s="16" t="s">
        <v>934</v>
      </c>
      <c r="B360" s="3" t="s">
        <v>385</v>
      </c>
      <c r="C360" s="4"/>
      <c r="D360" s="4"/>
      <c r="E360" s="4"/>
      <c r="F360" s="4"/>
      <c r="G360" s="17" t="s">
        <v>935</v>
      </c>
      <c r="H360" s="2">
        <v>283.5</v>
      </c>
      <c r="I360" s="2">
        <v>48</v>
      </c>
      <c r="J360" s="2">
        <v>0</v>
      </c>
      <c r="K360" s="2">
        <v>331.5</v>
      </c>
      <c r="L360" s="69"/>
    </row>
    <row r="361" spans="1:12" ht="14.4" x14ac:dyDescent="0.25">
      <c r="A361" s="16" t="s">
        <v>936</v>
      </c>
      <c r="B361" s="3" t="s">
        <v>385</v>
      </c>
      <c r="C361" s="4"/>
      <c r="D361" s="4"/>
      <c r="E361" s="4"/>
      <c r="F361" s="4"/>
      <c r="G361" s="17" t="s">
        <v>937</v>
      </c>
      <c r="H361" s="2">
        <v>309.3</v>
      </c>
      <c r="I361" s="2">
        <v>27.2</v>
      </c>
      <c r="J361" s="2">
        <v>0</v>
      </c>
      <c r="K361" s="2">
        <v>336.5</v>
      </c>
      <c r="L361" s="69"/>
    </row>
    <row r="362" spans="1:12" ht="14.4" x14ac:dyDescent="0.25">
      <c r="A362" s="16" t="s">
        <v>938</v>
      </c>
      <c r="B362" s="3" t="s">
        <v>385</v>
      </c>
      <c r="C362" s="4"/>
      <c r="D362" s="4"/>
      <c r="E362" s="4"/>
      <c r="F362" s="4"/>
      <c r="G362" s="17" t="s">
        <v>939</v>
      </c>
      <c r="H362" s="2">
        <v>3347.04</v>
      </c>
      <c r="I362" s="2">
        <v>0</v>
      </c>
      <c r="J362" s="2">
        <v>0</v>
      </c>
      <c r="K362" s="2">
        <v>3347.04</v>
      </c>
      <c r="L362" s="69"/>
    </row>
    <row r="363" spans="1:12" ht="14.4" x14ac:dyDescent="0.25">
      <c r="A363" s="16" t="s">
        <v>940</v>
      </c>
      <c r="B363" s="3" t="s">
        <v>385</v>
      </c>
      <c r="C363" s="4"/>
      <c r="D363" s="4"/>
      <c r="E363" s="4"/>
      <c r="F363" s="4"/>
      <c r="G363" s="17" t="s">
        <v>941</v>
      </c>
      <c r="H363" s="2">
        <v>63.99</v>
      </c>
      <c r="I363" s="2">
        <v>0</v>
      </c>
      <c r="J363" s="2">
        <v>0</v>
      </c>
      <c r="K363" s="2">
        <v>63.99</v>
      </c>
      <c r="L363" s="69"/>
    </row>
    <row r="364" spans="1:12" ht="14.4" x14ac:dyDescent="0.25">
      <c r="A364" s="16" t="s">
        <v>942</v>
      </c>
      <c r="B364" s="3" t="s">
        <v>385</v>
      </c>
      <c r="C364" s="4"/>
      <c r="D364" s="4"/>
      <c r="E364" s="4"/>
      <c r="F364" s="4"/>
      <c r="G364" s="17" t="s">
        <v>943</v>
      </c>
      <c r="H364" s="2">
        <v>9930</v>
      </c>
      <c r="I364" s="2">
        <v>3800</v>
      </c>
      <c r="J364" s="2">
        <v>0</v>
      </c>
      <c r="K364" s="2">
        <v>13730</v>
      </c>
      <c r="L364" s="69"/>
    </row>
    <row r="365" spans="1:12" ht="14.4" x14ac:dyDescent="0.25">
      <c r="A365" s="16" t="s">
        <v>944</v>
      </c>
      <c r="B365" s="3" t="s">
        <v>385</v>
      </c>
      <c r="C365" s="4"/>
      <c r="D365" s="4"/>
      <c r="E365" s="4"/>
      <c r="F365" s="4"/>
      <c r="G365" s="17" t="s">
        <v>945</v>
      </c>
      <c r="H365" s="2">
        <v>1866.03</v>
      </c>
      <c r="I365" s="2">
        <v>74.08</v>
      </c>
      <c r="J365" s="2">
        <v>0</v>
      </c>
      <c r="K365" s="2">
        <v>1940.11</v>
      </c>
      <c r="L365" s="69"/>
    </row>
    <row r="366" spans="1:12" ht="14.4" x14ac:dyDescent="0.25">
      <c r="A366" s="16" t="s">
        <v>946</v>
      </c>
      <c r="B366" s="3" t="s">
        <v>385</v>
      </c>
      <c r="C366" s="4"/>
      <c r="D366" s="4"/>
      <c r="E366" s="4"/>
      <c r="F366" s="4"/>
      <c r="G366" s="17" t="s">
        <v>947</v>
      </c>
      <c r="H366" s="2">
        <v>1500</v>
      </c>
      <c r="I366" s="2">
        <v>0</v>
      </c>
      <c r="J366" s="2">
        <v>0</v>
      </c>
      <c r="K366" s="2">
        <v>1500</v>
      </c>
      <c r="L366" s="69"/>
    </row>
    <row r="367" spans="1:12" ht="14.4" x14ac:dyDescent="0.25">
      <c r="A367" s="16" t="s">
        <v>948</v>
      </c>
      <c r="B367" s="3" t="s">
        <v>385</v>
      </c>
      <c r="C367" s="4"/>
      <c r="D367" s="4"/>
      <c r="E367" s="4"/>
      <c r="F367" s="4"/>
      <c r="G367" s="17" t="s">
        <v>949</v>
      </c>
      <c r="H367" s="2">
        <v>10318.33</v>
      </c>
      <c r="I367" s="2">
        <v>475.7</v>
      </c>
      <c r="J367" s="2">
        <v>0</v>
      </c>
      <c r="K367" s="2">
        <v>10794.03</v>
      </c>
      <c r="L367" s="69"/>
    </row>
    <row r="368" spans="1:12" ht="14.4" x14ac:dyDescent="0.25">
      <c r="A368" s="16" t="s">
        <v>950</v>
      </c>
      <c r="B368" s="3" t="s">
        <v>385</v>
      </c>
      <c r="C368" s="4"/>
      <c r="D368" s="4"/>
      <c r="E368" s="4"/>
      <c r="F368" s="4"/>
      <c r="G368" s="17" t="s">
        <v>951</v>
      </c>
      <c r="H368" s="2">
        <v>3772.91</v>
      </c>
      <c r="I368" s="2">
        <v>421.09</v>
      </c>
      <c r="J368" s="2">
        <v>0</v>
      </c>
      <c r="K368" s="2">
        <v>4194</v>
      </c>
      <c r="L368" s="69"/>
    </row>
    <row r="369" spans="1:12" ht="14.4" x14ac:dyDescent="0.25">
      <c r="A369" s="16" t="s">
        <v>952</v>
      </c>
      <c r="B369" s="3" t="s">
        <v>385</v>
      </c>
      <c r="C369" s="4"/>
      <c r="D369" s="4"/>
      <c r="E369" s="4"/>
      <c r="F369" s="4"/>
      <c r="G369" s="17" t="s">
        <v>953</v>
      </c>
      <c r="H369" s="2">
        <v>67088.820000000007</v>
      </c>
      <c r="I369" s="2">
        <v>8083.01</v>
      </c>
      <c r="J369" s="2">
        <v>0</v>
      </c>
      <c r="K369" s="2">
        <v>75171.83</v>
      </c>
      <c r="L369" s="69"/>
    </row>
    <row r="370" spans="1:12" ht="14.4" x14ac:dyDescent="0.25">
      <c r="A370" s="16" t="s">
        <v>954</v>
      </c>
      <c r="B370" s="3" t="s">
        <v>385</v>
      </c>
      <c r="C370" s="4"/>
      <c r="D370" s="4"/>
      <c r="E370" s="4"/>
      <c r="F370" s="4"/>
      <c r="G370" s="17" t="s">
        <v>955</v>
      </c>
      <c r="H370" s="2">
        <v>5911.9</v>
      </c>
      <c r="I370" s="2">
        <v>1448.46</v>
      </c>
      <c r="J370" s="2">
        <v>0</v>
      </c>
      <c r="K370" s="2">
        <v>7360.36</v>
      </c>
      <c r="L370" s="69"/>
    </row>
    <row r="371" spans="1:12" ht="14.4" x14ac:dyDescent="0.25">
      <c r="A371" s="19" t="s">
        <v>385</v>
      </c>
      <c r="B371" s="3" t="s">
        <v>385</v>
      </c>
      <c r="C371" s="4"/>
      <c r="D371" s="4"/>
      <c r="E371" s="4"/>
      <c r="F371" s="4"/>
      <c r="G371" s="20" t="s">
        <v>385</v>
      </c>
      <c r="H371" s="26"/>
      <c r="I371" s="26"/>
      <c r="J371" s="26"/>
      <c r="K371" s="26"/>
      <c r="L371" s="21"/>
    </row>
    <row r="372" spans="1:12" ht="14.4" x14ac:dyDescent="0.25">
      <c r="A372" s="11" t="s">
        <v>956</v>
      </c>
      <c r="B372" s="3" t="s">
        <v>385</v>
      </c>
      <c r="C372" s="4"/>
      <c r="D372" s="4"/>
      <c r="E372" s="4"/>
      <c r="F372" s="12" t="s">
        <v>957</v>
      </c>
      <c r="G372" s="13"/>
      <c r="H372" s="22">
        <v>14134.97</v>
      </c>
      <c r="I372" s="22">
        <v>89.9</v>
      </c>
      <c r="J372" s="22">
        <v>0</v>
      </c>
      <c r="K372" s="22">
        <v>14224.87</v>
      </c>
      <c r="L372" s="71">
        <f>I372-J372</f>
        <v>89.9</v>
      </c>
    </row>
    <row r="373" spans="1:12" ht="14.4" x14ac:dyDescent="0.25">
      <c r="A373" s="16" t="s">
        <v>958</v>
      </c>
      <c r="B373" s="3" t="s">
        <v>385</v>
      </c>
      <c r="C373" s="4"/>
      <c r="D373" s="4"/>
      <c r="E373" s="4"/>
      <c r="F373" s="4"/>
      <c r="G373" s="17" t="s">
        <v>959</v>
      </c>
      <c r="H373" s="2">
        <v>12384.97</v>
      </c>
      <c r="I373" s="2">
        <v>89.9</v>
      </c>
      <c r="J373" s="2">
        <v>0</v>
      </c>
      <c r="K373" s="2">
        <v>12474.87</v>
      </c>
      <c r="L373" s="69"/>
    </row>
    <row r="374" spans="1:12" ht="14.4" x14ac:dyDescent="0.25">
      <c r="A374" s="16" t="s">
        <v>960</v>
      </c>
      <c r="B374" s="3" t="s">
        <v>385</v>
      </c>
      <c r="C374" s="4"/>
      <c r="D374" s="4"/>
      <c r="E374" s="4"/>
      <c r="F374" s="4"/>
      <c r="G374" s="17" t="s">
        <v>961</v>
      </c>
      <c r="H374" s="2">
        <v>1750</v>
      </c>
      <c r="I374" s="2">
        <v>0</v>
      </c>
      <c r="J374" s="2">
        <v>0</v>
      </c>
      <c r="K374" s="2">
        <v>1750</v>
      </c>
      <c r="L374" s="69"/>
    </row>
    <row r="375" spans="1:12" ht="14.4" x14ac:dyDescent="0.25">
      <c r="A375" s="19" t="s">
        <v>385</v>
      </c>
      <c r="B375" s="3" t="s">
        <v>385</v>
      </c>
      <c r="C375" s="4"/>
      <c r="D375" s="4"/>
      <c r="E375" s="4"/>
      <c r="F375" s="4"/>
      <c r="G375" s="20" t="s">
        <v>385</v>
      </c>
      <c r="H375" s="26"/>
      <c r="I375" s="26"/>
      <c r="J375" s="26"/>
      <c r="K375" s="26"/>
      <c r="L375" s="21"/>
    </row>
    <row r="376" spans="1:12" ht="14.4" x14ac:dyDescent="0.25">
      <c r="A376" s="11" t="s">
        <v>962</v>
      </c>
      <c r="B376" s="15" t="s">
        <v>385</v>
      </c>
      <c r="C376" s="12" t="s">
        <v>963</v>
      </c>
      <c r="D376" s="13"/>
      <c r="E376" s="13"/>
      <c r="F376" s="13"/>
      <c r="G376" s="13"/>
      <c r="H376" s="22">
        <v>293776.62</v>
      </c>
      <c r="I376" s="22">
        <v>47616.76</v>
      </c>
      <c r="J376" s="22">
        <v>0</v>
      </c>
      <c r="K376" s="22">
        <v>341393.38</v>
      </c>
      <c r="L376" s="71">
        <f>I376-J376</f>
        <v>47616.76</v>
      </c>
    </row>
    <row r="377" spans="1:12" ht="14.4" x14ac:dyDescent="0.25">
      <c r="A377" s="11" t="s">
        <v>964</v>
      </c>
      <c r="B377" s="3" t="s">
        <v>385</v>
      </c>
      <c r="C377" s="4"/>
      <c r="D377" s="12" t="s">
        <v>963</v>
      </c>
      <c r="E377" s="13"/>
      <c r="F377" s="13"/>
      <c r="G377" s="13"/>
      <c r="H377" s="22">
        <v>293776.62</v>
      </c>
      <c r="I377" s="22">
        <v>47616.76</v>
      </c>
      <c r="J377" s="22">
        <v>0</v>
      </c>
      <c r="K377" s="22">
        <v>341393.38</v>
      </c>
      <c r="L377" s="68"/>
    </row>
    <row r="378" spans="1:12" ht="14.4" x14ac:dyDescent="0.25">
      <c r="A378" s="11" t="s">
        <v>965</v>
      </c>
      <c r="B378" s="3" t="s">
        <v>385</v>
      </c>
      <c r="C378" s="4"/>
      <c r="D378" s="4"/>
      <c r="E378" s="12" t="s">
        <v>963</v>
      </c>
      <c r="F378" s="13"/>
      <c r="G378" s="13"/>
      <c r="H378" s="22">
        <v>293776.62</v>
      </c>
      <c r="I378" s="22">
        <v>47616.76</v>
      </c>
      <c r="J378" s="22">
        <v>0</v>
      </c>
      <c r="K378" s="22">
        <v>341393.38</v>
      </c>
      <c r="L378" s="68"/>
    </row>
    <row r="379" spans="1:12" ht="14.4" x14ac:dyDescent="0.25">
      <c r="A379" s="11" t="s">
        <v>966</v>
      </c>
      <c r="B379" s="3" t="s">
        <v>385</v>
      </c>
      <c r="C379" s="4"/>
      <c r="D379" s="4"/>
      <c r="E379" s="4"/>
      <c r="F379" s="12" t="s">
        <v>967</v>
      </c>
      <c r="G379" s="13"/>
      <c r="H379" s="22">
        <v>231141.8</v>
      </c>
      <c r="I379" s="22">
        <v>41457.199999999997</v>
      </c>
      <c r="J379" s="22">
        <v>0</v>
      </c>
      <c r="K379" s="22">
        <v>272599</v>
      </c>
      <c r="L379" s="71">
        <f>I379-J379</f>
        <v>41457.199999999997</v>
      </c>
    </row>
    <row r="380" spans="1:12" ht="14.4" x14ac:dyDescent="0.25">
      <c r="A380" s="16" t="s">
        <v>968</v>
      </c>
      <c r="B380" s="3" t="s">
        <v>385</v>
      </c>
      <c r="C380" s="4"/>
      <c r="D380" s="4"/>
      <c r="E380" s="4"/>
      <c r="F380" s="4"/>
      <c r="G380" s="17" t="s">
        <v>969</v>
      </c>
      <c r="H380" s="2">
        <v>63509.62</v>
      </c>
      <c r="I380" s="2">
        <v>13114.56</v>
      </c>
      <c r="J380" s="2">
        <v>0</v>
      </c>
      <c r="K380" s="2">
        <v>76624.179999999993</v>
      </c>
      <c r="L380" s="69"/>
    </row>
    <row r="381" spans="1:12" ht="14.4" x14ac:dyDescent="0.25">
      <c r="A381" s="16" t="s">
        <v>970</v>
      </c>
      <c r="B381" s="3" t="s">
        <v>385</v>
      </c>
      <c r="C381" s="4"/>
      <c r="D381" s="4"/>
      <c r="E381" s="4"/>
      <c r="F381" s="4"/>
      <c r="G381" s="17" t="s">
        <v>971</v>
      </c>
      <c r="H381" s="2">
        <v>3895</v>
      </c>
      <c r="I381" s="2">
        <v>0</v>
      </c>
      <c r="J381" s="2">
        <v>0</v>
      </c>
      <c r="K381" s="2">
        <v>3895</v>
      </c>
      <c r="L381" s="69"/>
    </row>
    <row r="382" spans="1:12" ht="14.4" x14ac:dyDescent="0.25">
      <c r="A382" s="16" t="s">
        <v>972</v>
      </c>
      <c r="B382" s="3" t="s">
        <v>385</v>
      </c>
      <c r="C382" s="4"/>
      <c r="D382" s="4"/>
      <c r="E382" s="4"/>
      <c r="F382" s="4"/>
      <c r="G382" s="17" t="s">
        <v>973</v>
      </c>
      <c r="H382" s="2">
        <v>16760</v>
      </c>
      <c r="I382" s="2">
        <v>3480</v>
      </c>
      <c r="J382" s="2">
        <v>0</v>
      </c>
      <c r="K382" s="2">
        <v>20240</v>
      </c>
      <c r="L382" s="69"/>
    </row>
    <row r="383" spans="1:12" ht="14.4" x14ac:dyDescent="0.25">
      <c r="A383" s="16" t="s">
        <v>974</v>
      </c>
      <c r="B383" s="3" t="s">
        <v>385</v>
      </c>
      <c r="C383" s="4"/>
      <c r="D383" s="4"/>
      <c r="E383" s="4"/>
      <c r="F383" s="4"/>
      <c r="G383" s="17" t="s">
        <v>975</v>
      </c>
      <c r="H383" s="2">
        <v>615</v>
      </c>
      <c r="I383" s="2">
        <v>976</v>
      </c>
      <c r="J383" s="2">
        <v>0</v>
      </c>
      <c r="K383" s="2">
        <v>1591</v>
      </c>
      <c r="L383" s="69"/>
    </row>
    <row r="384" spans="1:12" ht="14.4" x14ac:dyDescent="0.25">
      <c r="A384" s="16" t="s">
        <v>976</v>
      </c>
      <c r="B384" s="3" t="s">
        <v>385</v>
      </c>
      <c r="C384" s="4"/>
      <c r="D384" s="4"/>
      <c r="E384" s="4"/>
      <c r="F384" s="4"/>
      <c r="G384" s="17" t="s">
        <v>977</v>
      </c>
      <c r="H384" s="2">
        <v>0</v>
      </c>
      <c r="I384" s="2">
        <v>2500.6</v>
      </c>
      <c r="J384" s="2">
        <v>0</v>
      </c>
      <c r="K384" s="2">
        <v>2500.6</v>
      </c>
      <c r="L384" s="69"/>
    </row>
    <row r="385" spans="1:12" ht="14.4" x14ac:dyDescent="0.25">
      <c r="A385" s="16" t="s">
        <v>978</v>
      </c>
      <c r="B385" s="3" t="s">
        <v>385</v>
      </c>
      <c r="C385" s="4"/>
      <c r="D385" s="4"/>
      <c r="E385" s="4"/>
      <c r="F385" s="4"/>
      <c r="G385" s="17" t="s">
        <v>979</v>
      </c>
      <c r="H385" s="2">
        <v>132302.18</v>
      </c>
      <c r="I385" s="2">
        <v>19166.04</v>
      </c>
      <c r="J385" s="2">
        <v>0</v>
      </c>
      <c r="K385" s="2">
        <v>151468.22</v>
      </c>
      <c r="L385" s="69"/>
    </row>
    <row r="386" spans="1:12" ht="14.4" x14ac:dyDescent="0.25">
      <c r="A386" s="16" t="s">
        <v>980</v>
      </c>
      <c r="B386" s="3" t="s">
        <v>385</v>
      </c>
      <c r="C386" s="4"/>
      <c r="D386" s="4"/>
      <c r="E386" s="4"/>
      <c r="F386" s="4"/>
      <c r="G386" s="17" t="s">
        <v>981</v>
      </c>
      <c r="H386" s="2">
        <v>14060</v>
      </c>
      <c r="I386" s="2">
        <v>2220</v>
      </c>
      <c r="J386" s="2">
        <v>0</v>
      </c>
      <c r="K386" s="2">
        <v>16280</v>
      </c>
      <c r="L386" s="69"/>
    </row>
    <row r="387" spans="1:12" ht="14.4" x14ac:dyDescent="0.25">
      <c r="A387" s="19" t="s">
        <v>385</v>
      </c>
      <c r="B387" s="3" t="s">
        <v>385</v>
      </c>
      <c r="C387" s="4"/>
      <c r="D387" s="4"/>
      <c r="E387" s="4"/>
      <c r="F387" s="4"/>
      <c r="G387" s="20" t="s">
        <v>385</v>
      </c>
      <c r="H387" s="26"/>
      <c r="I387" s="26"/>
      <c r="J387" s="26"/>
      <c r="K387" s="26"/>
      <c r="L387" s="21"/>
    </row>
    <row r="388" spans="1:12" ht="14.4" x14ac:dyDescent="0.25">
      <c r="A388" s="11" t="s">
        <v>982</v>
      </c>
      <c r="B388" s="3" t="s">
        <v>385</v>
      </c>
      <c r="C388" s="4"/>
      <c r="D388" s="4"/>
      <c r="E388" s="4"/>
      <c r="F388" s="12" t="s">
        <v>983</v>
      </c>
      <c r="G388" s="13"/>
      <c r="H388" s="22">
        <v>20790</v>
      </c>
      <c r="I388" s="22">
        <v>0</v>
      </c>
      <c r="J388" s="22">
        <v>0</v>
      </c>
      <c r="K388" s="22">
        <v>20790</v>
      </c>
      <c r="L388" s="71">
        <f>I388-J388</f>
        <v>0</v>
      </c>
    </row>
    <row r="389" spans="1:12" ht="14.4" x14ac:dyDescent="0.25">
      <c r="A389" s="16" t="s">
        <v>984</v>
      </c>
      <c r="B389" s="3" t="s">
        <v>385</v>
      </c>
      <c r="C389" s="4"/>
      <c r="D389" s="4"/>
      <c r="E389" s="4"/>
      <c r="F389" s="4"/>
      <c r="G389" s="17" t="s">
        <v>985</v>
      </c>
      <c r="H389" s="2">
        <v>20790</v>
      </c>
      <c r="I389" s="2">
        <v>0</v>
      </c>
      <c r="J389" s="2">
        <v>0</v>
      </c>
      <c r="K389" s="2">
        <v>20790</v>
      </c>
      <c r="L389" s="69"/>
    </row>
    <row r="390" spans="1:12" ht="14.4" x14ac:dyDescent="0.25">
      <c r="A390" s="19" t="s">
        <v>385</v>
      </c>
      <c r="B390" s="3" t="s">
        <v>385</v>
      </c>
      <c r="C390" s="4"/>
      <c r="D390" s="4"/>
      <c r="E390" s="4"/>
      <c r="F390" s="4"/>
      <c r="G390" s="20" t="s">
        <v>385</v>
      </c>
      <c r="H390" s="26"/>
      <c r="I390" s="26"/>
      <c r="J390" s="26"/>
      <c r="K390" s="26"/>
      <c r="L390" s="21"/>
    </row>
    <row r="391" spans="1:12" ht="14.4" x14ac:dyDescent="0.25">
      <c r="A391" s="11" t="s">
        <v>986</v>
      </c>
      <c r="B391" s="3" t="s">
        <v>385</v>
      </c>
      <c r="C391" s="4"/>
      <c r="D391" s="4"/>
      <c r="E391" s="4"/>
      <c r="F391" s="12" t="s">
        <v>987</v>
      </c>
      <c r="G391" s="13"/>
      <c r="H391" s="22">
        <v>35963.919999999998</v>
      </c>
      <c r="I391" s="22">
        <v>6159.56</v>
      </c>
      <c r="J391" s="22">
        <v>0</v>
      </c>
      <c r="K391" s="22">
        <v>42123.48</v>
      </c>
      <c r="L391" s="71">
        <f>I391-J391</f>
        <v>6159.56</v>
      </c>
    </row>
    <row r="392" spans="1:12" ht="14.4" x14ac:dyDescent="0.25">
      <c r="A392" s="16" t="s">
        <v>988</v>
      </c>
      <c r="B392" s="3" t="s">
        <v>385</v>
      </c>
      <c r="C392" s="4"/>
      <c r="D392" s="4"/>
      <c r="E392" s="4"/>
      <c r="F392" s="4"/>
      <c r="G392" s="17" t="s">
        <v>989</v>
      </c>
      <c r="H392" s="2">
        <v>35963.919999999998</v>
      </c>
      <c r="I392" s="2">
        <v>6159.56</v>
      </c>
      <c r="J392" s="2">
        <v>0</v>
      </c>
      <c r="K392" s="2">
        <v>42123.48</v>
      </c>
      <c r="L392" s="69"/>
    </row>
    <row r="393" spans="1:12" ht="14.4" x14ac:dyDescent="0.25">
      <c r="A393" s="19" t="s">
        <v>385</v>
      </c>
      <c r="B393" s="3" t="s">
        <v>385</v>
      </c>
      <c r="C393" s="4"/>
      <c r="D393" s="4"/>
      <c r="E393" s="4"/>
      <c r="F393" s="4"/>
      <c r="G393" s="20" t="s">
        <v>385</v>
      </c>
      <c r="H393" s="26"/>
      <c r="I393" s="26"/>
      <c r="J393" s="26"/>
      <c r="K393" s="26"/>
      <c r="L393" s="21"/>
    </row>
    <row r="394" spans="1:12" ht="14.4" x14ac:dyDescent="0.25">
      <c r="A394" s="11" t="s">
        <v>990</v>
      </c>
      <c r="B394" s="3" t="s">
        <v>385</v>
      </c>
      <c r="C394" s="4"/>
      <c r="D394" s="4"/>
      <c r="E394" s="4"/>
      <c r="F394" s="12" t="s">
        <v>991</v>
      </c>
      <c r="G394" s="13"/>
      <c r="H394" s="22">
        <v>652</v>
      </c>
      <c r="I394" s="22">
        <v>0</v>
      </c>
      <c r="J394" s="22">
        <v>0</v>
      </c>
      <c r="K394" s="22">
        <v>652</v>
      </c>
      <c r="L394" s="71">
        <f>I394-J394</f>
        <v>0</v>
      </c>
    </row>
    <row r="395" spans="1:12" ht="14.4" x14ac:dyDescent="0.25">
      <c r="A395" s="16" t="s">
        <v>992</v>
      </c>
      <c r="B395" s="3" t="s">
        <v>385</v>
      </c>
      <c r="C395" s="4"/>
      <c r="D395" s="4"/>
      <c r="E395" s="4"/>
      <c r="F395" s="4"/>
      <c r="G395" s="17" t="s">
        <v>943</v>
      </c>
      <c r="H395" s="2">
        <v>652</v>
      </c>
      <c r="I395" s="2">
        <v>0</v>
      </c>
      <c r="J395" s="2">
        <v>0</v>
      </c>
      <c r="K395" s="2">
        <v>652</v>
      </c>
      <c r="L395" s="69"/>
    </row>
    <row r="396" spans="1:12" ht="14.4" x14ac:dyDescent="0.25">
      <c r="A396" s="19" t="s">
        <v>385</v>
      </c>
      <c r="B396" s="3" t="s">
        <v>385</v>
      </c>
      <c r="C396" s="4"/>
      <c r="D396" s="4"/>
      <c r="E396" s="4"/>
      <c r="F396" s="4"/>
      <c r="G396" s="20" t="s">
        <v>385</v>
      </c>
      <c r="H396" s="26"/>
      <c r="I396" s="26"/>
      <c r="J396" s="26"/>
      <c r="K396" s="26"/>
      <c r="L396" s="21"/>
    </row>
    <row r="397" spans="1:12" ht="14.4" x14ac:dyDescent="0.25">
      <c r="A397" s="11" t="s">
        <v>993</v>
      </c>
      <c r="B397" s="3" t="s">
        <v>385</v>
      </c>
      <c r="C397" s="4"/>
      <c r="D397" s="4"/>
      <c r="E397" s="4"/>
      <c r="F397" s="12" t="s">
        <v>957</v>
      </c>
      <c r="G397" s="13"/>
      <c r="H397" s="22">
        <v>5228.8999999999996</v>
      </c>
      <c r="I397" s="22">
        <v>0</v>
      </c>
      <c r="J397" s="22">
        <v>0</v>
      </c>
      <c r="K397" s="22">
        <v>5228.8999999999996</v>
      </c>
      <c r="L397" s="71">
        <f>I397-J397</f>
        <v>0</v>
      </c>
    </row>
    <row r="398" spans="1:12" ht="14.4" x14ac:dyDescent="0.25">
      <c r="A398" s="16" t="s">
        <v>994</v>
      </c>
      <c r="B398" s="3" t="s">
        <v>385</v>
      </c>
      <c r="C398" s="4"/>
      <c r="D398" s="4"/>
      <c r="E398" s="4"/>
      <c r="F398" s="4"/>
      <c r="G398" s="17" t="s">
        <v>959</v>
      </c>
      <c r="H398" s="2">
        <v>628.9</v>
      </c>
      <c r="I398" s="2">
        <v>0</v>
      </c>
      <c r="J398" s="2">
        <v>0</v>
      </c>
      <c r="K398" s="2">
        <v>628.9</v>
      </c>
      <c r="L398" s="69"/>
    </row>
    <row r="399" spans="1:12" ht="14.4" x14ac:dyDescent="0.25">
      <c r="A399" s="16" t="s">
        <v>995</v>
      </c>
      <c r="B399" s="3" t="s">
        <v>385</v>
      </c>
      <c r="C399" s="4"/>
      <c r="D399" s="4"/>
      <c r="E399" s="4"/>
      <c r="F399" s="4"/>
      <c r="G399" s="17" t="s">
        <v>996</v>
      </c>
      <c r="H399" s="2">
        <v>1750</v>
      </c>
      <c r="I399" s="2">
        <v>0</v>
      </c>
      <c r="J399" s="2">
        <v>0</v>
      </c>
      <c r="K399" s="2">
        <v>1750</v>
      </c>
      <c r="L399" s="69"/>
    </row>
    <row r="400" spans="1:12" ht="14.4" x14ac:dyDescent="0.25">
      <c r="A400" s="16" t="s">
        <v>997</v>
      </c>
      <c r="B400" s="3" t="s">
        <v>385</v>
      </c>
      <c r="C400" s="4"/>
      <c r="D400" s="4"/>
      <c r="E400" s="4"/>
      <c r="F400" s="4"/>
      <c r="G400" s="17" t="s">
        <v>961</v>
      </c>
      <c r="H400" s="2">
        <v>2850</v>
      </c>
      <c r="I400" s="2">
        <v>0</v>
      </c>
      <c r="J400" s="2">
        <v>0</v>
      </c>
      <c r="K400" s="2">
        <v>2850</v>
      </c>
      <c r="L400" s="69"/>
    </row>
    <row r="401" spans="1:12" ht="14.4" x14ac:dyDescent="0.25">
      <c r="A401" s="19" t="s">
        <v>385</v>
      </c>
      <c r="B401" s="3" t="s">
        <v>385</v>
      </c>
      <c r="C401" s="4"/>
      <c r="D401" s="4"/>
      <c r="E401" s="4"/>
      <c r="F401" s="4"/>
      <c r="G401" s="20" t="s">
        <v>385</v>
      </c>
      <c r="H401" s="26"/>
      <c r="I401" s="26"/>
      <c r="J401" s="26"/>
      <c r="K401" s="26"/>
      <c r="L401" s="21"/>
    </row>
    <row r="402" spans="1:12" ht="14.4" x14ac:dyDescent="0.25">
      <c r="A402" s="11" t="s">
        <v>998</v>
      </c>
      <c r="B402" s="15" t="s">
        <v>385</v>
      </c>
      <c r="C402" s="12" t="s">
        <v>999</v>
      </c>
      <c r="D402" s="13"/>
      <c r="E402" s="13"/>
      <c r="F402" s="13"/>
      <c r="G402" s="13"/>
      <c r="H402" s="22">
        <v>29130.48</v>
      </c>
      <c r="I402" s="22">
        <v>3175.79</v>
      </c>
      <c r="J402" s="22">
        <v>22000</v>
      </c>
      <c r="K402" s="22">
        <v>10306.27</v>
      </c>
      <c r="L402" s="71">
        <f>I402-J402</f>
        <v>-18824.21</v>
      </c>
    </row>
    <row r="403" spans="1:12" ht="14.4" x14ac:dyDescent="0.25">
      <c r="A403" s="11" t="s">
        <v>1000</v>
      </c>
      <c r="B403" s="3" t="s">
        <v>385</v>
      </c>
      <c r="C403" s="4"/>
      <c r="D403" s="12" t="s">
        <v>999</v>
      </c>
      <c r="E403" s="13"/>
      <c r="F403" s="13"/>
      <c r="G403" s="13"/>
      <c r="H403" s="22">
        <v>29130.48</v>
      </c>
      <c r="I403" s="22">
        <v>3175.79</v>
      </c>
      <c r="J403" s="22">
        <v>22000</v>
      </c>
      <c r="K403" s="22">
        <v>10306.27</v>
      </c>
      <c r="L403" s="68"/>
    </row>
    <row r="404" spans="1:12" ht="14.4" x14ac:dyDescent="0.25">
      <c r="A404" s="11" t="s">
        <v>1001</v>
      </c>
      <c r="B404" s="3" t="s">
        <v>385</v>
      </c>
      <c r="C404" s="4"/>
      <c r="D404" s="4"/>
      <c r="E404" s="12" t="s">
        <v>999</v>
      </c>
      <c r="F404" s="13"/>
      <c r="G404" s="13"/>
      <c r="H404" s="22">
        <v>29130.48</v>
      </c>
      <c r="I404" s="22">
        <v>3175.79</v>
      </c>
      <c r="J404" s="22">
        <v>22000</v>
      </c>
      <c r="K404" s="22">
        <v>10306.27</v>
      </c>
      <c r="L404" s="68"/>
    </row>
    <row r="405" spans="1:12" ht="14.4" x14ac:dyDescent="0.25">
      <c r="A405" s="11" t="s">
        <v>1002</v>
      </c>
      <c r="B405" s="3" t="s">
        <v>385</v>
      </c>
      <c r="C405" s="4"/>
      <c r="D405" s="4"/>
      <c r="E405" s="4"/>
      <c r="F405" s="12" t="s">
        <v>1003</v>
      </c>
      <c r="G405" s="13"/>
      <c r="H405" s="22">
        <v>7130.48</v>
      </c>
      <c r="I405" s="22">
        <v>1175.79</v>
      </c>
      <c r="J405" s="22">
        <v>0</v>
      </c>
      <c r="K405" s="22">
        <v>8306.27</v>
      </c>
      <c r="L405" s="71">
        <f>I405-J405</f>
        <v>1175.79</v>
      </c>
    </row>
    <row r="406" spans="1:12" ht="14.4" x14ac:dyDescent="0.25">
      <c r="A406" s="16" t="s">
        <v>1004</v>
      </c>
      <c r="B406" s="3" t="s">
        <v>385</v>
      </c>
      <c r="C406" s="4"/>
      <c r="D406" s="4"/>
      <c r="E406" s="4"/>
      <c r="F406" s="4"/>
      <c r="G406" s="17" t="s">
        <v>1005</v>
      </c>
      <c r="H406" s="2">
        <v>7130.48</v>
      </c>
      <c r="I406" s="2">
        <v>1175.79</v>
      </c>
      <c r="J406" s="2">
        <v>0</v>
      </c>
      <c r="K406" s="2">
        <v>8306.27</v>
      </c>
      <c r="L406" s="69"/>
    </row>
    <row r="407" spans="1:12" ht="14.4" x14ac:dyDescent="0.25">
      <c r="A407" s="19" t="s">
        <v>385</v>
      </c>
      <c r="B407" s="3" t="s">
        <v>385</v>
      </c>
      <c r="C407" s="4"/>
      <c r="D407" s="4"/>
      <c r="E407" s="4"/>
      <c r="F407" s="4"/>
      <c r="G407" s="20" t="s">
        <v>385</v>
      </c>
      <c r="H407" s="26"/>
      <c r="I407" s="26"/>
      <c r="J407" s="26"/>
      <c r="K407" s="26"/>
      <c r="L407" s="21"/>
    </row>
    <row r="408" spans="1:12" ht="14.4" x14ac:dyDescent="0.25">
      <c r="A408" s="11" t="s">
        <v>1192</v>
      </c>
      <c r="B408" s="3" t="s">
        <v>385</v>
      </c>
      <c r="C408" s="4"/>
      <c r="D408" s="4"/>
      <c r="E408" s="4"/>
      <c r="F408" s="12" t="s">
        <v>991</v>
      </c>
      <c r="G408" s="13"/>
      <c r="H408" s="105">
        <v>22000</v>
      </c>
      <c r="I408" s="105">
        <v>0</v>
      </c>
      <c r="J408" s="105">
        <v>22000</v>
      </c>
      <c r="K408" s="105">
        <v>0</v>
      </c>
      <c r="L408" s="71">
        <f>I408-J408</f>
        <v>-22000</v>
      </c>
    </row>
    <row r="409" spans="1:12" ht="14.4" x14ac:dyDescent="0.25">
      <c r="A409" s="16" t="s">
        <v>1193</v>
      </c>
      <c r="B409" s="3" t="s">
        <v>385</v>
      </c>
      <c r="C409" s="4"/>
      <c r="D409" s="4"/>
      <c r="E409" s="4"/>
      <c r="F409" s="4"/>
      <c r="G409" s="17" t="s">
        <v>1017</v>
      </c>
      <c r="H409" s="2">
        <v>22000</v>
      </c>
      <c r="I409" s="2">
        <v>0</v>
      </c>
      <c r="J409" s="2">
        <v>22000</v>
      </c>
      <c r="K409" s="2">
        <v>0</v>
      </c>
      <c r="L409" s="69"/>
    </row>
    <row r="410" spans="1:12" ht="14.4" x14ac:dyDescent="0.25">
      <c r="A410" s="19" t="s">
        <v>385</v>
      </c>
      <c r="B410" s="3" t="s">
        <v>385</v>
      </c>
      <c r="C410" s="4"/>
      <c r="D410" s="4"/>
      <c r="E410" s="4"/>
      <c r="F410" s="4"/>
      <c r="G410" s="20" t="s">
        <v>385</v>
      </c>
      <c r="H410" s="26"/>
      <c r="I410" s="26"/>
      <c r="J410" s="26"/>
      <c r="K410" s="26"/>
      <c r="L410" s="21"/>
    </row>
    <row r="411" spans="1:12" ht="14.4" x14ac:dyDescent="0.25">
      <c r="A411" s="11" t="s">
        <v>1006</v>
      </c>
      <c r="B411" s="3" t="s">
        <v>385</v>
      </c>
      <c r="C411" s="4"/>
      <c r="D411" s="4"/>
      <c r="E411" s="4"/>
      <c r="F411" s="12" t="s">
        <v>1007</v>
      </c>
      <c r="G411" s="13"/>
      <c r="H411" s="22">
        <v>0</v>
      </c>
      <c r="I411" s="22">
        <v>2000</v>
      </c>
      <c r="J411" s="22">
        <v>0</v>
      </c>
      <c r="K411" s="22">
        <v>2000</v>
      </c>
      <c r="L411" s="71">
        <f>I411-J411</f>
        <v>2000</v>
      </c>
    </row>
    <row r="412" spans="1:12" ht="14.4" x14ac:dyDescent="0.25">
      <c r="A412" s="16" t="s">
        <v>1008</v>
      </c>
      <c r="B412" s="3" t="s">
        <v>385</v>
      </c>
      <c r="C412" s="4"/>
      <c r="D412" s="4"/>
      <c r="E412" s="4"/>
      <c r="F412" s="4"/>
      <c r="G412" s="17" t="s">
        <v>1009</v>
      </c>
      <c r="H412" s="2">
        <v>0</v>
      </c>
      <c r="I412" s="2">
        <v>2000</v>
      </c>
      <c r="J412" s="2">
        <v>0</v>
      </c>
      <c r="K412" s="2">
        <v>2000</v>
      </c>
      <c r="L412" s="69"/>
    </row>
    <row r="413" spans="1:12" ht="14.4" x14ac:dyDescent="0.25">
      <c r="A413" s="11" t="s">
        <v>385</v>
      </c>
      <c r="B413" s="3" t="s">
        <v>385</v>
      </c>
      <c r="C413" s="4"/>
      <c r="D413" s="4"/>
      <c r="E413" s="12" t="s">
        <v>385</v>
      </c>
      <c r="F413" s="13"/>
      <c r="G413" s="13"/>
      <c r="H413" s="24"/>
      <c r="I413" s="24"/>
      <c r="J413" s="24"/>
      <c r="K413" s="24"/>
      <c r="L413" s="70"/>
    </row>
    <row r="414" spans="1:12" ht="14.4" x14ac:dyDescent="0.25">
      <c r="A414" s="11" t="s">
        <v>1010</v>
      </c>
      <c r="B414" s="15" t="s">
        <v>385</v>
      </c>
      <c r="C414" s="12" t="s">
        <v>1011</v>
      </c>
      <c r="D414" s="13"/>
      <c r="E414" s="13"/>
      <c r="F414" s="13"/>
      <c r="G414" s="13"/>
      <c r="H414" s="22">
        <v>413023.62</v>
      </c>
      <c r="I414" s="22">
        <v>94132.86</v>
      </c>
      <c r="J414" s="22">
        <v>0</v>
      </c>
      <c r="K414" s="22">
        <v>507156.47999999998</v>
      </c>
      <c r="L414" s="71">
        <f>I414-J414</f>
        <v>94132.86</v>
      </c>
    </row>
    <row r="415" spans="1:12" ht="14.4" x14ac:dyDescent="0.25">
      <c r="A415" s="11" t="s">
        <v>1012</v>
      </c>
      <c r="B415" s="3" t="s">
        <v>385</v>
      </c>
      <c r="C415" s="4"/>
      <c r="D415" s="12" t="s">
        <v>1011</v>
      </c>
      <c r="E415" s="13"/>
      <c r="F415" s="13"/>
      <c r="G415" s="13"/>
      <c r="H415" s="22">
        <v>413023.62</v>
      </c>
      <c r="I415" s="22">
        <v>94132.86</v>
      </c>
      <c r="J415" s="22">
        <v>0</v>
      </c>
      <c r="K415" s="22">
        <v>507156.47999999998</v>
      </c>
      <c r="L415" s="68"/>
    </row>
    <row r="416" spans="1:12" ht="14.4" x14ac:dyDescent="0.25">
      <c r="A416" s="11" t="s">
        <v>1013</v>
      </c>
      <c r="B416" s="3" t="s">
        <v>385</v>
      </c>
      <c r="C416" s="4"/>
      <c r="D416" s="4"/>
      <c r="E416" s="12" t="s">
        <v>1011</v>
      </c>
      <c r="F416" s="13"/>
      <c r="G416" s="13"/>
      <c r="H416" s="22">
        <v>413023.62</v>
      </c>
      <c r="I416" s="22">
        <v>94132.86</v>
      </c>
      <c r="J416" s="22">
        <v>0</v>
      </c>
      <c r="K416" s="22">
        <v>507156.47999999998</v>
      </c>
      <c r="L416" s="68"/>
    </row>
    <row r="417" spans="1:12" ht="14.4" x14ac:dyDescent="0.25">
      <c r="A417" s="11" t="s">
        <v>1014</v>
      </c>
      <c r="B417" s="3" t="s">
        <v>385</v>
      </c>
      <c r="C417" s="4"/>
      <c r="D417" s="4"/>
      <c r="E417" s="4"/>
      <c r="F417" s="12" t="s">
        <v>991</v>
      </c>
      <c r="G417" s="13"/>
      <c r="H417" s="22">
        <v>32045.439999999999</v>
      </c>
      <c r="I417" s="22">
        <v>810</v>
      </c>
      <c r="J417" s="22">
        <v>0</v>
      </c>
      <c r="K417" s="22">
        <v>32855.440000000002</v>
      </c>
      <c r="L417" s="71">
        <f>I417-J417</f>
        <v>810</v>
      </c>
    </row>
    <row r="418" spans="1:12" ht="14.4" x14ac:dyDescent="0.25">
      <c r="A418" s="16" t="s">
        <v>1015</v>
      </c>
      <c r="B418" s="3" t="s">
        <v>385</v>
      </c>
      <c r="C418" s="4"/>
      <c r="D418" s="4"/>
      <c r="E418" s="4"/>
      <c r="F418" s="4"/>
      <c r="G418" s="17" t="s">
        <v>953</v>
      </c>
      <c r="H418" s="2">
        <v>775.35</v>
      </c>
      <c r="I418" s="2">
        <v>0</v>
      </c>
      <c r="J418" s="2">
        <v>0</v>
      </c>
      <c r="K418" s="2">
        <v>775.35</v>
      </c>
      <c r="L418" s="69"/>
    </row>
    <row r="419" spans="1:12" ht="14.4" x14ac:dyDescent="0.25">
      <c r="A419" s="16" t="s">
        <v>1016</v>
      </c>
      <c r="B419" s="3" t="s">
        <v>385</v>
      </c>
      <c r="C419" s="4"/>
      <c r="D419" s="4"/>
      <c r="E419" s="4"/>
      <c r="F419" s="4"/>
      <c r="G419" s="17" t="s">
        <v>1017</v>
      </c>
      <c r="H419" s="2">
        <v>31270.09</v>
      </c>
      <c r="I419" s="2">
        <v>810</v>
      </c>
      <c r="J419" s="2">
        <v>0</v>
      </c>
      <c r="K419" s="2">
        <v>32080.09</v>
      </c>
      <c r="L419" s="69"/>
    </row>
    <row r="420" spans="1:12" ht="14.4" x14ac:dyDescent="0.25">
      <c r="A420" s="19" t="s">
        <v>385</v>
      </c>
      <c r="B420" s="3" t="s">
        <v>385</v>
      </c>
      <c r="C420" s="4"/>
      <c r="D420" s="4"/>
      <c r="E420" s="4"/>
      <c r="F420" s="4"/>
      <c r="G420" s="20" t="s">
        <v>385</v>
      </c>
      <c r="H420" s="26"/>
      <c r="I420" s="26"/>
      <c r="J420" s="26"/>
      <c r="K420" s="26"/>
      <c r="L420" s="21"/>
    </row>
    <row r="421" spans="1:12" ht="14.4" x14ac:dyDescent="0.25">
      <c r="A421" s="11" t="s">
        <v>1018</v>
      </c>
      <c r="B421" s="3" t="s">
        <v>385</v>
      </c>
      <c r="C421" s="4"/>
      <c r="D421" s="4"/>
      <c r="E421" s="4"/>
      <c r="F421" s="12" t="s">
        <v>1019</v>
      </c>
      <c r="G421" s="13"/>
      <c r="H421" s="22">
        <v>4492.91</v>
      </c>
      <c r="I421" s="22">
        <v>0</v>
      </c>
      <c r="J421" s="22">
        <v>0</v>
      </c>
      <c r="K421" s="22">
        <v>4492.91</v>
      </c>
      <c r="L421" s="71">
        <f>I421-J421</f>
        <v>0</v>
      </c>
    </row>
    <row r="422" spans="1:12" ht="14.4" x14ac:dyDescent="0.25">
      <c r="A422" s="16" t="s">
        <v>1020</v>
      </c>
      <c r="B422" s="3" t="s">
        <v>385</v>
      </c>
      <c r="C422" s="4"/>
      <c r="D422" s="4"/>
      <c r="E422" s="4"/>
      <c r="F422" s="4"/>
      <c r="G422" s="17" t="s">
        <v>1019</v>
      </c>
      <c r="H422" s="2">
        <v>4492.91</v>
      </c>
      <c r="I422" s="2">
        <v>0</v>
      </c>
      <c r="J422" s="2">
        <v>0</v>
      </c>
      <c r="K422" s="2">
        <v>4492.91</v>
      </c>
      <c r="L422" s="69"/>
    </row>
    <row r="423" spans="1:12" ht="14.4" x14ac:dyDescent="0.25">
      <c r="A423" s="19" t="s">
        <v>385</v>
      </c>
      <c r="B423" s="3" t="s">
        <v>385</v>
      </c>
      <c r="C423" s="4"/>
      <c r="D423" s="4"/>
      <c r="E423" s="4"/>
      <c r="F423" s="4"/>
      <c r="G423" s="20" t="s">
        <v>385</v>
      </c>
      <c r="H423" s="26"/>
      <c r="I423" s="26"/>
      <c r="J423" s="26"/>
      <c r="K423" s="26"/>
      <c r="L423" s="21"/>
    </row>
    <row r="424" spans="1:12" ht="14.4" x14ac:dyDescent="0.25">
      <c r="A424" s="11" t="s">
        <v>1021</v>
      </c>
      <c r="B424" s="3" t="s">
        <v>385</v>
      </c>
      <c r="C424" s="4"/>
      <c r="D424" s="4"/>
      <c r="E424" s="4"/>
      <c r="F424" s="12" t="s">
        <v>1022</v>
      </c>
      <c r="G424" s="13"/>
      <c r="H424" s="22">
        <v>375489.27</v>
      </c>
      <c r="I424" s="22">
        <v>88962.13</v>
      </c>
      <c r="J424" s="22">
        <v>0</v>
      </c>
      <c r="K424" s="22">
        <v>464451.4</v>
      </c>
      <c r="L424" s="71">
        <f>I424-J424</f>
        <v>88962.13</v>
      </c>
    </row>
    <row r="425" spans="1:12" ht="14.4" x14ac:dyDescent="0.25">
      <c r="A425" s="16" t="s">
        <v>1023</v>
      </c>
      <c r="B425" s="3" t="s">
        <v>385</v>
      </c>
      <c r="C425" s="4"/>
      <c r="D425" s="4"/>
      <c r="E425" s="4"/>
      <c r="F425" s="4"/>
      <c r="G425" s="17" t="s">
        <v>1024</v>
      </c>
      <c r="H425" s="2">
        <v>342157.98</v>
      </c>
      <c r="I425" s="2">
        <v>88962.13</v>
      </c>
      <c r="J425" s="2">
        <v>0</v>
      </c>
      <c r="K425" s="2">
        <v>431120.11</v>
      </c>
      <c r="L425" s="69"/>
    </row>
    <row r="426" spans="1:12" ht="14.4" x14ac:dyDescent="0.25">
      <c r="A426" s="16" t="s">
        <v>1025</v>
      </c>
      <c r="B426" s="3" t="s">
        <v>385</v>
      </c>
      <c r="C426" s="4"/>
      <c r="D426" s="4"/>
      <c r="E426" s="4"/>
      <c r="F426" s="4"/>
      <c r="G426" s="17" t="s">
        <v>1026</v>
      </c>
      <c r="H426" s="2">
        <v>33331.29</v>
      </c>
      <c r="I426" s="2">
        <v>0</v>
      </c>
      <c r="J426" s="2">
        <v>0</v>
      </c>
      <c r="K426" s="2">
        <v>33331.29</v>
      </c>
      <c r="L426" s="69"/>
    </row>
    <row r="427" spans="1:12" ht="14.4" x14ac:dyDescent="0.25">
      <c r="A427" s="19" t="s">
        <v>385</v>
      </c>
      <c r="B427" s="3" t="s">
        <v>385</v>
      </c>
      <c r="C427" s="4"/>
      <c r="D427" s="4"/>
      <c r="E427" s="4"/>
      <c r="F427" s="4"/>
      <c r="G427" s="20" t="s">
        <v>385</v>
      </c>
      <c r="H427" s="26"/>
      <c r="I427" s="26"/>
      <c r="J427" s="26"/>
      <c r="K427" s="26"/>
      <c r="L427" s="21"/>
    </row>
    <row r="428" spans="1:12" ht="14.4" x14ac:dyDescent="0.25">
      <c r="A428" s="11" t="s">
        <v>1027</v>
      </c>
      <c r="B428" s="3" t="s">
        <v>385</v>
      </c>
      <c r="C428" s="4"/>
      <c r="D428" s="4"/>
      <c r="E428" s="4"/>
      <c r="F428" s="12" t="s">
        <v>1028</v>
      </c>
      <c r="G428" s="13"/>
      <c r="H428" s="22">
        <v>996</v>
      </c>
      <c r="I428" s="22">
        <v>0</v>
      </c>
      <c r="J428" s="22">
        <v>0</v>
      </c>
      <c r="K428" s="22">
        <v>996</v>
      </c>
      <c r="L428" s="71">
        <f>I428-J428</f>
        <v>0</v>
      </c>
    </row>
    <row r="429" spans="1:12" ht="14.4" x14ac:dyDescent="0.25">
      <c r="A429" s="16" t="s">
        <v>1029</v>
      </c>
      <c r="B429" s="3" t="s">
        <v>385</v>
      </c>
      <c r="C429" s="4"/>
      <c r="D429" s="4"/>
      <c r="E429" s="4"/>
      <c r="F429" s="4"/>
      <c r="G429" s="17" t="s">
        <v>959</v>
      </c>
      <c r="H429" s="2">
        <v>996</v>
      </c>
      <c r="I429" s="2">
        <v>0</v>
      </c>
      <c r="J429" s="2">
        <v>0</v>
      </c>
      <c r="K429" s="2">
        <v>996</v>
      </c>
      <c r="L429" s="69"/>
    </row>
    <row r="430" spans="1:12" ht="14.4" x14ac:dyDescent="0.25">
      <c r="A430" s="19" t="s">
        <v>385</v>
      </c>
      <c r="B430" s="3" t="s">
        <v>385</v>
      </c>
      <c r="C430" s="4"/>
      <c r="D430" s="4"/>
      <c r="E430" s="4"/>
      <c r="F430" s="4"/>
      <c r="G430" s="20" t="s">
        <v>385</v>
      </c>
      <c r="H430" s="26"/>
      <c r="I430" s="26"/>
      <c r="J430" s="26"/>
      <c r="K430" s="26"/>
      <c r="L430" s="21"/>
    </row>
    <row r="431" spans="1:12" ht="14.4" x14ac:dyDescent="0.25">
      <c r="A431" s="11" t="s">
        <v>1030</v>
      </c>
      <c r="B431" s="3" t="s">
        <v>385</v>
      </c>
      <c r="C431" s="4"/>
      <c r="D431" s="4"/>
      <c r="E431" s="4"/>
      <c r="F431" s="12" t="s">
        <v>1031</v>
      </c>
      <c r="G431" s="13"/>
      <c r="H431" s="22">
        <v>0</v>
      </c>
      <c r="I431" s="22">
        <v>4285.7299999999996</v>
      </c>
      <c r="J431" s="22">
        <v>0</v>
      </c>
      <c r="K431" s="22">
        <v>4285.7299999999996</v>
      </c>
      <c r="L431" s="71">
        <f>I431-J431</f>
        <v>4285.7299999999996</v>
      </c>
    </row>
    <row r="432" spans="1:12" ht="14.4" x14ac:dyDescent="0.25">
      <c r="A432" s="16" t="s">
        <v>1032</v>
      </c>
      <c r="B432" s="3" t="s">
        <v>385</v>
      </c>
      <c r="C432" s="4"/>
      <c r="D432" s="4"/>
      <c r="E432" s="4"/>
      <c r="F432" s="4"/>
      <c r="G432" s="17" t="s">
        <v>1031</v>
      </c>
      <c r="H432" s="2">
        <v>0</v>
      </c>
      <c r="I432" s="2">
        <v>4285.7299999999996</v>
      </c>
      <c r="J432" s="2">
        <v>0</v>
      </c>
      <c r="K432" s="2">
        <v>4285.7299999999996</v>
      </c>
      <c r="L432" s="69"/>
    </row>
    <row r="433" spans="1:12" ht="14.4" x14ac:dyDescent="0.25">
      <c r="A433" s="19" t="s">
        <v>385</v>
      </c>
      <c r="B433" s="3" t="s">
        <v>385</v>
      </c>
      <c r="C433" s="4"/>
      <c r="D433" s="4"/>
      <c r="E433" s="4"/>
      <c r="F433" s="4"/>
      <c r="G433" s="20" t="s">
        <v>385</v>
      </c>
      <c r="H433" s="26"/>
      <c r="I433" s="26"/>
      <c r="J433" s="26"/>
      <c r="K433" s="26"/>
      <c r="L433" s="21"/>
    </row>
    <row r="434" spans="1:12" ht="14.4" x14ac:dyDescent="0.25">
      <c r="A434" s="11" t="s">
        <v>1033</v>
      </c>
      <c r="B434" s="3" t="s">
        <v>385</v>
      </c>
      <c r="C434" s="4"/>
      <c r="D434" s="4"/>
      <c r="E434" s="4"/>
      <c r="F434" s="12" t="s">
        <v>1034</v>
      </c>
      <c r="G434" s="13"/>
      <c r="H434" s="22">
        <v>0</v>
      </c>
      <c r="I434" s="22">
        <v>75</v>
      </c>
      <c r="J434" s="22">
        <v>0</v>
      </c>
      <c r="K434" s="22">
        <v>75</v>
      </c>
      <c r="L434" s="71">
        <f>I434-J434</f>
        <v>75</v>
      </c>
    </row>
    <row r="435" spans="1:12" ht="14.4" x14ac:dyDescent="0.25">
      <c r="A435" s="16" t="s">
        <v>1035</v>
      </c>
      <c r="B435" s="3" t="s">
        <v>385</v>
      </c>
      <c r="C435" s="4"/>
      <c r="D435" s="4"/>
      <c r="E435" s="4"/>
      <c r="F435" s="4"/>
      <c r="G435" s="17" t="s">
        <v>1034</v>
      </c>
      <c r="H435" s="2">
        <v>0</v>
      </c>
      <c r="I435" s="2">
        <v>75</v>
      </c>
      <c r="J435" s="2">
        <v>0</v>
      </c>
      <c r="K435" s="2">
        <v>75</v>
      </c>
      <c r="L435" s="69"/>
    </row>
    <row r="436" spans="1:12" ht="14.4" x14ac:dyDescent="0.25">
      <c r="A436" s="11" t="s">
        <v>385</v>
      </c>
      <c r="B436" s="15" t="s">
        <v>385</v>
      </c>
      <c r="C436" s="12" t="s">
        <v>385</v>
      </c>
      <c r="D436" s="13"/>
      <c r="E436" s="13"/>
      <c r="F436" s="13"/>
      <c r="G436" s="13"/>
      <c r="H436" s="24"/>
      <c r="I436" s="24"/>
      <c r="J436" s="24"/>
      <c r="K436" s="24"/>
      <c r="L436" s="70"/>
    </row>
    <row r="437" spans="1:12" ht="14.4" x14ac:dyDescent="0.25">
      <c r="A437" s="11" t="s">
        <v>1039</v>
      </c>
      <c r="B437" s="15" t="s">
        <v>385</v>
      </c>
      <c r="C437" s="12" t="s">
        <v>1040</v>
      </c>
      <c r="D437" s="13"/>
      <c r="E437" s="13"/>
      <c r="F437" s="13"/>
      <c r="G437" s="13"/>
      <c r="H437" s="22">
        <v>20006.03</v>
      </c>
      <c r="I437" s="22">
        <v>8164.72</v>
      </c>
      <c r="J437" s="22">
        <v>0</v>
      </c>
      <c r="K437" s="22">
        <v>28170.75</v>
      </c>
      <c r="L437" s="71">
        <f>I437-J437</f>
        <v>8164.72</v>
      </c>
    </row>
    <row r="438" spans="1:12" ht="14.4" x14ac:dyDescent="0.25">
      <c r="A438" s="11" t="s">
        <v>1041</v>
      </c>
      <c r="B438" s="3" t="s">
        <v>385</v>
      </c>
      <c r="C438" s="4"/>
      <c r="D438" s="12" t="s">
        <v>1040</v>
      </c>
      <c r="E438" s="13"/>
      <c r="F438" s="13"/>
      <c r="G438" s="13"/>
      <c r="H438" s="22">
        <v>20006.03</v>
      </c>
      <c r="I438" s="22">
        <v>8164.72</v>
      </c>
      <c r="J438" s="22">
        <v>0</v>
      </c>
      <c r="K438" s="22">
        <v>28170.75</v>
      </c>
      <c r="L438" s="68"/>
    </row>
    <row r="439" spans="1:12" ht="14.4" x14ac:dyDescent="0.25">
      <c r="A439" s="11" t="s">
        <v>1042</v>
      </c>
      <c r="B439" s="3" t="s">
        <v>385</v>
      </c>
      <c r="C439" s="4"/>
      <c r="D439" s="4"/>
      <c r="E439" s="12" t="s">
        <v>1040</v>
      </c>
      <c r="F439" s="13"/>
      <c r="G439" s="13"/>
      <c r="H439" s="22">
        <v>20006.03</v>
      </c>
      <c r="I439" s="22">
        <v>8164.72</v>
      </c>
      <c r="J439" s="22">
        <v>0</v>
      </c>
      <c r="K439" s="22">
        <v>28170.75</v>
      </c>
      <c r="L439" s="68"/>
    </row>
    <row r="440" spans="1:12" ht="14.4" x14ac:dyDescent="0.25">
      <c r="A440" s="11" t="s">
        <v>1043</v>
      </c>
      <c r="B440" s="3" t="s">
        <v>385</v>
      </c>
      <c r="C440" s="4"/>
      <c r="D440" s="4"/>
      <c r="E440" s="4"/>
      <c r="F440" s="12" t="s">
        <v>1044</v>
      </c>
      <c r="G440" s="13"/>
      <c r="H440" s="22">
        <v>13431.62</v>
      </c>
      <c r="I440" s="22">
        <v>4628.62</v>
      </c>
      <c r="J440" s="22">
        <v>0</v>
      </c>
      <c r="K440" s="22">
        <v>18060.240000000002</v>
      </c>
      <c r="L440" s="71">
        <f>I440-J440</f>
        <v>4628.62</v>
      </c>
    </row>
    <row r="441" spans="1:12" ht="14.4" x14ac:dyDescent="0.25">
      <c r="A441" s="16" t="s">
        <v>1045</v>
      </c>
      <c r="B441" s="3" t="s">
        <v>385</v>
      </c>
      <c r="C441" s="4"/>
      <c r="D441" s="4"/>
      <c r="E441" s="4"/>
      <c r="F441" s="4"/>
      <c r="G441" s="17" t="s">
        <v>1046</v>
      </c>
      <c r="H441" s="2">
        <v>7790</v>
      </c>
      <c r="I441" s="2">
        <v>1698</v>
      </c>
      <c r="J441" s="2">
        <v>0</v>
      </c>
      <c r="K441" s="2">
        <v>9488</v>
      </c>
      <c r="L441" s="69"/>
    </row>
    <row r="442" spans="1:12" ht="14.4" x14ac:dyDescent="0.25">
      <c r="A442" s="16" t="s">
        <v>1047</v>
      </c>
      <c r="B442" s="3" t="s">
        <v>385</v>
      </c>
      <c r="C442" s="4"/>
      <c r="D442" s="4"/>
      <c r="E442" s="4"/>
      <c r="F442" s="4"/>
      <c r="G442" s="17" t="s">
        <v>1048</v>
      </c>
      <c r="H442" s="2">
        <v>5641.62</v>
      </c>
      <c r="I442" s="2">
        <v>2281.62</v>
      </c>
      <c r="J442" s="2">
        <v>0</v>
      </c>
      <c r="K442" s="2">
        <v>7923.24</v>
      </c>
      <c r="L442" s="69"/>
    </row>
    <row r="443" spans="1:12" ht="14.4" x14ac:dyDescent="0.25">
      <c r="A443" s="16" t="s">
        <v>1049</v>
      </c>
      <c r="B443" s="3" t="s">
        <v>385</v>
      </c>
      <c r="C443" s="4"/>
      <c r="D443" s="4"/>
      <c r="E443" s="4"/>
      <c r="F443" s="4"/>
      <c r="G443" s="17" t="s">
        <v>1050</v>
      </c>
      <c r="H443" s="2">
        <v>0</v>
      </c>
      <c r="I443" s="2">
        <v>649</v>
      </c>
      <c r="J443" s="2">
        <v>0</v>
      </c>
      <c r="K443" s="2">
        <v>649</v>
      </c>
      <c r="L443" s="69"/>
    </row>
    <row r="444" spans="1:12" ht="14.4" x14ac:dyDescent="0.25">
      <c r="A444" s="19" t="s">
        <v>385</v>
      </c>
      <c r="B444" s="3" t="s">
        <v>385</v>
      </c>
      <c r="C444" s="4"/>
      <c r="D444" s="4"/>
      <c r="E444" s="4"/>
      <c r="F444" s="4"/>
      <c r="G444" s="20" t="s">
        <v>385</v>
      </c>
      <c r="H444" s="26"/>
      <c r="I444" s="26"/>
      <c r="J444" s="26"/>
      <c r="K444" s="26"/>
      <c r="L444" s="21"/>
    </row>
    <row r="445" spans="1:12" ht="14.4" x14ac:dyDescent="0.25">
      <c r="A445" s="11" t="s">
        <v>1051</v>
      </c>
      <c r="B445" s="3" t="s">
        <v>385</v>
      </c>
      <c r="C445" s="4"/>
      <c r="D445" s="4"/>
      <c r="E445" s="4"/>
      <c r="F445" s="12" t="s">
        <v>1052</v>
      </c>
      <c r="G445" s="13"/>
      <c r="H445" s="22">
        <v>2136.23</v>
      </c>
      <c r="I445" s="22">
        <v>93.6</v>
      </c>
      <c r="J445" s="22">
        <v>0</v>
      </c>
      <c r="K445" s="22">
        <v>2229.83</v>
      </c>
      <c r="L445" s="71">
        <f>I445-J445</f>
        <v>93.6</v>
      </c>
    </row>
    <row r="446" spans="1:12" ht="14.4" x14ac:dyDescent="0.25">
      <c r="A446" s="16" t="s">
        <v>1053</v>
      </c>
      <c r="B446" s="3" t="s">
        <v>385</v>
      </c>
      <c r="C446" s="4"/>
      <c r="D446" s="4"/>
      <c r="E446" s="4"/>
      <c r="F446" s="4"/>
      <c r="G446" s="17" t="s">
        <v>1054</v>
      </c>
      <c r="H446" s="2">
        <v>1993.61</v>
      </c>
      <c r="I446" s="2">
        <v>93.6</v>
      </c>
      <c r="J446" s="2">
        <v>0</v>
      </c>
      <c r="K446" s="2">
        <v>2087.21</v>
      </c>
      <c r="L446" s="69"/>
    </row>
    <row r="447" spans="1:12" ht="14.4" x14ac:dyDescent="0.25">
      <c r="A447" s="16" t="s">
        <v>1055</v>
      </c>
      <c r="B447" s="3" t="s">
        <v>385</v>
      </c>
      <c r="C447" s="4"/>
      <c r="D447" s="4"/>
      <c r="E447" s="4"/>
      <c r="F447" s="4"/>
      <c r="G447" s="17" t="s">
        <v>1056</v>
      </c>
      <c r="H447" s="2">
        <v>142.62</v>
      </c>
      <c r="I447" s="2">
        <v>0</v>
      </c>
      <c r="J447" s="2">
        <v>0</v>
      </c>
      <c r="K447" s="2">
        <v>142.62</v>
      </c>
      <c r="L447" s="69"/>
    </row>
    <row r="448" spans="1:12" ht="14.4" x14ac:dyDescent="0.25">
      <c r="A448" s="19" t="s">
        <v>385</v>
      </c>
      <c r="B448" s="3" t="s">
        <v>385</v>
      </c>
      <c r="C448" s="4"/>
      <c r="D448" s="4"/>
      <c r="E448" s="4"/>
      <c r="F448" s="4"/>
      <c r="G448" s="20" t="s">
        <v>385</v>
      </c>
      <c r="H448" s="26"/>
      <c r="I448" s="26"/>
      <c r="J448" s="26"/>
      <c r="K448" s="26"/>
      <c r="L448" s="21"/>
    </row>
    <row r="449" spans="1:12" ht="14.4" x14ac:dyDescent="0.25">
      <c r="A449" s="11" t="s">
        <v>1057</v>
      </c>
      <c r="B449" s="3" t="s">
        <v>385</v>
      </c>
      <c r="C449" s="4"/>
      <c r="D449" s="4"/>
      <c r="E449" s="4"/>
      <c r="F449" s="12" t="s">
        <v>1058</v>
      </c>
      <c r="G449" s="13"/>
      <c r="H449" s="22">
        <v>4438.18</v>
      </c>
      <c r="I449" s="22">
        <v>0</v>
      </c>
      <c r="J449" s="22">
        <v>0</v>
      </c>
      <c r="K449" s="22">
        <v>4438.18</v>
      </c>
      <c r="L449" s="71">
        <f>I449-J449</f>
        <v>0</v>
      </c>
    </row>
    <row r="450" spans="1:12" ht="14.4" x14ac:dyDescent="0.25">
      <c r="A450" s="16" t="s">
        <v>1059</v>
      </c>
      <c r="B450" s="3" t="s">
        <v>385</v>
      </c>
      <c r="C450" s="4"/>
      <c r="D450" s="4"/>
      <c r="E450" s="4"/>
      <c r="F450" s="4"/>
      <c r="G450" s="17" t="s">
        <v>1060</v>
      </c>
      <c r="H450" s="2">
        <v>4438.18</v>
      </c>
      <c r="I450" s="2">
        <v>0</v>
      </c>
      <c r="J450" s="2">
        <v>0</v>
      </c>
      <c r="K450" s="2">
        <v>4438.18</v>
      </c>
      <c r="L450" s="69"/>
    </row>
    <row r="451" spans="1:12" ht="14.4" x14ac:dyDescent="0.25">
      <c r="A451" s="19" t="s">
        <v>385</v>
      </c>
      <c r="B451" s="3" t="s">
        <v>385</v>
      </c>
      <c r="C451" s="4"/>
      <c r="D451" s="4"/>
      <c r="E451" s="4"/>
      <c r="F451" s="4"/>
      <c r="G451" s="20" t="s">
        <v>385</v>
      </c>
      <c r="H451" s="26"/>
      <c r="I451" s="26"/>
      <c r="J451" s="26"/>
      <c r="K451" s="26"/>
      <c r="L451" s="21"/>
    </row>
    <row r="452" spans="1:12" ht="14.4" x14ac:dyDescent="0.25">
      <c r="A452" s="11" t="s">
        <v>1061</v>
      </c>
      <c r="B452" s="3" t="s">
        <v>385</v>
      </c>
      <c r="C452" s="4"/>
      <c r="D452" s="4"/>
      <c r="E452" s="4"/>
      <c r="F452" s="12" t="s">
        <v>991</v>
      </c>
      <c r="G452" s="13"/>
      <c r="H452" s="22">
        <v>0</v>
      </c>
      <c r="I452" s="22">
        <v>3442.5</v>
      </c>
      <c r="J452" s="22">
        <v>0</v>
      </c>
      <c r="K452" s="22">
        <v>3442.5</v>
      </c>
      <c r="L452" s="71">
        <f>I452-J452</f>
        <v>3442.5</v>
      </c>
    </row>
    <row r="453" spans="1:12" ht="14.4" x14ac:dyDescent="0.25">
      <c r="A453" s="16" t="s">
        <v>1062</v>
      </c>
      <c r="B453" s="3" t="s">
        <v>385</v>
      </c>
      <c r="C453" s="4"/>
      <c r="D453" s="4"/>
      <c r="E453" s="4"/>
      <c r="F453" s="4"/>
      <c r="G453" s="17" t="s">
        <v>991</v>
      </c>
      <c r="H453" s="2">
        <v>0</v>
      </c>
      <c r="I453" s="2">
        <v>3442.5</v>
      </c>
      <c r="J453" s="2">
        <v>0</v>
      </c>
      <c r="K453" s="2">
        <v>3442.5</v>
      </c>
      <c r="L453" s="69"/>
    </row>
    <row r="454" spans="1:12" ht="14.4" x14ac:dyDescent="0.25">
      <c r="A454" s="11" t="s">
        <v>385</v>
      </c>
      <c r="B454" s="15" t="s">
        <v>385</v>
      </c>
      <c r="C454" s="12" t="s">
        <v>385</v>
      </c>
      <c r="D454" s="13"/>
      <c r="E454" s="13"/>
      <c r="F454" s="13"/>
      <c r="G454" s="13"/>
      <c r="H454" s="24"/>
      <c r="I454" s="24"/>
      <c r="J454" s="24"/>
      <c r="K454" s="24"/>
      <c r="L454" s="70"/>
    </row>
    <row r="455" spans="1:12" ht="14.4" x14ac:dyDescent="0.25">
      <c r="A455" s="11" t="s">
        <v>1063</v>
      </c>
      <c r="B455" s="15" t="s">
        <v>385</v>
      </c>
      <c r="C455" s="12" t="s">
        <v>1064</v>
      </c>
      <c r="D455" s="13"/>
      <c r="E455" s="13"/>
      <c r="F455" s="13"/>
      <c r="G455" s="13"/>
      <c r="H455" s="22">
        <v>130388.15</v>
      </c>
      <c r="I455" s="22">
        <v>106262.53</v>
      </c>
      <c r="J455" s="22">
        <v>3000</v>
      </c>
      <c r="K455" s="22">
        <v>233650.68</v>
      </c>
      <c r="L455" s="71">
        <f>I455-J455</f>
        <v>103262.53</v>
      </c>
    </row>
    <row r="456" spans="1:12" ht="14.4" x14ac:dyDescent="0.25">
      <c r="A456" s="11" t="s">
        <v>1065</v>
      </c>
      <c r="B456" s="3" t="s">
        <v>385</v>
      </c>
      <c r="C456" s="4"/>
      <c r="D456" s="12" t="s">
        <v>1064</v>
      </c>
      <c r="E456" s="13"/>
      <c r="F456" s="13"/>
      <c r="G456" s="13"/>
      <c r="H456" s="22">
        <v>130388.15</v>
      </c>
      <c r="I456" s="22">
        <v>106262.53</v>
      </c>
      <c r="J456" s="22">
        <v>3000</v>
      </c>
      <c r="K456" s="22">
        <v>233650.68</v>
      </c>
      <c r="L456" s="68"/>
    </row>
    <row r="457" spans="1:12" ht="14.4" x14ac:dyDescent="0.25">
      <c r="A457" s="11" t="s">
        <v>1066</v>
      </c>
      <c r="B457" s="3" t="s">
        <v>385</v>
      </c>
      <c r="C457" s="4"/>
      <c r="D457" s="4"/>
      <c r="E457" s="12" t="s">
        <v>1064</v>
      </c>
      <c r="F457" s="13"/>
      <c r="G457" s="13"/>
      <c r="H457" s="22">
        <v>130388.15</v>
      </c>
      <c r="I457" s="22">
        <v>106262.53</v>
      </c>
      <c r="J457" s="22">
        <v>3000</v>
      </c>
      <c r="K457" s="22">
        <v>233650.68</v>
      </c>
      <c r="L457" s="68"/>
    </row>
    <row r="458" spans="1:12" ht="14.4" x14ac:dyDescent="0.25">
      <c r="A458" s="11" t="s">
        <v>1067</v>
      </c>
      <c r="B458" s="3" t="s">
        <v>385</v>
      </c>
      <c r="C458" s="4"/>
      <c r="D458" s="4"/>
      <c r="E458" s="4"/>
      <c r="F458" s="12" t="s">
        <v>1068</v>
      </c>
      <c r="G458" s="13"/>
      <c r="H458" s="22">
        <v>16717.82</v>
      </c>
      <c r="I458" s="22">
        <v>99762.53</v>
      </c>
      <c r="J458" s="22">
        <v>0</v>
      </c>
      <c r="K458" s="22">
        <v>116480.35</v>
      </c>
      <c r="L458" s="71">
        <f>I458-J458</f>
        <v>99762.53</v>
      </c>
    </row>
    <row r="459" spans="1:12" ht="14.4" x14ac:dyDescent="0.25">
      <c r="A459" s="16" t="s">
        <v>1069</v>
      </c>
      <c r="B459" s="3" t="s">
        <v>385</v>
      </c>
      <c r="C459" s="4"/>
      <c r="D459" s="4"/>
      <c r="E459" s="4"/>
      <c r="F459" s="4"/>
      <c r="G459" s="17" t="s">
        <v>1068</v>
      </c>
      <c r="H459" s="2">
        <v>16717.82</v>
      </c>
      <c r="I459" s="2">
        <v>99762.53</v>
      </c>
      <c r="J459" s="2">
        <v>0</v>
      </c>
      <c r="K459" s="2">
        <v>116480.35</v>
      </c>
      <c r="L459" s="69"/>
    </row>
    <row r="460" spans="1:12" ht="14.4" x14ac:dyDescent="0.25">
      <c r="A460" s="19" t="s">
        <v>385</v>
      </c>
      <c r="B460" s="3" t="s">
        <v>385</v>
      </c>
      <c r="C460" s="4"/>
      <c r="D460" s="4"/>
      <c r="E460" s="4"/>
      <c r="F460" s="4"/>
      <c r="G460" s="20" t="s">
        <v>385</v>
      </c>
      <c r="H460" s="26"/>
      <c r="I460" s="26"/>
      <c r="J460" s="26"/>
      <c r="K460" s="26"/>
      <c r="L460" s="21"/>
    </row>
    <row r="461" spans="1:12" ht="14.4" x14ac:dyDescent="0.25">
      <c r="A461" s="11" t="s">
        <v>1070</v>
      </c>
      <c r="B461" s="3" t="s">
        <v>385</v>
      </c>
      <c r="C461" s="4"/>
      <c r="D461" s="4"/>
      <c r="E461" s="4"/>
      <c r="F461" s="12" t="s">
        <v>1071</v>
      </c>
      <c r="G461" s="13"/>
      <c r="H461" s="22">
        <v>110280.33</v>
      </c>
      <c r="I461" s="22">
        <v>6500</v>
      </c>
      <c r="J461" s="22">
        <v>0</v>
      </c>
      <c r="K461" s="22">
        <v>116780.33</v>
      </c>
      <c r="L461" s="71">
        <f>I461-J461</f>
        <v>6500</v>
      </c>
    </row>
    <row r="462" spans="1:12" ht="14.4" x14ac:dyDescent="0.25">
      <c r="A462" s="16" t="s">
        <v>1072</v>
      </c>
      <c r="B462" s="3" t="s">
        <v>385</v>
      </c>
      <c r="C462" s="4"/>
      <c r="D462" s="4"/>
      <c r="E462" s="4"/>
      <c r="F462" s="4"/>
      <c r="G462" s="17" t="s">
        <v>1071</v>
      </c>
      <c r="H462" s="2">
        <v>110280.33</v>
      </c>
      <c r="I462" s="2">
        <v>6500</v>
      </c>
      <c r="J462" s="2">
        <v>0</v>
      </c>
      <c r="K462" s="2">
        <v>116780.33</v>
      </c>
      <c r="L462" s="69"/>
    </row>
    <row r="463" spans="1:12" ht="14.4" x14ac:dyDescent="0.25">
      <c r="A463" s="19" t="s">
        <v>385</v>
      </c>
      <c r="B463" s="3" t="s">
        <v>385</v>
      </c>
      <c r="C463" s="4"/>
      <c r="D463" s="4"/>
      <c r="E463" s="4"/>
      <c r="F463" s="4"/>
      <c r="G463" s="20" t="s">
        <v>385</v>
      </c>
      <c r="H463" s="26"/>
      <c r="I463" s="26"/>
      <c r="J463" s="26"/>
      <c r="K463" s="26"/>
      <c r="L463" s="21"/>
    </row>
    <row r="464" spans="1:12" ht="14.4" x14ac:dyDescent="0.25">
      <c r="A464" s="11" t="s">
        <v>1073</v>
      </c>
      <c r="B464" s="3" t="s">
        <v>385</v>
      </c>
      <c r="C464" s="4"/>
      <c r="D464" s="4"/>
      <c r="E464" s="4"/>
      <c r="F464" s="12" t="s">
        <v>1074</v>
      </c>
      <c r="G464" s="13"/>
      <c r="H464" s="22">
        <v>3390</v>
      </c>
      <c r="I464" s="22">
        <v>0</v>
      </c>
      <c r="J464" s="22">
        <v>3000</v>
      </c>
      <c r="K464" s="22">
        <v>390</v>
      </c>
      <c r="L464" s="71">
        <f>I464-J464</f>
        <v>-3000</v>
      </c>
    </row>
    <row r="465" spans="1:12" ht="14.4" x14ac:dyDescent="0.25">
      <c r="A465" s="16" t="s">
        <v>1075</v>
      </c>
      <c r="B465" s="3" t="s">
        <v>385</v>
      </c>
      <c r="C465" s="4"/>
      <c r="D465" s="4"/>
      <c r="E465" s="4"/>
      <c r="F465" s="4"/>
      <c r="G465" s="17" t="s">
        <v>1074</v>
      </c>
      <c r="H465" s="2">
        <v>3390</v>
      </c>
      <c r="I465" s="2">
        <v>0</v>
      </c>
      <c r="J465" s="2">
        <v>3000</v>
      </c>
      <c r="K465" s="2">
        <v>390</v>
      </c>
      <c r="L465" s="69"/>
    </row>
    <row r="466" spans="1:12" ht="14.4" x14ac:dyDescent="0.25">
      <c r="A466" s="11" t="s">
        <v>385</v>
      </c>
      <c r="B466" s="3" t="s">
        <v>385</v>
      </c>
      <c r="C466" s="4"/>
      <c r="D466" s="12" t="s">
        <v>385</v>
      </c>
      <c r="E466" s="13"/>
      <c r="F466" s="13"/>
      <c r="G466" s="13"/>
      <c r="H466" s="24"/>
      <c r="I466" s="24"/>
      <c r="J466" s="24"/>
      <c r="K466" s="24"/>
      <c r="L466" s="70"/>
    </row>
    <row r="467" spans="1:12" ht="14.4" x14ac:dyDescent="0.25">
      <c r="A467" s="11" t="s">
        <v>1076</v>
      </c>
      <c r="B467" s="15" t="s">
        <v>385</v>
      </c>
      <c r="C467" s="12" t="s">
        <v>1077</v>
      </c>
      <c r="D467" s="13"/>
      <c r="E467" s="13"/>
      <c r="F467" s="13"/>
      <c r="G467" s="13"/>
      <c r="H467" s="22">
        <v>154061.57999999999</v>
      </c>
      <c r="I467" s="22">
        <v>78368.73</v>
      </c>
      <c r="J467" s="22">
        <v>570.36</v>
      </c>
      <c r="K467" s="22">
        <v>231859.95</v>
      </c>
      <c r="L467" s="71">
        <f>I467-J467</f>
        <v>77798.37</v>
      </c>
    </row>
    <row r="468" spans="1:12" ht="14.4" x14ac:dyDescent="0.25">
      <c r="A468" s="11" t="s">
        <v>1078</v>
      </c>
      <c r="B468" s="3" t="s">
        <v>385</v>
      </c>
      <c r="C468" s="4"/>
      <c r="D468" s="12" t="s">
        <v>1077</v>
      </c>
      <c r="E468" s="13"/>
      <c r="F468" s="13"/>
      <c r="G468" s="13"/>
      <c r="H468" s="22">
        <v>154061.57999999999</v>
      </c>
      <c r="I468" s="22">
        <v>78368.73</v>
      </c>
      <c r="J468" s="22">
        <v>570.36</v>
      </c>
      <c r="K468" s="22">
        <v>231859.95</v>
      </c>
      <c r="L468" s="68"/>
    </row>
    <row r="469" spans="1:12" ht="14.4" x14ac:dyDescent="0.25">
      <c r="A469" s="11" t="s">
        <v>1079</v>
      </c>
      <c r="B469" s="3" t="s">
        <v>385</v>
      </c>
      <c r="C469" s="4"/>
      <c r="D469" s="4"/>
      <c r="E469" s="12" t="s">
        <v>1077</v>
      </c>
      <c r="F469" s="13"/>
      <c r="G469" s="13"/>
      <c r="H469" s="22">
        <v>154061.57999999999</v>
      </c>
      <c r="I469" s="22">
        <v>78368.73</v>
      </c>
      <c r="J469" s="22">
        <v>570.36</v>
      </c>
      <c r="K469" s="22">
        <v>231859.95</v>
      </c>
      <c r="L469" s="68"/>
    </row>
    <row r="470" spans="1:12" ht="14.4" x14ac:dyDescent="0.25">
      <c r="A470" s="11" t="s">
        <v>1080</v>
      </c>
      <c r="B470" s="3" t="s">
        <v>385</v>
      </c>
      <c r="C470" s="4"/>
      <c r="D470" s="4"/>
      <c r="E470" s="4"/>
      <c r="F470" s="12" t="s">
        <v>1077</v>
      </c>
      <c r="G470" s="13"/>
      <c r="H470" s="22">
        <v>154061.57999999999</v>
      </c>
      <c r="I470" s="22">
        <v>78368.73</v>
      </c>
      <c r="J470" s="22">
        <v>570.36</v>
      </c>
      <c r="K470" s="22">
        <v>231859.95</v>
      </c>
      <c r="L470" s="68"/>
    </row>
    <row r="471" spans="1:12" ht="14.4" x14ac:dyDescent="0.25">
      <c r="A471" s="16" t="s">
        <v>1081</v>
      </c>
      <c r="B471" s="3" t="s">
        <v>385</v>
      </c>
      <c r="C471" s="4"/>
      <c r="D471" s="4"/>
      <c r="E471" s="4"/>
      <c r="F471" s="4"/>
      <c r="G471" s="17" t="s">
        <v>1082</v>
      </c>
      <c r="H471" s="2">
        <v>154061.57999999999</v>
      </c>
      <c r="I471" s="2">
        <v>78368.73</v>
      </c>
      <c r="J471" s="2">
        <v>570.36</v>
      </c>
      <c r="K471" s="2">
        <v>231859.95</v>
      </c>
      <c r="L471" s="69"/>
    </row>
    <row r="472" spans="1:12" ht="14.4" x14ac:dyDescent="0.25">
      <c r="A472" s="11" t="s">
        <v>385</v>
      </c>
      <c r="B472" s="15" t="s">
        <v>385</v>
      </c>
      <c r="C472" s="12" t="s">
        <v>385</v>
      </c>
      <c r="D472" s="13"/>
      <c r="E472" s="13"/>
      <c r="F472" s="13"/>
      <c r="G472" s="13"/>
      <c r="H472" s="24"/>
      <c r="I472" s="24"/>
      <c r="J472" s="24"/>
      <c r="K472" s="24"/>
      <c r="L472" s="70"/>
    </row>
    <row r="473" spans="1:12" ht="14.4" x14ac:dyDescent="0.25">
      <c r="A473" s="11" t="s">
        <v>1083</v>
      </c>
      <c r="B473" s="15" t="s">
        <v>385</v>
      </c>
      <c r="C473" s="12" t="s">
        <v>1084</v>
      </c>
      <c r="D473" s="13"/>
      <c r="E473" s="13"/>
      <c r="F473" s="13"/>
      <c r="G473" s="13"/>
      <c r="H473" s="22">
        <v>1890829.33</v>
      </c>
      <c r="I473" s="22">
        <v>321207.56</v>
      </c>
      <c r="J473" s="22">
        <v>0</v>
      </c>
      <c r="K473" s="22">
        <v>2212036.89</v>
      </c>
      <c r="L473" s="71">
        <f>I473-J473</f>
        <v>321207.56</v>
      </c>
    </row>
    <row r="474" spans="1:12" ht="14.4" x14ac:dyDescent="0.25">
      <c r="A474" s="11" t="s">
        <v>1085</v>
      </c>
      <c r="B474" s="3" t="s">
        <v>385</v>
      </c>
      <c r="C474" s="4"/>
      <c r="D474" s="12" t="s">
        <v>1084</v>
      </c>
      <c r="E474" s="13"/>
      <c r="F474" s="13"/>
      <c r="G474" s="13"/>
      <c r="H474" s="22">
        <v>1890829.33</v>
      </c>
      <c r="I474" s="22">
        <v>321207.56</v>
      </c>
      <c r="J474" s="22">
        <v>0</v>
      </c>
      <c r="K474" s="22">
        <v>2212036.89</v>
      </c>
      <c r="L474" s="68"/>
    </row>
    <row r="475" spans="1:12" ht="14.4" x14ac:dyDescent="0.25">
      <c r="A475" s="11" t="s">
        <v>1086</v>
      </c>
      <c r="B475" s="3" t="s">
        <v>385</v>
      </c>
      <c r="C475" s="4"/>
      <c r="D475" s="4"/>
      <c r="E475" s="12" t="s">
        <v>1084</v>
      </c>
      <c r="F475" s="13"/>
      <c r="G475" s="13"/>
      <c r="H475" s="22">
        <v>1890829.33</v>
      </c>
      <c r="I475" s="22">
        <v>321207.56</v>
      </c>
      <c r="J475" s="22">
        <v>0</v>
      </c>
      <c r="K475" s="22">
        <v>2212036.89</v>
      </c>
      <c r="L475" s="68"/>
    </row>
    <row r="476" spans="1:12" ht="14.4" x14ac:dyDescent="0.25">
      <c r="A476" s="11" t="s">
        <v>1087</v>
      </c>
      <c r="B476" s="3" t="s">
        <v>385</v>
      </c>
      <c r="C476" s="4"/>
      <c r="D476" s="4"/>
      <c r="E476" s="4"/>
      <c r="F476" s="12" t="s">
        <v>1084</v>
      </c>
      <c r="G476" s="13"/>
      <c r="H476" s="22">
        <v>1890829.33</v>
      </c>
      <c r="I476" s="22">
        <v>321207.56</v>
      </c>
      <c r="J476" s="22">
        <v>0</v>
      </c>
      <c r="K476" s="22">
        <v>2212036.89</v>
      </c>
      <c r="L476" s="68"/>
    </row>
    <row r="477" spans="1:12" ht="14.4" x14ac:dyDescent="0.25">
      <c r="A477" s="16" t="s">
        <v>1088</v>
      </c>
      <c r="B477" s="3" t="s">
        <v>385</v>
      </c>
      <c r="C477" s="4"/>
      <c r="D477" s="4"/>
      <c r="E477" s="4"/>
      <c r="F477" s="4"/>
      <c r="G477" s="17" t="s">
        <v>1089</v>
      </c>
      <c r="H477" s="2">
        <v>1856543.21</v>
      </c>
      <c r="I477" s="2">
        <v>315335.34999999998</v>
      </c>
      <c r="J477" s="2">
        <v>0</v>
      </c>
      <c r="K477" s="2">
        <v>2171878.56</v>
      </c>
      <c r="L477" s="71">
        <f t="shared" ref="L477:L478" si="2">I477-J477</f>
        <v>315335.34999999998</v>
      </c>
    </row>
    <row r="478" spans="1:12" ht="14.4" x14ac:dyDescent="0.25">
      <c r="A478" s="16" t="s">
        <v>1090</v>
      </c>
      <c r="B478" s="3" t="s">
        <v>385</v>
      </c>
      <c r="C478" s="4"/>
      <c r="D478" s="4"/>
      <c r="E478" s="4"/>
      <c r="F478" s="4"/>
      <c r="G478" s="17" t="s">
        <v>1091</v>
      </c>
      <c r="H478" s="2">
        <v>34286.120000000003</v>
      </c>
      <c r="I478" s="2">
        <v>5872.21</v>
      </c>
      <c r="J478" s="2">
        <v>0</v>
      </c>
      <c r="K478" s="2">
        <v>40158.33</v>
      </c>
      <c r="L478" s="71">
        <f t="shared" si="2"/>
        <v>5872.21</v>
      </c>
    </row>
    <row r="480" spans="1:12" ht="14.4" x14ac:dyDescent="0.25">
      <c r="A480" s="11" t="s">
        <v>1092</v>
      </c>
      <c r="B480" s="15" t="s">
        <v>385</v>
      </c>
      <c r="C480" s="12" t="s">
        <v>1093</v>
      </c>
      <c r="D480" s="13"/>
      <c r="E480" s="13"/>
      <c r="F480" s="13"/>
      <c r="G480" s="13"/>
      <c r="H480" s="22">
        <v>0</v>
      </c>
      <c r="I480" s="22">
        <v>21800</v>
      </c>
      <c r="J480" s="22">
        <v>0</v>
      </c>
      <c r="K480" s="22">
        <v>21800</v>
      </c>
      <c r="L480" s="71">
        <f>I480-J480</f>
        <v>21800</v>
      </c>
    </row>
    <row r="481" spans="1:12" ht="14.4" x14ac:dyDescent="0.25">
      <c r="A481" s="11" t="s">
        <v>1094</v>
      </c>
      <c r="B481" s="3" t="s">
        <v>385</v>
      </c>
      <c r="C481" s="4"/>
      <c r="D481" s="12" t="s">
        <v>1093</v>
      </c>
      <c r="E481" s="13"/>
      <c r="F481" s="13"/>
      <c r="G481" s="13"/>
      <c r="H481" s="22">
        <v>0</v>
      </c>
      <c r="I481" s="22">
        <v>21800</v>
      </c>
      <c r="J481" s="22">
        <v>0</v>
      </c>
      <c r="K481" s="22">
        <v>21800</v>
      </c>
      <c r="L481" s="68"/>
    </row>
    <row r="482" spans="1:12" ht="14.4" x14ac:dyDescent="0.25">
      <c r="A482" s="11" t="s">
        <v>1095</v>
      </c>
      <c r="B482" s="3" t="s">
        <v>385</v>
      </c>
      <c r="C482" s="4"/>
      <c r="D482" s="4"/>
      <c r="E482" s="12" t="s">
        <v>1093</v>
      </c>
      <c r="F482" s="13"/>
      <c r="G482" s="13"/>
      <c r="H482" s="22">
        <v>0</v>
      </c>
      <c r="I482" s="22">
        <v>21800</v>
      </c>
      <c r="J482" s="22">
        <v>0</v>
      </c>
      <c r="K482" s="22">
        <v>21800</v>
      </c>
      <c r="L482" s="68"/>
    </row>
    <row r="483" spans="1:12" ht="14.4" x14ac:dyDescent="0.25">
      <c r="A483" s="11" t="s">
        <v>1096</v>
      </c>
      <c r="B483" s="3" t="s">
        <v>385</v>
      </c>
      <c r="C483" s="4"/>
      <c r="D483" s="4"/>
      <c r="E483" s="4"/>
      <c r="F483" s="12" t="s">
        <v>1093</v>
      </c>
      <c r="G483" s="13"/>
      <c r="H483" s="22">
        <v>0</v>
      </c>
      <c r="I483" s="22">
        <v>21800</v>
      </c>
      <c r="J483" s="22">
        <v>0</v>
      </c>
      <c r="K483" s="22">
        <v>21800</v>
      </c>
      <c r="L483" s="71">
        <f>I483-J483</f>
        <v>21800</v>
      </c>
    </row>
    <row r="484" spans="1:12" ht="14.4" x14ac:dyDescent="0.25">
      <c r="A484" s="16" t="s">
        <v>1097</v>
      </c>
      <c r="B484" s="3" t="s">
        <v>385</v>
      </c>
      <c r="C484" s="4"/>
      <c r="D484" s="4"/>
      <c r="E484" s="4"/>
      <c r="F484" s="4"/>
      <c r="G484" s="17" t="s">
        <v>1098</v>
      </c>
      <c r="H484" s="2">
        <v>0</v>
      </c>
      <c r="I484" s="2">
        <v>1800</v>
      </c>
      <c r="J484" s="2">
        <v>0</v>
      </c>
      <c r="K484" s="2">
        <v>1800</v>
      </c>
      <c r="L484" s="71">
        <f t="shared" ref="L484:L485" si="3">I484-J484</f>
        <v>1800</v>
      </c>
    </row>
    <row r="485" spans="1:12" ht="14.4" x14ac:dyDescent="0.25">
      <c r="A485" s="16" t="s">
        <v>1099</v>
      </c>
      <c r="B485" s="3" t="s">
        <v>385</v>
      </c>
      <c r="C485" s="4"/>
      <c r="D485" s="4"/>
      <c r="E485" s="4"/>
      <c r="F485" s="4"/>
      <c r="G485" s="17" t="s">
        <v>1100</v>
      </c>
      <c r="H485" s="2">
        <v>0</v>
      </c>
      <c r="I485" s="2">
        <v>20000</v>
      </c>
      <c r="J485" s="2">
        <v>0</v>
      </c>
      <c r="K485" s="2">
        <v>20000</v>
      </c>
      <c r="L485" s="71">
        <f t="shared" si="3"/>
        <v>20000</v>
      </c>
    </row>
    <row r="486" spans="1:12" ht="14.4" x14ac:dyDescent="0.25">
      <c r="A486" s="11" t="s">
        <v>385</v>
      </c>
      <c r="B486" s="15" t="s">
        <v>385</v>
      </c>
      <c r="C486" s="12" t="s">
        <v>385</v>
      </c>
      <c r="D486" s="13"/>
      <c r="E486" s="13"/>
      <c r="F486" s="13"/>
      <c r="G486" s="13"/>
      <c r="H486" s="24"/>
      <c r="I486" s="24"/>
      <c r="J486" s="24"/>
      <c r="K486" s="24"/>
      <c r="L486" s="70"/>
    </row>
    <row r="487" spans="1:12" ht="14.4" x14ac:dyDescent="0.25">
      <c r="A487" s="11" t="s">
        <v>1110</v>
      </c>
      <c r="B487" s="15" t="s">
        <v>385</v>
      </c>
      <c r="C487" s="12" t="s">
        <v>1111</v>
      </c>
      <c r="D487" s="13"/>
      <c r="E487" s="13"/>
      <c r="F487" s="13"/>
      <c r="G487" s="13"/>
      <c r="H487" s="22">
        <v>2028.91</v>
      </c>
      <c r="I487" s="22">
        <v>344.09</v>
      </c>
      <c r="J487" s="22">
        <v>0</v>
      </c>
      <c r="K487" s="22">
        <v>2373</v>
      </c>
      <c r="L487" s="71">
        <f>I487-J487</f>
        <v>344.09</v>
      </c>
    </row>
    <row r="488" spans="1:12" ht="14.4" x14ac:dyDescent="0.25">
      <c r="A488" s="11" t="s">
        <v>1112</v>
      </c>
      <c r="B488" s="3" t="s">
        <v>385</v>
      </c>
      <c r="C488" s="4"/>
      <c r="D488" s="12" t="s">
        <v>1111</v>
      </c>
      <c r="E488" s="13"/>
      <c r="F488" s="13"/>
      <c r="G488" s="13"/>
      <c r="H488" s="22">
        <v>2028.91</v>
      </c>
      <c r="I488" s="22">
        <v>344.09</v>
      </c>
      <c r="J488" s="22">
        <v>0</v>
      </c>
      <c r="K488" s="22">
        <v>2373</v>
      </c>
      <c r="L488" s="68"/>
    </row>
    <row r="489" spans="1:12" ht="14.4" x14ac:dyDescent="0.25">
      <c r="A489" s="11" t="s">
        <v>1113</v>
      </c>
      <c r="B489" s="3" t="s">
        <v>385</v>
      </c>
      <c r="C489" s="4"/>
      <c r="D489" s="4"/>
      <c r="E489" s="12" t="s">
        <v>1111</v>
      </c>
      <c r="F489" s="13"/>
      <c r="G489" s="13"/>
      <c r="H489" s="22">
        <v>2028.91</v>
      </c>
      <c r="I489" s="22">
        <v>344.09</v>
      </c>
      <c r="J489" s="22">
        <v>0</v>
      </c>
      <c r="K489" s="22">
        <v>2373</v>
      </c>
      <c r="L489" s="68"/>
    </row>
    <row r="490" spans="1:12" ht="14.4" x14ac:dyDescent="0.25">
      <c r="A490" s="11" t="s">
        <v>1114</v>
      </c>
      <c r="B490" s="3" t="s">
        <v>385</v>
      </c>
      <c r="C490" s="4"/>
      <c r="D490" s="4"/>
      <c r="E490" s="4"/>
      <c r="F490" s="12" t="s">
        <v>1111</v>
      </c>
      <c r="G490" s="13"/>
      <c r="H490" s="22">
        <v>2028.91</v>
      </c>
      <c r="I490" s="22">
        <v>344.09</v>
      </c>
      <c r="J490" s="22">
        <v>0</v>
      </c>
      <c r="K490" s="22">
        <v>2373</v>
      </c>
      <c r="L490" s="68"/>
    </row>
    <row r="491" spans="1:12" ht="14.4" x14ac:dyDescent="0.25">
      <c r="A491" s="16" t="s">
        <v>1115</v>
      </c>
      <c r="B491" s="3" t="s">
        <v>385</v>
      </c>
      <c r="C491" s="4"/>
      <c r="D491" s="4"/>
      <c r="E491" s="4"/>
      <c r="F491" s="4"/>
      <c r="G491" s="17" t="s">
        <v>739</v>
      </c>
      <c r="H491" s="2">
        <v>2028.91</v>
      </c>
      <c r="I491" s="2">
        <v>344.09</v>
      </c>
      <c r="J491" s="2">
        <v>0</v>
      </c>
      <c r="K491" s="2">
        <v>2373</v>
      </c>
      <c r="L491" s="69"/>
    </row>
    <row r="492" spans="1:12" ht="14.4" x14ac:dyDescent="0.25">
      <c r="A492" s="19" t="s">
        <v>385</v>
      </c>
      <c r="B492" s="3" t="s">
        <v>385</v>
      </c>
      <c r="C492" s="4"/>
      <c r="D492" s="4"/>
      <c r="E492" s="4"/>
      <c r="F492" s="4"/>
      <c r="G492" s="20" t="s">
        <v>385</v>
      </c>
      <c r="H492" s="26"/>
      <c r="I492" s="26"/>
      <c r="J492" s="26"/>
      <c r="K492" s="26"/>
      <c r="L492" s="21"/>
    </row>
    <row r="493" spans="1:12" ht="14.4" x14ac:dyDescent="0.25">
      <c r="A493" s="11" t="s">
        <v>1194</v>
      </c>
      <c r="B493" s="15" t="s">
        <v>385</v>
      </c>
      <c r="C493" s="12" t="s">
        <v>1195</v>
      </c>
      <c r="D493" s="13"/>
      <c r="E493" s="13"/>
      <c r="F493" s="13"/>
      <c r="G493" s="13"/>
      <c r="H493" s="22">
        <v>0</v>
      </c>
      <c r="I493" s="22">
        <v>11980</v>
      </c>
      <c r="J493" s="22">
        <v>11980</v>
      </c>
      <c r="K493" s="22">
        <v>0</v>
      </c>
      <c r="L493" s="71">
        <f>I493-J493</f>
        <v>0</v>
      </c>
    </row>
    <row r="494" spans="1:12" ht="14.4" x14ac:dyDescent="0.25">
      <c r="A494" s="11" t="s">
        <v>1196</v>
      </c>
      <c r="B494" s="3" t="s">
        <v>385</v>
      </c>
      <c r="C494" s="4"/>
      <c r="D494" s="12" t="s">
        <v>1195</v>
      </c>
      <c r="E494" s="13"/>
      <c r="F494" s="13"/>
      <c r="G494" s="13"/>
      <c r="H494" s="22">
        <v>0</v>
      </c>
      <c r="I494" s="22">
        <v>11980</v>
      </c>
      <c r="J494" s="22">
        <v>11980</v>
      </c>
      <c r="K494" s="22">
        <v>0</v>
      </c>
      <c r="L494" s="68"/>
    </row>
    <row r="495" spans="1:12" ht="14.4" x14ac:dyDescent="0.25">
      <c r="A495" s="11" t="s">
        <v>1197</v>
      </c>
      <c r="B495" s="3" t="s">
        <v>385</v>
      </c>
      <c r="C495" s="4"/>
      <c r="D495" s="4"/>
      <c r="E495" s="12" t="s">
        <v>1195</v>
      </c>
      <c r="F495" s="13"/>
      <c r="G495" s="13"/>
      <c r="H495" s="22">
        <v>0</v>
      </c>
      <c r="I495" s="22">
        <v>11980</v>
      </c>
      <c r="J495" s="22">
        <v>11980</v>
      </c>
      <c r="K495" s="22">
        <v>0</v>
      </c>
      <c r="L495" s="68"/>
    </row>
    <row r="496" spans="1:12" ht="14.4" x14ac:dyDescent="0.25">
      <c r="A496" s="11" t="s">
        <v>1198</v>
      </c>
      <c r="B496" s="3" t="s">
        <v>385</v>
      </c>
      <c r="C496" s="4"/>
      <c r="D496" s="4"/>
      <c r="E496" s="4"/>
      <c r="F496" s="12" t="s">
        <v>1195</v>
      </c>
      <c r="G496" s="13"/>
      <c r="H496" s="22">
        <v>0</v>
      </c>
      <c r="I496" s="22">
        <v>11980</v>
      </c>
      <c r="J496" s="22">
        <v>11980</v>
      </c>
      <c r="K496" s="22">
        <v>0</v>
      </c>
      <c r="L496" s="68"/>
    </row>
    <row r="497" spans="1:12" ht="14.4" x14ac:dyDescent="0.25">
      <c r="A497" s="16" t="s">
        <v>1199</v>
      </c>
      <c r="B497" s="3" t="s">
        <v>385</v>
      </c>
      <c r="C497" s="4"/>
      <c r="D497" s="4"/>
      <c r="E497" s="4"/>
      <c r="F497" s="4"/>
      <c r="G497" s="17" t="s">
        <v>1195</v>
      </c>
      <c r="H497" s="2">
        <v>0</v>
      </c>
      <c r="I497" s="2">
        <v>11980</v>
      </c>
      <c r="J497" s="2">
        <v>11980</v>
      </c>
      <c r="K497" s="2">
        <v>0</v>
      </c>
      <c r="L497" s="69"/>
    </row>
    <row r="498" spans="1:12" ht="14.4" x14ac:dyDescent="0.25">
      <c r="A498" s="19" t="s">
        <v>385</v>
      </c>
      <c r="B498" s="3" t="s">
        <v>385</v>
      </c>
      <c r="C498" s="4"/>
      <c r="D498" s="4"/>
      <c r="E498" s="4"/>
      <c r="F498" s="4"/>
      <c r="G498" s="20" t="s">
        <v>385</v>
      </c>
      <c r="H498" s="26"/>
      <c r="I498" s="26"/>
      <c r="J498" s="26"/>
      <c r="K498" s="26"/>
      <c r="L498" s="21"/>
    </row>
    <row r="499" spans="1:12" ht="14.4" x14ac:dyDescent="0.25">
      <c r="A499" s="11" t="s">
        <v>1116</v>
      </c>
      <c r="B499" s="15" t="s">
        <v>385</v>
      </c>
      <c r="C499" s="12" t="s">
        <v>1117</v>
      </c>
      <c r="D499" s="13"/>
      <c r="E499" s="13"/>
      <c r="F499" s="13"/>
      <c r="G499" s="13"/>
      <c r="H499" s="22">
        <v>1464692.36</v>
      </c>
      <c r="I499" s="22">
        <v>689155.34</v>
      </c>
      <c r="J499" s="22">
        <v>0</v>
      </c>
      <c r="K499" s="22">
        <v>2153847.7000000002</v>
      </c>
      <c r="L499" s="71">
        <f>I499-J499</f>
        <v>689155.34</v>
      </c>
    </row>
    <row r="500" spans="1:12" ht="14.4" x14ac:dyDescent="0.25">
      <c r="A500" s="11" t="s">
        <v>1118</v>
      </c>
      <c r="B500" s="3" t="s">
        <v>385</v>
      </c>
      <c r="C500" s="4"/>
      <c r="D500" s="12" t="s">
        <v>1117</v>
      </c>
      <c r="E500" s="13"/>
      <c r="F500" s="13"/>
      <c r="G500" s="13"/>
      <c r="H500" s="22">
        <v>1464692.36</v>
      </c>
      <c r="I500" s="22">
        <v>689155.34</v>
      </c>
      <c r="J500" s="22">
        <v>0</v>
      </c>
      <c r="K500" s="22">
        <v>2153847.7000000002</v>
      </c>
      <c r="L500" s="68"/>
    </row>
    <row r="501" spans="1:12" ht="14.4" x14ac:dyDescent="0.25">
      <c r="A501" s="11" t="s">
        <v>1119</v>
      </c>
      <c r="B501" s="3" t="s">
        <v>385</v>
      </c>
      <c r="C501" s="4"/>
      <c r="D501" s="4"/>
      <c r="E501" s="12" t="s">
        <v>1117</v>
      </c>
      <c r="F501" s="13"/>
      <c r="G501" s="13"/>
      <c r="H501" s="22">
        <v>1464692.36</v>
      </c>
      <c r="I501" s="22">
        <v>689155.34</v>
      </c>
      <c r="J501" s="22">
        <v>0</v>
      </c>
      <c r="K501" s="22">
        <v>2153847.7000000002</v>
      </c>
      <c r="L501" s="68"/>
    </row>
    <row r="502" spans="1:12" ht="14.4" x14ac:dyDescent="0.25">
      <c r="A502" s="11" t="s">
        <v>1120</v>
      </c>
      <c r="B502" s="3" t="s">
        <v>385</v>
      </c>
      <c r="C502" s="4"/>
      <c r="D502" s="4"/>
      <c r="E502" s="4"/>
      <c r="F502" s="12" t="s">
        <v>1117</v>
      </c>
      <c r="G502" s="13"/>
      <c r="H502" s="22">
        <v>1464692.36</v>
      </c>
      <c r="I502" s="22">
        <v>689155.34</v>
      </c>
      <c r="J502" s="22">
        <v>0</v>
      </c>
      <c r="K502" s="22">
        <v>2153847.7000000002</v>
      </c>
      <c r="L502" s="68"/>
    </row>
    <row r="503" spans="1:12" ht="14.4" x14ac:dyDescent="0.25">
      <c r="A503" s="16" t="s">
        <v>1121</v>
      </c>
      <c r="B503" s="3" t="s">
        <v>385</v>
      </c>
      <c r="C503" s="4"/>
      <c r="D503" s="4"/>
      <c r="E503" s="4"/>
      <c r="F503" s="4"/>
      <c r="G503" s="17" t="s">
        <v>1122</v>
      </c>
      <c r="H503" s="2">
        <v>201752.65</v>
      </c>
      <c r="I503" s="2">
        <v>34925.339999999997</v>
      </c>
      <c r="J503" s="2">
        <v>0</v>
      </c>
      <c r="K503" s="2">
        <v>236677.99</v>
      </c>
      <c r="L503" s="69"/>
    </row>
    <row r="504" spans="1:12" ht="14.4" x14ac:dyDescent="0.25">
      <c r="A504" s="16" t="s">
        <v>1123</v>
      </c>
      <c r="B504" s="3" t="s">
        <v>385</v>
      </c>
      <c r="C504" s="4"/>
      <c r="D504" s="4"/>
      <c r="E504" s="4"/>
      <c r="F504" s="4"/>
      <c r="G504" s="17" t="s">
        <v>1124</v>
      </c>
      <c r="H504" s="2">
        <v>222299.31</v>
      </c>
      <c r="I504" s="2">
        <v>114200</v>
      </c>
      <c r="J504" s="2">
        <v>0</v>
      </c>
      <c r="K504" s="2">
        <v>336499.31</v>
      </c>
      <c r="L504" s="69"/>
    </row>
    <row r="505" spans="1:12" ht="14.4" x14ac:dyDescent="0.25">
      <c r="A505" s="16" t="s">
        <v>1125</v>
      </c>
      <c r="B505" s="3" t="s">
        <v>385</v>
      </c>
      <c r="C505" s="4"/>
      <c r="D505" s="4"/>
      <c r="E505" s="4"/>
      <c r="F505" s="4"/>
      <c r="G505" s="17" t="s">
        <v>1126</v>
      </c>
      <c r="H505" s="2">
        <v>5160.3999999999996</v>
      </c>
      <c r="I505" s="2">
        <v>0</v>
      </c>
      <c r="J505" s="2">
        <v>0</v>
      </c>
      <c r="K505" s="2">
        <v>5160.3999999999996</v>
      </c>
      <c r="L505" s="69"/>
    </row>
    <row r="506" spans="1:12" ht="14.4" x14ac:dyDescent="0.25">
      <c r="A506" s="16" t="s">
        <v>1127</v>
      </c>
      <c r="B506" s="3" t="s">
        <v>385</v>
      </c>
      <c r="C506" s="4"/>
      <c r="D506" s="4"/>
      <c r="E506" s="4"/>
      <c r="F506" s="4"/>
      <c r="G506" s="17" t="s">
        <v>1128</v>
      </c>
      <c r="H506" s="2">
        <v>1035480</v>
      </c>
      <c r="I506" s="2">
        <v>540030</v>
      </c>
      <c r="J506" s="2">
        <v>0</v>
      </c>
      <c r="K506" s="2">
        <v>1575510</v>
      </c>
      <c r="L506" s="69"/>
    </row>
    <row r="507" spans="1:12" ht="14.4" x14ac:dyDescent="0.25">
      <c r="A507" s="11" t="s">
        <v>385</v>
      </c>
      <c r="B507" s="3" t="s">
        <v>385</v>
      </c>
      <c r="C507" s="4"/>
      <c r="D507" s="4"/>
      <c r="E507" s="12" t="s">
        <v>385</v>
      </c>
      <c r="F507" s="13"/>
      <c r="G507" s="13"/>
      <c r="H507" s="24"/>
      <c r="I507" s="24"/>
      <c r="J507" s="24"/>
      <c r="K507" s="24"/>
      <c r="L507" s="70"/>
    </row>
    <row r="508" spans="1:12" ht="14.4" x14ac:dyDescent="0.25">
      <c r="A508" s="11" t="s">
        <v>1129</v>
      </c>
      <c r="B508" s="12" t="s">
        <v>1130</v>
      </c>
      <c r="C508" s="13"/>
      <c r="D508" s="13"/>
      <c r="E508" s="13"/>
      <c r="F508" s="13"/>
      <c r="G508" s="13"/>
      <c r="H508" s="22">
        <v>11369195.83</v>
      </c>
      <c r="I508" s="22">
        <v>44821.39</v>
      </c>
      <c r="J508" s="22">
        <v>2742657.67</v>
      </c>
      <c r="K508" s="22">
        <v>14067032.109999999</v>
      </c>
      <c r="L508" s="71">
        <f>J508-I508</f>
        <v>2697836.28</v>
      </c>
    </row>
    <row r="509" spans="1:12" ht="14.4" x14ac:dyDescent="0.25">
      <c r="A509" s="11" t="s">
        <v>1131</v>
      </c>
      <c r="B509" s="15" t="s">
        <v>385</v>
      </c>
      <c r="C509" s="12" t="s">
        <v>1130</v>
      </c>
      <c r="D509" s="13"/>
      <c r="E509" s="13"/>
      <c r="F509" s="13"/>
      <c r="G509" s="13"/>
      <c r="H509" s="22">
        <v>11369195.83</v>
      </c>
      <c r="I509" s="22">
        <v>44821.39</v>
      </c>
      <c r="J509" s="22">
        <v>2742657.67</v>
      </c>
      <c r="K509" s="22">
        <v>14067032.109999999</v>
      </c>
      <c r="L509" s="68"/>
    </row>
    <row r="510" spans="1:12" ht="14.4" x14ac:dyDescent="0.25">
      <c r="A510" s="11" t="s">
        <v>1132</v>
      </c>
      <c r="B510" s="3" t="s">
        <v>385</v>
      </c>
      <c r="C510" s="4"/>
      <c r="D510" s="12" t="s">
        <v>1130</v>
      </c>
      <c r="E510" s="13"/>
      <c r="F510" s="13"/>
      <c r="G510" s="13"/>
      <c r="H510" s="22">
        <v>11369195.83</v>
      </c>
      <c r="I510" s="22">
        <v>44821.39</v>
      </c>
      <c r="J510" s="22">
        <v>2742657.67</v>
      </c>
      <c r="K510" s="22">
        <v>14067032.109999999</v>
      </c>
      <c r="L510" s="68"/>
    </row>
    <row r="511" spans="1:12" ht="14.4" x14ac:dyDescent="0.25">
      <c r="A511" s="11" t="s">
        <v>1133</v>
      </c>
      <c r="B511" s="3" t="s">
        <v>385</v>
      </c>
      <c r="C511" s="4"/>
      <c r="D511" s="4"/>
      <c r="E511" s="12" t="s">
        <v>1134</v>
      </c>
      <c r="F511" s="13"/>
      <c r="G511" s="13"/>
      <c r="H511" s="22">
        <v>7564806.5499999998</v>
      </c>
      <c r="I511" s="22">
        <v>25950.13</v>
      </c>
      <c r="J511" s="22">
        <v>1068076.72</v>
      </c>
      <c r="K511" s="22">
        <v>8606933.1400000006</v>
      </c>
      <c r="L511" s="68"/>
    </row>
    <row r="512" spans="1:12" ht="14.4" x14ac:dyDescent="0.25">
      <c r="A512" s="11" t="s">
        <v>1135</v>
      </c>
      <c r="B512" s="3" t="s">
        <v>385</v>
      </c>
      <c r="C512" s="4"/>
      <c r="D512" s="4"/>
      <c r="E512" s="4"/>
      <c r="F512" s="12" t="s">
        <v>1134</v>
      </c>
      <c r="G512" s="13"/>
      <c r="H512" s="22">
        <v>7564806.5499999998</v>
      </c>
      <c r="I512" s="22">
        <v>25950.13</v>
      </c>
      <c r="J512" s="22">
        <v>1068076.72</v>
      </c>
      <c r="K512" s="22">
        <v>8606933.1400000006</v>
      </c>
      <c r="L512" s="71">
        <f>J512-I512</f>
        <v>1042126.59</v>
      </c>
    </row>
    <row r="513" spans="1:12" ht="14.4" x14ac:dyDescent="0.25">
      <c r="A513" s="16" t="s">
        <v>1136</v>
      </c>
      <c r="B513" s="3" t="s">
        <v>385</v>
      </c>
      <c r="C513" s="4"/>
      <c r="D513" s="4"/>
      <c r="E513" s="4"/>
      <c r="F513" s="4"/>
      <c r="G513" s="17" t="s">
        <v>710</v>
      </c>
      <c r="H513" s="2">
        <v>7564806.5499999998</v>
      </c>
      <c r="I513" s="2">
        <v>25950.13</v>
      </c>
      <c r="J513" s="2">
        <v>1068076.72</v>
      </c>
      <c r="K513" s="2">
        <v>8606933.1400000006</v>
      </c>
      <c r="L513" s="69"/>
    </row>
    <row r="514" spans="1:12" ht="14.4" x14ac:dyDescent="0.25">
      <c r="A514" s="19" t="s">
        <v>385</v>
      </c>
      <c r="B514" s="3" t="s">
        <v>385</v>
      </c>
      <c r="C514" s="4"/>
      <c r="D514" s="4"/>
      <c r="E514" s="4"/>
      <c r="F514" s="4"/>
      <c r="G514" s="20" t="s">
        <v>385</v>
      </c>
      <c r="H514" s="26"/>
      <c r="I514" s="26"/>
      <c r="J514" s="26"/>
      <c r="K514" s="26"/>
      <c r="L514" s="21"/>
    </row>
    <row r="515" spans="1:12" ht="14.4" x14ac:dyDescent="0.25">
      <c r="A515" s="11" t="s">
        <v>1137</v>
      </c>
      <c r="B515" s="3" t="s">
        <v>385</v>
      </c>
      <c r="C515" s="4"/>
      <c r="D515" s="4"/>
      <c r="E515" s="12" t="s">
        <v>1138</v>
      </c>
      <c r="F515" s="13"/>
      <c r="G515" s="13"/>
      <c r="H515" s="22">
        <v>2208393.7400000002</v>
      </c>
      <c r="I515" s="22">
        <v>18871.259999999998</v>
      </c>
      <c r="J515" s="22">
        <v>1020973.75</v>
      </c>
      <c r="K515" s="22">
        <v>3210496.23</v>
      </c>
      <c r="L515" s="68"/>
    </row>
    <row r="516" spans="1:12" ht="14.4" x14ac:dyDescent="0.25">
      <c r="A516" s="11" t="s">
        <v>1139</v>
      </c>
      <c r="B516" s="3" t="s">
        <v>385</v>
      </c>
      <c r="C516" s="4"/>
      <c r="D516" s="4"/>
      <c r="E516" s="4"/>
      <c r="F516" s="12" t="s">
        <v>1140</v>
      </c>
      <c r="G516" s="13"/>
      <c r="H516" s="22">
        <v>256033.18</v>
      </c>
      <c r="I516" s="22">
        <v>0</v>
      </c>
      <c r="J516" s="22">
        <v>98700.6</v>
      </c>
      <c r="K516" s="22">
        <v>354733.78</v>
      </c>
      <c r="L516" s="68"/>
    </row>
    <row r="517" spans="1:12" ht="14.4" x14ac:dyDescent="0.25">
      <c r="A517" s="16" t="s">
        <v>1141</v>
      </c>
      <c r="B517" s="3" t="s">
        <v>385</v>
      </c>
      <c r="C517" s="4"/>
      <c r="D517" s="4"/>
      <c r="E517" s="4"/>
      <c r="F517" s="4"/>
      <c r="G517" s="17" t="s">
        <v>935</v>
      </c>
      <c r="H517" s="2">
        <v>79911.399999999994</v>
      </c>
      <c r="I517" s="2">
        <v>0</v>
      </c>
      <c r="J517" s="2">
        <v>37584.400000000001</v>
      </c>
      <c r="K517" s="2">
        <v>117495.8</v>
      </c>
      <c r="L517" s="69"/>
    </row>
    <row r="518" spans="1:12" ht="14.4" x14ac:dyDescent="0.25">
      <c r="A518" s="16" t="s">
        <v>1142</v>
      </c>
      <c r="B518" s="3" t="s">
        <v>385</v>
      </c>
      <c r="C518" s="4"/>
      <c r="D518" s="4"/>
      <c r="E518" s="4"/>
      <c r="F518" s="4"/>
      <c r="G518" s="17" t="s">
        <v>1143</v>
      </c>
      <c r="H518" s="2">
        <v>73421.78</v>
      </c>
      <c r="I518" s="2">
        <v>0</v>
      </c>
      <c r="J518" s="2">
        <v>35252.980000000003</v>
      </c>
      <c r="K518" s="2">
        <v>108674.76</v>
      </c>
      <c r="L518" s="69"/>
    </row>
    <row r="519" spans="1:12" ht="14.4" x14ac:dyDescent="0.25">
      <c r="A519" s="16" t="s">
        <v>1144</v>
      </c>
      <c r="B519" s="3" t="s">
        <v>385</v>
      </c>
      <c r="C519" s="4"/>
      <c r="D519" s="4"/>
      <c r="E519" s="4"/>
      <c r="F519" s="4"/>
      <c r="G519" s="17" t="s">
        <v>1145</v>
      </c>
      <c r="H519" s="2">
        <v>69600</v>
      </c>
      <c r="I519" s="2">
        <v>0</v>
      </c>
      <c r="J519" s="2">
        <v>3000</v>
      </c>
      <c r="K519" s="2">
        <v>72600</v>
      </c>
      <c r="L519" s="69"/>
    </row>
    <row r="520" spans="1:12" ht="14.4" x14ac:dyDescent="0.25">
      <c r="A520" s="16" t="s">
        <v>1146</v>
      </c>
      <c r="B520" s="3" t="s">
        <v>385</v>
      </c>
      <c r="C520" s="4"/>
      <c r="D520" s="4"/>
      <c r="E520" s="4"/>
      <c r="F520" s="4"/>
      <c r="G520" s="17" t="s">
        <v>1147</v>
      </c>
      <c r="H520" s="2">
        <v>33100</v>
      </c>
      <c r="I520" s="2">
        <v>0</v>
      </c>
      <c r="J520" s="2">
        <v>0</v>
      </c>
      <c r="K520" s="2">
        <v>33100</v>
      </c>
      <c r="L520" s="69"/>
    </row>
    <row r="521" spans="1:12" ht="14.4" x14ac:dyDescent="0.25">
      <c r="A521" s="16" t="s">
        <v>1148</v>
      </c>
      <c r="B521" s="3" t="s">
        <v>385</v>
      </c>
      <c r="C521" s="4"/>
      <c r="D521" s="4"/>
      <c r="E521" s="4"/>
      <c r="F521" s="4"/>
      <c r="G521" s="17" t="s">
        <v>1149</v>
      </c>
      <c r="H521" s="2">
        <v>0</v>
      </c>
      <c r="I521" s="2">
        <v>0</v>
      </c>
      <c r="J521" s="2">
        <v>22863.22</v>
      </c>
      <c r="K521" s="2">
        <v>22863.22</v>
      </c>
      <c r="L521" s="69"/>
    </row>
    <row r="522" spans="1:12" ht="14.4" x14ac:dyDescent="0.25">
      <c r="A522" s="19" t="s">
        <v>385</v>
      </c>
      <c r="B522" s="3" t="s">
        <v>385</v>
      </c>
      <c r="C522" s="4"/>
      <c r="D522" s="4"/>
      <c r="E522" s="4"/>
      <c r="F522" s="4"/>
      <c r="G522" s="20" t="s">
        <v>385</v>
      </c>
      <c r="H522" s="26"/>
      <c r="I522" s="26"/>
      <c r="J522" s="26"/>
      <c r="K522" s="26"/>
      <c r="L522" s="21"/>
    </row>
    <row r="523" spans="1:12" ht="14.4" x14ac:dyDescent="0.25">
      <c r="A523" s="11" t="s">
        <v>1150</v>
      </c>
      <c r="B523" s="3" t="s">
        <v>385</v>
      </c>
      <c r="C523" s="4"/>
      <c r="D523" s="4"/>
      <c r="E523" s="4"/>
      <c r="F523" s="12" t="s">
        <v>1151</v>
      </c>
      <c r="G523" s="13"/>
      <c r="H523" s="22">
        <v>1446285</v>
      </c>
      <c r="I523" s="22">
        <v>0</v>
      </c>
      <c r="J523" s="22">
        <v>643950</v>
      </c>
      <c r="K523" s="22">
        <v>2090235</v>
      </c>
      <c r="L523" s="68"/>
    </row>
    <row r="524" spans="1:12" ht="14.4" x14ac:dyDescent="0.25">
      <c r="A524" s="16" t="s">
        <v>1152</v>
      </c>
      <c r="B524" s="3" t="s">
        <v>385</v>
      </c>
      <c r="C524" s="4"/>
      <c r="D524" s="4"/>
      <c r="E524" s="4"/>
      <c r="F524" s="4"/>
      <c r="G524" s="17" t="s">
        <v>1153</v>
      </c>
      <c r="H524" s="2">
        <v>1446285</v>
      </c>
      <c r="I524" s="2">
        <v>0</v>
      </c>
      <c r="J524" s="2">
        <v>643950</v>
      </c>
      <c r="K524" s="2">
        <v>2090235</v>
      </c>
      <c r="L524" s="69"/>
    </row>
    <row r="525" spans="1:12" ht="14.4" x14ac:dyDescent="0.25">
      <c r="A525" s="19" t="s">
        <v>385</v>
      </c>
      <c r="B525" s="3" t="s">
        <v>385</v>
      </c>
      <c r="C525" s="4"/>
      <c r="D525" s="4"/>
      <c r="E525" s="4"/>
      <c r="F525" s="4"/>
      <c r="G525" s="20" t="s">
        <v>385</v>
      </c>
      <c r="H525" s="26"/>
      <c r="I525" s="26"/>
      <c r="J525" s="26"/>
      <c r="K525" s="26"/>
      <c r="L525" s="21"/>
    </row>
    <row r="526" spans="1:12" ht="14.4" x14ac:dyDescent="0.25">
      <c r="A526" s="11" t="s">
        <v>1154</v>
      </c>
      <c r="B526" s="3" t="s">
        <v>385</v>
      </c>
      <c r="C526" s="4"/>
      <c r="D526" s="4"/>
      <c r="E526" s="4"/>
      <c r="F526" s="12" t="s">
        <v>1155</v>
      </c>
      <c r="G526" s="13"/>
      <c r="H526" s="22">
        <v>241366.24</v>
      </c>
      <c r="I526" s="22">
        <v>0</v>
      </c>
      <c r="J526" s="22">
        <v>116294.15</v>
      </c>
      <c r="K526" s="22">
        <v>357660.39</v>
      </c>
      <c r="L526" s="68"/>
    </row>
    <row r="527" spans="1:12" ht="14.4" x14ac:dyDescent="0.25">
      <c r="A527" s="16" t="s">
        <v>1156</v>
      </c>
      <c r="B527" s="3" t="s">
        <v>385</v>
      </c>
      <c r="C527" s="4"/>
      <c r="D527" s="4"/>
      <c r="E527" s="4"/>
      <c r="F527" s="4"/>
      <c r="G527" s="17" t="s">
        <v>1157</v>
      </c>
      <c r="H527" s="2">
        <v>241366.24</v>
      </c>
      <c r="I527" s="2">
        <v>0</v>
      </c>
      <c r="J527" s="2">
        <v>116294.15</v>
      </c>
      <c r="K527" s="2">
        <v>357660.39</v>
      </c>
      <c r="L527" s="69"/>
    </row>
    <row r="528" spans="1:12" ht="14.4" x14ac:dyDescent="0.25">
      <c r="A528" s="19" t="s">
        <v>385</v>
      </c>
      <c r="B528" s="3" t="s">
        <v>385</v>
      </c>
      <c r="C528" s="4"/>
      <c r="D528" s="4"/>
      <c r="E528" s="4"/>
      <c r="F528" s="4"/>
      <c r="G528" s="20" t="s">
        <v>385</v>
      </c>
      <c r="H528" s="26"/>
      <c r="I528" s="26"/>
      <c r="J528" s="26"/>
      <c r="K528" s="26"/>
      <c r="L528" s="21"/>
    </row>
    <row r="529" spans="1:12" ht="14.4" x14ac:dyDescent="0.25">
      <c r="A529" s="11" t="s">
        <v>1158</v>
      </c>
      <c r="B529" s="3" t="s">
        <v>385</v>
      </c>
      <c r="C529" s="4"/>
      <c r="D529" s="4"/>
      <c r="E529" s="4"/>
      <c r="F529" s="12" t="s">
        <v>1159</v>
      </c>
      <c r="G529" s="13"/>
      <c r="H529" s="22">
        <v>264709.32</v>
      </c>
      <c r="I529" s="22">
        <v>18871.259999999998</v>
      </c>
      <c r="J529" s="22">
        <v>162029</v>
      </c>
      <c r="K529" s="22">
        <v>407867.06</v>
      </c>
      <c r="L529" s="71">
        <f>J529-I529</f>
        <v>143157.74</v>
      </c>
    </row>
    <row r="530" spans="1:12" ht="14.4" x14ac:dyDescent="0.25">
      <c r="A530" s="16" t="s">
        <v>1160</v>
      </c>
      <c r="B530" s="3" t="s">
        <v>385</v>
      </c>
      <c r="C530" s="4"/>
      <c r="D530" s="4"/>
      <c r="E530" s="4"/>
      <c r="F530" s="4"/>
      <c r="G530" s="17" t="s">
        <v>1161</v>
      </c>
      <c r="H530" s="2">
        <v>305365.8</v>
      </c>
      <c r="I530" s="2">
        <v>0</v>
      </c>
      <c r="J530" s="2">
        <v>162029</v>
      </c>
      <c r="K530" s="2">
        <v>467394.8</v>
      </c>
      <c r="L530" s="69"/>
    </row>
    <row r="531" spans="1:12" ht="14.4" x14ac:dyDescent="0.25">
      <c r="A531" s="16" t="s">
        <v>1162</v>
      </c>
      <c r="B531" s="3" t="s">
        <v>385</v>
      </c>
      <c r="C531" s="4"/>
      <c r="D531" s="4"/>
      <c r="E531" s="4"/>
      <c r="F531" s="4"/>
      <c r="G531" s="17" t="s">
        <v>1163</v>
      </c>
      <c r="H531" s="2">
        <v>-39771.08</v>
      </c>
      <c r="I531" s="2">
        <v>18744.96</v>
      </c>
      <c r="J531" s="2">
        <v>0</v>
      </c>
      <c r="K531" s="2">
        <v>-58516.04</v>
      </c>
      <c r="L531" s="69"/>
    </row>
    <row r="532" spans="1:12" ht="14.4" x14ac:dyDescent="0.25">
      <c r="A532" s="16" t="s">
        <v>1164</v>
      </c>
      <c r="B532" s="3" t="s">
        <v>385</v>
      </c>
      <c r="C532" s="4"/>
      <c r="D532" s="4"/>
      <c r="E532" s="4"/>
      <c r="F532" s="4"/>
      <c r="G532" s="17" t="s">
        <v>1165</v>
      </c>
      <c r="H532" s="2">
        <v>-836.4</v>
      </c>
      <c r="I532" s="2">
        <v>126.3</v>
      </c>
      <c r="J532" s="2">
        <v>0</v>
      </c>
      <c r="K532" s="2">
        <v>-962.7</v>
      </c>
      <c r="L532" s="69"/>
    </row>
    <row r="533" spans="1:12" ht="14.4" x14ac:dyDescent="0.25">
      <c r="A533" s="16" t="s">
        <v>1166</v>
      </c>
      <c r="B533" s="3" t="s">
        <v>385</v>
      </c>
      <c r="C533" s="4"/>
      <c r="D533" s="4"/>
      <c r="E533" s="4"/>
      <c r="F533" s="4"/>
      <c r="G533" s="17" t="s">
        <v>1167</v>
      </c>
      <c r="H533" s="2">
        <v>-49</v>
      </c>
      <c r="I533" s="2">
        <v>0</v>
      </c>
      <c r="J533" s="2">
        <v>0</v>
      </c>
      <c r="K533" s="2">
        <v>-49</v>
      </c>
      <c r="L533" s="69"/>
    </row>
    <row r="534" spans="1:12" ht="14.4" x14ac:dyDescent="0.25">
      <c r="A534" s="19" t="s">
        <v>385</v>
      </c>
      <c r="B534" s="3" t="s">
        <v>385</v>
      </c>
      <c r="C534" s="4"/>
      <c r="D534" s="4"/>
      <c r="E534" s="4"/>
      <c r="F534" s="4"/>
      <c r="G534" s="20" t="s">
        <v>385</v>
      </c>
      <c r="H534" s="26"/>
      <c r="I534" s="26"/>
      <c r="J534" s="26"/>
      <c r="K534" s="26"/>
      <c r="L534" s="21"/>
    </row>
    <row r="535" spans="1:12" ht="14.4" x14ac:dyDescent="0.25">
      <c r="A535" s="11" t="s">
        <v>1168</v>
      </c>
      <c r="B535" s="3" t="s">
        <v>385</v>
      </c>
      <c r="C535" s="4"/>
      <c r="D535" s="4"/>
      <c r="E535" s="12" t="s">
        <v>1169</v>
      </c>
      <c r="F535" s="13"/>
      <c r="G535" s="13"/>
      <c r="H535" s="22">
        <v>356221.69</v>
      </c>
      <c r="I535" s="22">
        <v>0</v>
      </c>
      <c r="J535" s="22">
        <v>78651.86</v>
      </c>
      <c r="K535" s="22">
        <v>434873.55</v>
      </c>
      <c r="L535" s="68"/>
    </row>
    <row r="536" spans="1:12" ht="14.4" x14ac:dyDescent="0.25">
      <c r="A536" s="11" t="s">
        <v>1170</v>
      </c>
      <c r="B536" s="3" t="s">
        <v>385</v>
      </c>
      <c r="C536" s="4"/>
      <c r="D536" s="4"/>
      <c r="E536" s="4"/>
      <c r="F536" s="12" t="s">
        <v>1169</v>
      </c>
      <c r="G536" s="13"/>
      <c r="H536" s="22">
        <v>356221.69</v>
      </c>
      <c r="I536" s="22">
        <v>0</v>
      </c>
      <c r="J536" s="22">
        <v>78651.86</v>
      </c>
      <c r="K536" s="22">
        <v>434873.55</v>
      </c>
      <c r="L536" s="68"/>
    </row>
    <row r="537" spans="1:12" ht="14.4" x14ac:dyDescent="0.25">
      <c r="A537" s="16" t="s">
        <v>1171</v>
      </c>
      <c r="B537" s="3" t="s">
        <v>385</v>
      </c>
      <c r="C537" s="4"/>
      <c r="D537" s="4"/>
      <c r="E537" s="4"/>
      <c r="F537" s="4"/>
      <c r="G537" s="17" t="s">
        <v>1172</v>
      </c>
      <c r="H537" s="2">
        <v>354977.8</v>
      </c>
      <c r="I537" s="2">
        <v>0</v>
      </c>
      <c r="J537" s="2">
        <v>78594.559999999998</v>
      </c>
      <c r="K537" s="2">
        <v>433572.36</v>
      </c>
      <c r="L537" s="69"/>
    </row>
    <row r="538" spans="1:12" ht="14.4" x14ac:dyDescent="0.25">
      <c r="A538" s="16" t="s">
        <v>1173</v>
      </c>
      <c r="B538" s="3" t="s">
        <v>385</v>
      </c>
      <c r="C538" s="4"/>
      <c r="D538" s="4"/>
      <c r="E538" s="4"/>
      <c r="F538" s="4"/>
      <c r="G538" s="17" t="s">
        <v>1174</v>
      </c>
      <c r="H538" s="2">
        <v>1243.8900000000001</v>
      </c>
      <c r="I538" s="2">
        <v>0</v>
      </c>
      <c r="J538" s="2">
        <v>57.3</v>
      </c>
      <c r="K538" s="2">
        <v>1301.19</v>
      </c>
      <c r="L538" s="69"/>
    </row>
    <row r="539" spans="1:12" ht="14.4" x14ac:dyDescent="0.25">
      <c r="A539" s="19" t="s">
        <v>385</v>
      </c>
      <c r="B539" s="3" t="s">
        <v>385</v>
      </c>
      <c r="C539" s="4"/>
      <c r="D539" s="4"/>
      <c r="E539" s="4"/>
      <c r="F539" s="4"/>
      <c r="G539" s="20" t="s">
        <v>385</v>
      </c>
      <c r="H539" s="26"/>
      <c r="I539" s="26"/>
      <c r="J539" s="26"/>
      <c r="K539" s="26"/>
      <c r="L539" s="21"/>
    </row>
    <row r="540" spans="1:12" ht="14.4" x14ac:dyDescent="0.25">
      <c r="A540" s="11" t="s">
        <v>1175</v>
      </c>
      <c r="B540" s="3" t="s">
        <v>385</v>
      </c>
      <c r="C540" s="4"/>
      <c r="D540" s="4"/>
      <c r="E540" s="12" t="s">
        <v>1176</v>
      </c>
      <c r="F540" s="13"/>
      <c r="G540" s="13"/>
      <c r="H540" s="22">
        <v>2541.1999999999998</v>
      </c>
      <c r="I540" s="22">
        <v>0</v>
      </c>
      <c r="J540" s="22">
        <v>0</v>
      </c>
      <c r="K540" s="22">
        <v>2541.1999999999998</v>
      </c>
      <c r="L540" s="68"/>
    </row>
    <row r="541" spans="1:12" ht="14.4" x14ac:dyDescent="0.25">
      <c r="A541" s="11" t="s">
        <v>1177</v>
      </c>
      <c r="B541" s="3" t="s">
        <v>385</v>
      </c>
      <c r="C541" s="4"/>
      <c r="D541" s="4"/>
      <c r="E541" s="4"/>
      <c r="F541" s="12" t="s">
        <v>1176</v>
      </c>
      <c r="G541" s="13"/>
      <c r="H541" s="22">
        <v>2541.1999999999998</v>
      </c>
      <c r="I541" s="22">
        <v>0</v>
      </c>
      <c r="J541" s="22">
        <v>0</v>
      </c>
      <c r="K541" s="22">
        <v>2541.1999999999998</v>
      </c>
      <c r="L541" s="68"/>
    </row>
    <row r="542" spans="1:12" ht="14.4" x14ac:dyDescent="0.25">
      <c r="A542" s="16" t="s">
        <v>1178</v>
      </c>
      <c r="B542" s="3" t="s">
        <v>385</v>
      </c>
      <c r="C542" s="4"/>
      <c r="D542" s="4"/>
      <c r="E542" s="4"/>
      <c r="F542" s="4"/>
      <c r="G542" s="17" t="s">
        <v>1179</v>
      </c>
      <c r="H542" s="2">
        <v>2541.1999999999998</v>
      </c>
      <c r="I542" s="2">
        <v>0</v>
      </c>
      <c r="J542" s="2">
        <v>0</v>
      </c>
      <c r="K542" s="2">
        <v>2541.1999999999998</v>
      </c>
      <c r="L542" s="69"/>
    </row>
    <row r="543" spans="1:12" ht="14.4" x14ac:dyDescent="0.25">
      <c r="A543" s="19" t="s">
        <v>385</v>
      </c>
      <c r="B543" s="3" t="s">
        <v>385</v>
      </c>
      <c r="C543" s="4"/>
      <c r="D543" s="4"/>
      <c r="E543" s="4"/>
      <c r="F543" s="4"/>
      <c r="G543" s="20" t="s">
        <v>385</v>
      </c>
      <c r="H543" s="26"/>
      <c r="I543" s="26"/>
      <c r="J543" s="26"/>
      <c r="K543" s="26"/>
      <c r="L543" s="21"/>
    </row>
    <row r="544" spans="1:12" ht="14.4" x14ac:dyDescent="0.25">
      <c r="A544" s="11" t="s">
        <v>1180</v>
      </c>
      <c r="B544" s="3" t="s">
        <v>385</v>
      </c>
      <c r="C544" s="4"/>
      <c r="D544" s="4"/>
      <c r="E544" s="12" t="s">
        <v>1117</v>
      </c>
      <c r="F544" s="13"/>
      <c r="G544" s="13"/>
      <c r="H544" s="22">
        <v>1237232.6499999999</v>
      </c>
      <c r="I544" s="22">
        <v>0</v>
      </c>
      <c r="J544" s="22">
        <v>574955.34</v>
      </c>
      <c r="K544" s="22">
        <v>1812187.99</v>
      </c>
      <c r="L544" s="68"/>
    </row>
    <row r="545" spans="1:12" ht="14.4" x14ac:dyDescent="0.25">
      <c r="A545" s="11" t="s">
        <v>1181</v>
      </c>
      <c r="B545" s="3" t="s">
        <v>385</v>
      </c>
      <c r="C545" s="4"/>
      <c r="D545" s="4"/>
      <c r="E545" s="4"/>
      <c r="F545" s="12" t="s">
        <v>1117</v>
      </c>
      <c r="G545" s="13"/>
      <c r="H545" s="22">
        <v>1237232.6499999999</v>
      </c>
      <c r="I545" s="22">
        <v>0</v>
      </c>
      <c r="J545" s="22">
        <v>574955.34</v>
      </c>
      <c r="K545" s="22">
        <v>1812187.99</v>
      </c>
      <c r="L545" s="68"/>
    </row>
    <row r="546" spans="1:12" ht="14.4" x14ac:dyDescent="0.25">
      <c r="A546" s="16" t="s">
        <v>1182</v>
      </c>
      <c r="B546" s="3" t="s">
        <v>385</v>
      </c>
      <c r="C546" s="4"/>
      <c r="D546" s="4"/>
      <c r="E546" s="4"/>
      <c r="F546" s="4"/>
      <c r="G546" s="17" t="s">
        <v>1122</v>
      </c>
      <c r="H546" s="2">
        <v>201752.65</v>
      </c>
      <c r="I546" s="2">
        <v>0</v>
      </c>
      <c r="J546" s="2">
        <v>34925.339999999997</v>
      </c>
      <c r="K546" s="2">
        <v>236677.99</v>
      </c>
      <c r="L546" s="69"/>
    </row>
    <row r="547" spans="1:12" ht="14.4" x14ac:dyDescent="0.25">
      <c r="A547" s="16" t="s">
        <v>1183</v>
      </c>
      <c r="B547" s="3" t="s">
        <v>385</v>
      </c>
      <c r="C547" s="4"/>
      <c r="D547" s="4"/>
      <c r="E547" s="4"/>
      <c r="F547" s="4"/>
      <c r="G547" s="17" t="s">
        <v>1128</v>
      </c>
      <c r="H547" s="2">
        <v>1035480</v>
      </c>
      <c r="I547" s="2">
        <v>0</v>
      </c>
      <c r="J547" s="2">
        <v>540030</v>
      </c>
      <c r="K547" s="2">
        <v>1575510</v>
      </c>
      <c r="L547" s="69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1"/>
  <sheetViews>
    <sheetView topLeftCell="A488" workbookViewId="0">
      <selection activeCell="L203" sqref="L203"/>
    </sheetView>
  </sheetViews>
  <sheetFormatPr defaultColWidth="9.109375" defaultRowHeight="15.6" x14ac:dyDescent="0.3"/>
  <cols>
    <col min="1" max="1" width="17.33203125" style="74" customWidth="1"/>
    <col min="2" max="6" width="1.6640625" style="74" customWidth="1"/>
    <col min="7" max="7" width="57.6640625" style="74" bestFit="1" customWidth="1"/>
    <col min="8" max="8" width="16.33203125" style="93" bestFit="1" customWidth="1"/>
    <col min="9" max="10" width="14.109375" style="93" bestFit="1" customWidth="1"/>
    <col min="11" max="11" width="16.33203125" style="93" bestFit="1" customWidth="1"/>
    <col min="12" max="12" width="14.5546875" style="74" bestFit="1" customWidth="1"/>
    <col min="13" max="244" width="9.109375" style="74"/>
    <col min="245" max="245" width="11.33203125" style="74" customWidth="1"/>
    <col min="246" max="246" width="2.33203125" style="74" customWidth="1"/>
    <col min="247" max="250" width="1.33203125" style="74" customWidth="1"/>
    <col min="251" max="251" width="0.88671875" style="74" customWidth="1"/>
    <col min="252" max="252" width="15.44140625" style="74" customWidth="1"/>
    <col min="253" max="253" width="0.88671875" style="74" customWidth="1"/>
    <col min="254" max="254" width="12.5546875" style="74" customWidth="1"/>
    <col min="255" max="255" width="4.44140625" style="74" customWidth="1"/>
    <col min="256" max="256" width="2.109375" style="74" customWidth="1"/>
    <col min="257" max="257" width="0.33203125" style="74" customWidth="1"/>
    <col min="258" max="258" width="0.5546875" style="74" customWidth="1"/>
    <col min="259" max="259" width="6.44140625" style="74" customWidth="1"/>
    <col min="260" max="260" width="3.109375" style="74" customWidth="1"/>
    <col min="261" max="261" width="1.5546875" style="74" customWidth="1"/>
    <col min="262" max="262" width="3.33203125" style="74" customWidth="1"/>
    <col min="263" max="263" width="9.109375" style="74"/>
    <col min="264" max="264" width="6.88671875" style="74" customWidth="1"/>
    <col min="265" max="265" width="1.5546875" style="74" customWidth="1"/>
    <col min="266" max="266" width="4.44140625" style="74" customWidth="1"/>
    <col min="267" max="267" width="5" style="74" customWidth="1"/>
    <col min="268" max="268" width="7.33203125" style="74" customWidth="1"/>
    <col min="269" max="500" width="9.109375" style="74"/>
    <col min="501" max="501" width="11.33203125" style="74" customWidth="1"/>
    <col min="502" max="502" width="2.33203125" style="74" customWidth="1"/>
    <col min="503" max="506" width="1.33203125" style="74" customWidth="1"/>
    <col min="507" max="507" width="0.88671875" style="74" customWidth="1"/>
    <col min="508" max="508" width="15.44140625" style="74" customWidth="1"/>
    <col min="509" max="509" width="0.88671875" style="74" customWidth="1"/>
    <col min="510" max="510" width="12.5546875" style="74" customWidth="1"/>
    <col min="511" max="511" width="4.44140625" style="74" customWidth="1"/>
    <col min="512" max="512" width="2.109375" style="74" customWidth="1"/>
    <col min="513" max="513" width="0.33203125" style="74" customWidth="1"/>
    <col min="514" max="514" width="0.5546875" style="74" customWidth="1"/>
    <col min="515" max="515" width="6.44140625" style="74" customWidth="1"/>
    <col min="516" max="516" width="3.109375" style="74" customWidth="1"/>
    <col min="517" max="517" width="1.5546875" style="74" customWidth="1"/>
    <col min="518" max="518" width="3.33203125" style="74" customWidth="1"/>
    <col min="519" max="519" width="9.109375" style="74"/>
    <col min="520" max="520" width="6.88671875" style="74" customWidth="1"/>
    <col min="521" max="521" width="1.5546875" style="74" customWidth="1"/>
    <col min="522" max="522" width="4.44140625" style="74" customWidth="1"/>
    <col min="523" max="523" width="5" style="74" customWidth="1"/>
    <col min="524" max="524" width="7.33203125" style="74" customWidth="1"/>
    <col min="525" max="756" width="9.109375" style="74"/>
    <col min="757" max="757" width="11.33203125" style="74" customWidth="1"/>
    <col min="758" max="758" width="2.33203125" style="74" customWidth="1"/>
    <col min="759" max="762" width="1.33203125" style="74" customWidth="1"/>
    <col min="763" max="763" width="0.88671875" style="74" customWidth="1"/>
    <col min="764" max="764" width="15.44140625" style="74" customWidth="1"/>
    <col min="765" max="765" width="0.88671875" style="74" customWidth="1"/>
    <col min="766" max="766" width="12.5546875" style="74" customWidth="1"/>
    <col min="767" max="767" width="4.44140625" style="74" customWidth="1"/>
    <col min="768" max="768" width="2.109375" style="74" customWidth="1"/>
    <col min="769" max="769" width="0.33203125" style="74" customWidth="1"/>
    <col min="770" max="770" width="0.5546875" style="74" customWidth="1"/>
    <col min="771" max="771" width="6.44140625" style="74" customWidth="1"/>
    <col min="772" max="772" width="3.109375" style="74" customWidth="1"/>
    <col min="773" max="773" width="1.5546875" style="74" customWidth="1"/>
    <col min="774" max="774" width="3.33203125" style="74" customWidth="1"/>
    <col min="775" max="775" width="9.109375" style="74"/>
    <col min="776" max="776" width="6.88671875" style="74" customWidth="1"/>
    <col min="777" max="777" width="1.5546875" style="74" customWidth="1"/>
    <col min="778" max="778" width="4.44140625" style="74" customWidth="1"/>
    <col min="779" max="779" width="5" style="74" customWidth="1"/>
    <col min="780" max="780" width="7.33203125" style="74" customWidth="1"/>
    <col min="781" max="1012" width="9.109375" style="74"/>
    <col min="1013" max="1013" width="11.33203125" style="74" customWidth="1"/>
    <col min="1014" max="1014" width="2.33203125" style="74" customWidth="1"/>
    <col min="1015" max="1018" width="1.33203125" style="74" customWidth="1"/>
    <col min="1019" max="1019" width="0.88671875" style="74" customWidth="1"/>
    <col min="1020" max="1020" width="15.44140625" style="74" customWidth="1"/>
    <col min="1021" max="1021" width="0.88671875" style="74" customWidth="1"/>
    <col min="1022" max="1022" width="12.5546875" style="74" customWidth="1"/>
    <col min="1023" max="1023" width="4.44140625" style="74" customWidth="1"/>
    <col min="1024" max="1024" width="2.109375" style="74" customWidth="1"/>
    <col min="1025" max="1025" width="0.33203125" style="74" customWidth="1"/>
    <col min="1026" max="1026" width="0.5546875" style="74" customWidth="1"/>
    <col min="1027" max="1027" width="6.44140625" style="74" customWidth="1"/>
    <col min="1028" max="1028" width="3.109375" style="74" customWidth="1"/>
    <col min="1029" max="1029" width="1.5546875" style="74" customWidth="1"/>
    <col min="1030" max="1030" width="3.33203125" style="74" customWidth="1"/>
    <col min="1031" max="1031" width="9.109375" style="74"/>
    <col min="1032" max="1032" width="6.88671875" style="74" customWidth="1"/>
    <col min="1033" max="1033" width="1.5546875" style="74" customWidth="1"/>
    <col min="1034" max="1034" width="4.44140625" style="74" customWidth="1"/>
    <col min="1035" max="1035" width="5" style="74" customWidth="1"/>
    <col min="1036" max="1036" width="7.33203125" style="74" customWidth="1"/>
    <col min="1037" max="1268" width="9.109375" style="74"/>
    <col min="1269" max="1269" width="11.33203125" style="74" customWidth="1"/>
    <col min="1270" max="1270" width="2.33203125" style="74" customWidth="1"/>
    <col min="1271" max="1274" width="1.33203125" style="74" customWidth="1"/>
    <col min="1275" max="1275" width="0.88671875" style="74" customWidth="1"/>
    <col min="1276" max="1276" width="15.44140625" style="74" customWidth="1"/>
    <col min="1277" max="1277" width="0.88671875" style="74" customWidth="1"/>
    <col min="1278" max="1278" width="12.5546875" style="74" customWidth="1"/>
    <col min="1279" max="1279" width="4.44140625" style="74" customWidth="1"/>
    <col min="1280" max="1280" width="2.109375" style="74" customWidth="1"/>
    <col min="1281" max="1281" width="0.33203125" style="74" customWidth="1"/>
    <col min="1282" max="1282" width="0.5546875" style="74" customWidth="1"/>
    <col min="1283" max="1283" width="6.44140625" style="74" customWidth="1"/>
    <col min="1284" max="1284" width="3.109375" style="74" customWidth="1"/>
    <col min="1285" max="1285" width="1.5546875" style="74" customWidth="1"/>
    <col min="1286" max="1286" width="3.33203125" style="74" customWidth="1"/>
    <col min="1287" max="1287" width="9.109375" style="74"/>
    <col min="1288" max="1288" width="6.88671875" style="74" customWidth="1"/>
    <col min="1289" max="1289" width="1.5546875" style="74" customWidth="1"/>
    <col min="1290" max="1290" width="4.44140625" style="74" customWidth="1"/>
    <col min="1291" max="1291" width="5" style="74" customWidth="1"/>
    <col min="1292" max="1292" width="7.33203125" style="74" customWidth="1"/>
    <col min="1293" max="1524" width="9.109375" style="74"/>
    <col min="1525" max="1525" width="11.33203125" style="74" customWidth="1"/>
    <col min="1526" max="1526" width="2.33203125" style="74" customWidth="1"/>
    <col min="1527" max="1530" width="1.33203125" style="74" customWidth="1"/>
    <col min="1531" max="1531" width="0.88671875" style="74" customWidth="1"/>
    <col min="1532" max="1532" width="15.44140625" style="74" customWidth="1"/>
    <col min="1533" max="1533" width="0.88671875" style="74" customWidth="1"/>
    <col min="1534" max="1534" width="12.5546875" style="74" customWidth="1"/>
    <col min="1535" max="1535" width="4.44140625" style="74" customWidth="1"/>
    <col min="1536" max="1536" width="2.109375" style="74" customWidth="1"/>
    <col min="1537" max="1537" width="0.33203125" style="74" customWidth="1"/>
    <col min="1538" max="1538" width="0.5546875" style="74" customWidth="1"/>
    <col min="1539" max="1539" width="6.44140625" style="74" customWidth="1"/>
    <col min="1540" max="1540" width="3.109375" style="74" customWidth="1"/>
    <col min="1541" max="1541" width="1.5546875" style="74" customWidth="1"/>
    <col min="1542" max="1542" width="3.33203125" style="74" customWidth="1"/>
    <col min="1543" max="1543" width="9.109375" style="74"/>
    <col min="1544" max="1544" width="6.88671875" style="74" customWidth="1"/>
    <col min="1545" max="1545" width="1.5546875" style="74" customWidth="1"/>
    <col min="1546" max="1546" width="4.44140625" style="74" customWidth="1"/>
    <col min="1547" max="1547" width="5" style="74" customWidth="1"/>
    <col min="1548" max="1548" width="7.33203125" style="74" customWidth="1"/>
    <col min="1549" max="1780" width="9.109375" style="74"/>
    <col min="1781" max="1781" width="11.33203125" style="74" customWidth="1"/>
    <col min="1782" max="1782" width="2.33203125" style="74" customWidth="1"/>
    <col min="1783" max="1786" width="1.33203125" style="74" customWidth="1"/>
    <col min="1787" max="1787" width="0.88671875" style="74" customWidth="1"/>
    <col min="1788" max="1788" width="15.44140625" style="74" customWidth="1"/>
    <col min="1789" max="1789" width="0.88671875" style="74" customWidth="1"/>
    <col min="1790" max="1790" width="12.5546875" style="74" customWidth="1"/>
    <col min="1791" max="1791" width="4.44140625" style="74" customWidth="1"/>
    <col min="1792" max="1792" width="2.109375" style="74" customWidth="1"/>
    <col min="1793" max="1793" width="0.33203125" style="74" customWidth="1"/>
    <col min="1794" max="1794" width="0.5546875" style="74" customWidth="1"/>
    <col min="1795" max="1795" width="6.44140625" style="74" customWidth="1"/>
    <col min="1796" max="1796" width="3.109375" style="74" customWidth="1"/>
    <col min="1797" max="1797" width="1.5546875" style="74" customWidth="1"/>
    <col min="1798" max="1798" width="3.33203125" style="74" customWidth="1"/>
    <col min="1799" max="1799" width="9.109375" style="74"/>
    <col min="1800" max="1800" width="6.88671875" style="74" customWidth="1"/>
    <col min="1801" max="1801" width="1.5546875" style="74" customWidth="1"/>
    <col min="1802" max="1802" width="4.44140625" style="74" customWidth="1"/>
    <col min="1803" max="1803" width="5" style="74" customWidth="1"/>
    <col min="1804" max="1804" width="7.33203125" style="74" customWidth="1"/>
    <col min="1805" max="2036" width="9.109375" style="74"/>
    <col min="2037" max="2037" width="11.33203125" style="74" customWidth="1"/>
    <col min="2038" max="2038" width="2.33203125" style="74" customWidth="1"/>
    <col min="2039" max="2042" width="1.33203125" style="74" customWidth="1"/>
    <col min="2043" max="2043" width="0.88671875" style="74" customWidth="1"/>
    <col min="2044" max="2044" width="15.44140625" style="74" customWidth="1"/>
    <col min="2045" max="2045" width="0.88671875" style="74" customWidth="1"/>
    <col min="2046" max="2046" width="12.5546875" style="74" customWidth="1"/>
    <col min="2047" max="2047" width="4.44140625" style="74" customWidth="1"/>
    <col min="2048" max="2048" width="2.109375" style="74" customWidth="1"/>
    <col min="2049" max="2049" width="0.33203125" style="74" customWidth="1"/>
    <col min="2050" max="2050" width="0.5546875" style="74" customWidth="1"/>
    <col min="2051" max="2051" width="6.44140625" style="74" customWidth="1"/>
    <col min="2052" max="2052" width="3.109375" style="74" customWidth="1"/>
    <col min="2053" max="2053" width="1.5546875" style="74" customWidth="1"/>
    <col min="2054" max="2054" width="3.33203125" style="74" customWidth="1"/>
    <col min="2055" max="2055" width="9.109375" style="74"/>
    <col min="2056" max="2056" width="6.88671875" style="74" customWidth="1"/>
    <col min="2057" max="2057" width="1.5546875" style="74" customWidth="1"/>
    <col min="2058" max="2058" width="4.44140625" style="74" customWidth="1"/>
    <col min="2059" max="2059" width="5" style="74" customWidth="1"/>
    <col min="2060" max="2060" width="7.33203125" style="74" customWidth="1"/>
    <col min="2061" max="2292" width="9.109375" style="74"/>
    <col min="2293" max="2293" width="11.33203125" style="74" customWidth="1"/>
    <col min="2294" max="2294" width="2.33203125" style="74" customWidth="1"/>
    <col min="2295" max="2298" width="1.33203125" style="74" customWidth="1"/>
    <col min="2299" max="2299" width="0.88671875" style="74" customWidth="1"/>
    <col min="2300" max="2300" width="15.44140625" style="74" customWidth="1"/>
    <col min="2301" max="2301" width="0.88671875" style="74" customWidth="1"/>
    <col min="2302" max="2302" width="12.5546875" style="74" customWidth="1"/>
    <col min="2303" max="2303" width="4.44140625" style="74" customWidth="1"/>
    <col min="2304" max="2304" width="2.109375" style="74" customWidth="1"/>
    <col min="2305" max="2305" width="0.33203125" style="74" customWidth="1"/>
    <col min="2306" max="2306" width="0.5546875" style="74" customWidth="1"/>
    <col min="2307" max="2307" width="6.44140625" style="74" customWidth="1"/>
    <col min="2308" max="2308" width="3.109375" style="74" customWidth="1"/>
    <col min="2309" max="2309" width="1.5546875" style="74" customWidth="1"/>
    <col min="2310" max="2310" width="3.33203125" style="74" customWidth="1"/>
    <col min="2311" max="2311" width="9.109375" style="74"/>
    <col min="2312" max="2312" width="6.88671875" style="74" customWidth="1"/>
    <col min="2313" max="2313" width="1.5546875" style="74" customWidth="1"/>
    <col min="2314" max="2314" width="4.44140625" style="74" customWidth="1"/>
    <col min="2315" max="2315" width="5" style="74" customWidth="1"/>
    <col min="2316" max="2316" width="7.33203125" style="74" customWidth="1"/>
    <col min="2317" max="2548" width="9.109375" style="74"/>
    <col min="2549" max="2549" width="11.33203125" style="74" customWidth="1"/>
    <col min="2550" max="2550" width="2.33203125" style="74" customWidth="1"/>
    <col min="2551" max="2554" width="1.33203125" style="74" customWidth="1"/>
    <col min="2555" max="2555" width="0.88671875" style="74" customWidth="1"/>
    <col min="2556" max="2556" width="15.44140625" style="74" customWidth="1"/>
    <col min="2557" max="2557" width="0.88671875" style="74" customWidth="1"/>
    <col min="2558" max="2558" width="12.5546875" style="74" customWidth="1"/>
    <col min="2559" max="2559" width="4.44140625" style="74" customWidth="1"/>
    <col min="2560" max="2560" width="2.109375" style="74" customWidth="1"/>
    <col min="2561" max="2561" width="0.33203125" style="74" customWidth="1"/>
    <col min="2562" max="2562" width="0.5546875" style="74" customWidth="1"/>
    <col min="2563" max="2563" width="6.44140625" style="74" customWidth="1"/>
    <col min="2564" max="2564" width="3.109375" style="74" customWidth="1"/>
    <col min="2565" max="2565" width="1.5546875" style="74" customWidth="1"/>
    <col min="2566" max="2566" width="3.33203125" style="74" customWidth="1"/>
    <col min="2567" max="2567" width="9.109375" style="74"/>
    <col min="2568" max="2568" width="6.88671875" style="74" customWidth="1"/>
    <col min="2569" max="2569" width="1.5546875" style="74" customWidth="1"/>
    <col min="2570" max="2570" width="4.44140625" style="74" customWidth="1"/>
    <col min="2571" max="2571" width="5" style="74" customWidth="1"/>
    <col min="2572" max="2572" width="7.33203125" style="74" customWidth="1"/>
    <col min="2573" max="2804" width="9.109375" style="74"/>
    <col min="2805" max="2805" width="11.33203125" style="74" customWidth="1"/>
    <col min="2806" max="2806" width="2.33203125" style="74" customWidth="1"/>
    <col min="2807" max="2810" width="1.33203125" style="74" customWidth="1"/>
    <col min="2811" max="2811" width="0.88671875" style="74" customWidth="1"/>
    <col min="2812" max="2812" width="15.44140625" style="74" customWidth="1"/>
    <col min="2813" max="2813" width="0.88671875" style="74" customWidth="1"/>
    <col min="2814" max="2814" width="12.5546875" style="74" customWidth="1"/>
    <col min="2815" max="2815" width="4.44140625" style="74" customWidth="1"/>
    <col min="2816" max="2816" width="2.109375" style="74" customWidth="1"/>
    <col min="2817" max="2817" width="0.33203125" style="74" customWidth="1"/>
    <col min="2818" max="2818" width="0.5546875" style="74" customWidth="1"/>
    <col min="2819" max="2819" width="6.44140625" style="74" customWidth="1"/>
    <col min="2820" max="2820" width="3.109375" style="74" customWidth="1"/>
    <col min="2821" max="2821" width="1.5546875" style="74" customWidth="1"/>
    <col min="2822" max="2822" width="3.33203125" style="74" customWidth="1"/>
    <col min="2823" max="2823" width="9.109375" style="74"/>
    <col min="2824" max="2824" width="6.88671875" style="74" customWidth="1"/>
    <col min="2825" max="2825" width="1.5546875" style="74" customWidth="1"/>
    <col min="2826" max="2826" width="4.44140625" style="74" customWidth="1"/>
    <col min="2827" max="2827" width="5" style="74" customWidth="1"/>
    <col min="2828" max="2828" width="7.33203125" style="74" customWidth="1"/>
    <col min="2829" max="3060" width="9.109375" style="74"/>
    <col min="3061" max="3061" width="11.33203125" style="74" customWidth="1"/>
    <col min="3062" max="3062" width="2.33203125" style="74" customWidth="1"/>
    <col min="3063" max="3066" width="1.33203125" style="74" customWidth="1"/>
    <col min="3067" max="3067" width="0.88671875" style="74" customWidth="1"/>
    <col min="3068" max="3068" width="15.44140625" style="74" customWidth="1"/>
    <col min="3069" max="3069" width="0.88671875" style="74" customWidth="1"/>
    <col min="3070" max="3070" width="12.5546875" style="74" customWidth="1"/>
    <col min="3071" max="3071" width="4.44140625" style="74" customWidth="1"/>
    <col min="3072" max="3072" width="2.109375" style="74" customWidth="1"/>
    <col min="3073" max="3073" width="0.33203125" style="74" customWidth="1"/>
    <col min="3074" max="3074" width="0.5546875" style="74" customWidth="1"/>
    <col min="3075" max="3075" width="6.44140625" style="74" customWidth="1"/>
    <col min="3076" max="3076" width="3.109375" style="74" customWidth="1"/>
    <col min="3077" max="3077" width="1.5546875" style="74" customWidth="1"/>
    <col min="3078" max="3078" width="3.33203125" style="74" customWidth="1"/>
    <col min="3079" max="3079" width="9.109375" style="74"/>
    <col min="3080" max="3080" width="6.88671875" style="74" customWidth="1"/>
    <col min="3081" max="3081" width="1.5546875" style="74" customWidth="1"/>
    <col min="3082" max="3082" width="4.44140625" style="74" customWidth="1"/>
    <col min="3083" max="3083" width="5" style="74" customWidth="1"/>
    <col min="3084" max="3084" width="7.33203125" style="74" customWidth="1"/>
    <col min="3085" max="3316" width="9.109375" style="74"/>
    <col min="3317" max="3317" width="11.33203125" style="74" customWidth="1"/>
    <col min="3318" max="3318" width="2.33203125" style="74" customWidth="1"/>
    <col min="3319" max="3322" width="1.33203125" style="74" customWidth="1"/>
    <col min="3323" max="3323" width="0.88671875" style="74" customWidth="1"/>
    <col min="3324" max="3324" width="15.44140625" style="74" customWidth="1"/>
    <col min="3325" max="3325" width="0.88671875" style="74" customWidth="1"/>
    <col min="3326" max="3326" width="12.5546875" style="74" customWidth="1"/>
    <col min="3327" max="3327" width="4.44140625" style="74" customWidth="1"/>
    <col min="3328" max="3328" width="2.109375" style="74" customWidth="1"/>
    <col min="3329" max="3329" width="0.33203125" style="74" customWidth="1"/>
    <col min="3330" max="3330" width="0.5546875" style="74" customWidth="1"/>
    <col min="3331" max="3331" width="6.44140625" style="74" customWidth="1"/>
    <col min="3332" max="3332" width="3.109375" style="74" customWidth="1"/>
    <col min="3333" max="3333" width="1.5546875" style="74" customWidth="1"/>
    <col min="3334" max="3334" width="3.33203125" style="74" customWidth="1"/>
    <col min="3335" max="3335" width="9.109375" style="74"/>
    <col min="3336" max="3336" width="6.88671875" style="74" customWidth="1"/>
    <col min="3337" max="3337" width="1.5546875" style="74" customWidth="1"/>
    <col min="3338" max="3338" width="4.44140625" style="74" customWidth="1"/>
    <col min="3339" max="3339" width="5" style="74" customWidth="1"/>
    <col min="3340" max="3340" width="7.33203125" style="74" customWidth="1"/>
    <col min="3341" max="3572" width="9.109375" style="74"/>
    <col min="3573" max="3573" width="11.33203125" style="74" customWidth="1"/>
    <col min="3574" max="3574" width="2.33203125" style="74" customWidth="1"/>
    <col min="3575" max="3578" width="1.33203125" style="74" customWidth="1"/>
    <col min="3579" max="3579" width="0.88671875" style="74" customWidth="1"/>
    <col min="3580" max="3580" width="15.44140625" style="74" customWidth="1"/>
    <col min="3581" max="3581" width="0.88671875" style="74" customWidth="1"/>
    <col min="3582" max="3582" width="12.5546875" style="74" customWidth="1"/>
    <col min="3583" max="3583" width="4.44140625" style="74" customWidth="1"/>
    <col min="3584" max="3584" width="2.109375" style="74" customWidth="1"/>
    <col min="3585" max="3585" width="0.33203125" style="74" customWidth="1"/>
    <col min="3586" max="3586" width="0.5546875" style="74" customWidth="1"/>
    <col min="3587" max="3587" width="6.44140625" style="74" customWidth="1"/>
    <col min="3588" max="3588" width="3.109375" style="74" customWidth="1"/>
    <col min="3589" max="3589" width="1.5546875" style="74" customWidth="1"/>
    <col min="3590" max="3590" width="3.33203125" style="74" customWidth="1"/>
    <col min="3591" max="3591" width="9.109375" style="74"/>
    <col min="3592" max="3592" width="6.88671875" style="74" customWidth="1"/>
    <col min="3593" max="3593" width="1.5546875" style="74" customWidth="1"/>
    <col min="3594" max="3594" width="4.44140625" style="74" customWidth="1"/>
    <col min="3595" max="3595" width="5" style="74" customWidth="1"/>
    <col min="3596" max="3596" width="7.33203125" style="74" customWidth="1"/>
    <col min="3597" max="3828" width="9.109375" style="74"/>
    <col min="3829" max="3829" width="11.33203125" style="74" customWidth="1"/>
    <col min="3830" max="3830" width="2.33203125" style="74" customWidth="1"/>
    <col min="3831" max="3834" width="1.33203125" style="74" customWidth="1"/>
    <col min="3835" max="3835" width="0.88671875" style="74" customWidth="1"/>
    <col min="3836" max="3836" width="15.44140625" style="74" customWidth="1"/>
    <col min="3837" max="3837" width="0.88671875" style="74" customWidth="1"/>
    <col min="3838" max="3838" width="12.5546875" style="74" customWidth="1"/>
    <col min="3839" max="3839" width="4.44140625" style="74" customWidth="1"/>
    <col min="3840" max="3840" width="2.109375" style="74" customWidth="1"/>
    <col min="3841" max="3841" width="0.33203125" style="74" customWidth="1"/>
    <col min="3842" max="3842" width="0.5546875" style="74" customWidth="1"/>
    <col min="3843" max="3843" width="6.44140625" style="74" customWidth="1"/>
    <col min="3844" max="3844" width="3.109375" style="74" customWidth="1"/>
    <col min="3845" max="3845" width="1.5546875" style="74" customWidth="1"/>
    <col min="3846" max="3846" width="3.33203125" style="74" customWidth="1"/>
    <col min="3847" max="3847" width="9.109375" style="74"/>
    <col min="3848" max="3848" width="6.88671875" style="74" customWidth="1"/>
    <col min="3849" max="3849" width="1.5546875" style="74" customWidth="1"/>
    <col min="3850" max="3850" width="4.44140625" style="74" customWidth="1"/>
    <col min="3851" max="3851" width="5" style="74" customWidth="1"/>
    <col min="3852" max="3852" width="7.33203125" style="74" customWidth="1"/>
    <col min="3853" max="4084" width="9.109375" style="74"/>
    <col min="4085" max="4085" width="11.33203125" style="74" customWidth="1"/>
    <col min="4086" max="4086" width="2.33203125" style="74" customWidth="1"/>
    <col min="4087" max="4090" width="1.33203125" style="74" customWidth="1"/>
    <col min="4091" max="4091" width="0.88671875" style="74" customWidth="1"/>
    <col min="4092" max="4092" width="15.44140625" style="74" customWidth="1"/>
    <col min="4093" max="4093" width="0.88671875" style="74" customWidth="1"/>
    <col min="4094" max="4094" width="12.5546875" style="74" customWidth="1"/>
    <col min="4095" max="4095" width="4.44140625" style="74" customWidth="1"/>
    <col min="4096" max="4096" width="2.109375" style="74" customWidth="1"/>
    <col min="4097" max="4097" width="0.33203125" style="74" customWidth="1"/>
    <col min="4098" max="4098" width="0.5546875" style="74" customWidth="1"/>
    <col min="4099" max="4099" width="6.44140625" style="74" customWidth="1"/>
    <col min="4100" max="4100" width="3.109375" style="74" customWidth="1"/>
    <col min="4101" max="4101" width="1.5546875" style="74" customWidth="1"/>
    <col min="4102" max="4102" width="3.33203125" style="74" customWidth="1"/>
    <col min="4103" max="4103" width="9.109375" style="74"/>
    <col min="4104" max="4104" width="6.88671875" style="74" customWidth="1"/>
    <col min="4105" max="4105" width="1.5546875" style="74" customWidth="1"/>
    <col min="4106" max="4106" width="4.44140625" style="74" customWidth="1"/>
    <col min="4107" max="4107" width="5" style="74" customWidth="1"/>
    <col min="4108" max="4108" width="7.33203125" style="74" customWidth="1"/>
    <col min="4109" max="4340" width="9.109375" style="74"/>
    <col min="4341" max="4341" width="11.33203125" style="74" customWidth="1"/>
    <col min="4342" max="4342" width="2.33203125" style="74" customWidth="1"/>
    <col min="4343" max="4346" width="1.33203125" style="74" customWidth="1"/>
    <col min="4347" max="4347" width="0.88671875" style="74" customWidth="1"/>
    <col min="4348" max="4348" width="15.44140625" style="74" customWidth="1"/>
    <col min="4349" max="4349" width="0.88671875" style="74" customWidth="1"/>
    <col min="4350" max="4350" width="12.5546875" style="74" customWidth="1"/>
    <col min="4351" max="4351" width="4.44140625" style="74" customWidth="1"/>
    <col min="4352" max="4352" width="2.109375" style="74" customWidth="1"/>
    <col min="4353" max="4353" width="0.33203125" style="74" customWidth="1"/>
    <col min="4354" max="4354" width="0.5546875" style="74" customWidth="1"/>
    <col min="4355" max="4355" width="6.44140625" style="74" customWidth="1"/>
    <col min="4356" max="4356" width="3.109375" style="74" customWidth="1"/>
    <col min="4357" max="4357" width="1.5546875" style="74" customWidth="1"/>
    <col min="4358" max="4358" width="3.33203125" style="74" customWidth="1"/>
    <col min="4359" max="4359" width="9.109375" style="74"/>
    <col min="4360" max="4360" width="6.88671875" style="74" customWidth="1"/>
    <col min="4361" max="4361" width="1.5546875" style="74" customWidth="1"/>
    <col min="4362" max="4362" width="4.44140625" style="74" customWidth="1"/>
    <col min="4363" max="4363" width="5" style="74" customWidth="1"/>
    <col min="4364" max="4364" width="7.33203125" style="74" customWidth="1"/>
    <col min="4365" max="4596" width="9.109375" style="74"/>
    <col min="4597" max="4597" width="11.33203125" style="74" customWidth="1"/>
    <col min="4598" max="4598" width="2.33203125" style="74" customWidth="1"/>
    <col min="4599" max="4602" width="1.33203125" style="74" customWidth="1"/>
    <col min="4603" max="4603" width="0.88671875" style="74" customWidth="1"/>
    <col min="4604" max="4604" width="15.44140625" style="74" customWidth="1"/>
    <col min="4605" max="4605" width="0.88671875" style="74" customWidth="1"/>
    <col min="4606" max="4606" width="12.5546875" style="74" customWidth="1"/>
    <col min="4607" max="4607" width="4.44140625" style="74" customWidth="1"/>
    <col min="4608" max="4608" width="2.109375" style="74" customWidth="1"/>
    <col min="4609" max="4609" width="0.33203125" style="74" customWidth="1"/>
    <col min="4610" max="4610" width="0.5546875" style="74" customWidth="1"/>
    <col min="4611" max="4611" width="6.44140625" style="74" customWidth="1"/>
    <col min="4612" max="4612" width="3.109375" style="74" customWidth="1"/>
    <col min="4613" max="4613" width="1.5546875" style="74" customWidth="1"/>
    <col min="4614" max="4614" width="3.33203125" style="74" customWidth="1"/>
    <col min="4615" max="4615" width="9.109375" style="74"/>
    <col min="4616" max="4616" width="6.88671875" style="74" customWidth="1"/>
    <col min="4617" max="4617" width="1.5546875" style="74" customWidth="1"/>
    <col min="4618" max="4618" width="4.44140625" style="74" customWidth="1"/>
    <col min="4619" max="4619" width="5" style="74" customWidth="1"/>
    <col min="4620" max="4620" width="7.33203125" style="74" customWidth="1"/>
    <col min="4621" max="4852" width="9.109375" style="74"/>
    <col min="4853" max="4853" width="11.33203125" style="74" customWidth="1"/>
    <col min="4854" max="4854" width="2.33203125" style="74" customWidth="1"/>
    <col min="4855" max="4858" width="1.33203125" style="74" customWidth="1"/>
    <col min="4859" max="4859" width="0.88671875" style="74" customWidth="1"/>
    <col min="4860" max="4860" width="15.44140625" style="74" customWidth="1"/>
    <col min="4861" max="4861" width="0.88671875" style="74" customWidth="1"/>
    <col min="4862" max="4862" width="12.5546875" style="74" customWidth="1"/>
    <col min="4863" max="4863" width="4.44140625" style="74" customWidth="1"/>
    <col min="4864" max="4864" width="2.109375" style="74" customWidth="1"/>
    <col min="4865" max="4865" width="0.33203125" style="74" customWidth="1"/>
    <col min="4866" max="4866" width="0.5546875" style="74" customWidth="1"/>
    <col min="4867" max="4867" width="6.44140625" style="74" customWidth="1"/>
    <col min="4868" max="4868" width="3.109375" style="74" customWidth="1"/>
    <col min="4869" max="4869" width="1.5546875" style="74" customWidth="1"/>
    <col min="4870" max="4870" width="3.33203125" style="74" customWidth="1"/>
    <col min="4871" max="4871" width="9.109375" style="74"/>
    <col min="4872" max="4872" width="6.88671875" style="74" customWidth="1"/>
    <col min="4873" max="4873" width="1.5546875" style="74" customWidth="1"/>
    <col min="4874" max="4874" width="4.44140625" style="74" customWidth="1"/>
    <col min="4875" max="4875" width="5" style="74" customWidth="1"/>
    <col min="4876" max="4876" width="7.33203125" style="74" customWidth="1"/>
    <col min="4877" max="5108" width="9.109375" style="74"/>
    <col min="5109" max="5109" width="11.33203125" style="74" customWidth="1"/>
    <col min="5110" max="5110" width="2.33203125" style="74" customWidth="1"/>
    <col min="5111" max="5114" width="1.33203125" style="74" customWidth="1"/>
    <col min="5115" max="5115" width="0.88671875" style="74" customWidth="1"/>
    <col min="5116" max="5116" width="15.44140625" style="74" customWidth="1"/>
    <col min="5117" max="5117" width="0.88671875" style="74" customWidth="1"/>
    <col min="5118" max="5118" width="12.5546875" style="74" customWidth="1"/>
    <col min="5119" max="5119" width="4.44140625" style="74" customWidth="1"/>
    <col min="5120" max="5120" width="2.109375" style="74" customWidth="1"/>
    <col min="5121" max="5121" width="0.33203125" style="74" customWidth="1"/>
    <col min="5122" max="5122" width="0.5546875" style="74" customWidth="1"/>
    <col min="5123" max="5123" width="6.44140625" style="74" customWidth="1"/>
    <col min="5124" max="5124" width="3.109375" style="74" customWidth="1"/>
    <col min="5125" max="5125" width="1.5546875" style="74" customWidth="1"/>
    <col min="5126" max="5126" width="3.33203125" style="74" customWidth="1"/>
    <col min="5127" max="5127" width="9.109375" style="74"/>
    <col min="5128" max="5128" width="6.88671875" style="74" customWidth="1"/>
    <col min="5129" max="5129" width="1.5546875" style="74" customWidth="1"/>
    <col min="5130" max="5130" width="4.44140625" style="74" customWidth="1"/>
    <col min="5131" max="5131" width="5" style="74" customWidth="1"/>
    <col min="5132" max="5132" width="7.33203125" style="74" customWidth="1"/>
    <col min="5133" max="5364" width="9.109375" style="74"/>
    <col min="5365" max="5365" width="11.33203125" style="74" customWidth="1"/>
    <col min="5366" max="5366" width="2.33203125" style="74" customWidth="1"/>
    <col min="5367" max="5370" width="1.33203125" style="74" customWidth="1"/>
    <col min="5371" max="5371" width="0.88671875" style="74" customWidth="1"/>
    <col min="5372" max="5372" width="15.44140625" style="74" customWidth="1"/>
    <col min="5373" max="5373" width="0.88671875" style="74" customWidth="1"/>
    <col min="5374" max="5374" width="12.5546875" style="74" customWidth="1"/>
    <col min="5375" max="5375" width="4.44140625" style="74" customWidth="1"/>
    <col min="5376" max="5376" width="2.109375" style="74" customWidth="1"/>
    <col min="5377" max="5377" width="0.33203125" style="74" customWidth="1"/>
    <col min="5378" max="5378" width="0.5546875" style="74" customWidth="1"/>
    <col min="5379" max="5379" width="6.44140625" style="74" customWidth="1"/>
    <col min="5380" max="5380" width="3.109375" style="74" customWidth="1"/>
    <col min="5381" max="5381" width="1.5546875" style="74" customWidth="1"/>
    <col min="5382" max="5382" width="3.33203125" style="74" customWidth="1"/>
    <col min="5383" max="5383" width="9.109375" style="74"/>
    <col min="5384" max="5384" width="6.88671875" style="74" customWidth="1"/>
    <col min="5385" max="5385" width="1.5546875" style="74" customWidth="1"/>
    <col min="5386" max="5386" width="4.44140625" style="74" customWidth="1"/>
    <col min="5387" max="5387" width="5" style="74" customWidth="1"/>
    <col min="5388" max="5388" width="7.33203125" style="74" customWidth="1"/>
    <col min="5389" max="5620" width="9.109375" style="74"/>
    <col min="5621" max="5621" width="11.33203125" style="74" customWidth="1"/>
    <col min="5622" max="5622" width="2.33203125" style="74" customWidth="1"/>
    <col min="5623" max="5626" width="1.33203125" style="74" customWidth="1"/>
    <col min="5627" max="5627" width="0.88671875" style="74" customWidth="1"/>
    <col min="5628" max="5628" width="15.44140625" style="74" customWidth="1"/>
    <col min="5629" max="5629" width="0.88671875" style="74" customWidth="1"/>
    <col min="5630" max="5630" width="12.5546875" style="74" customWidth="1"/>
    <col min="5631" max="5631" width="4.44140625" style="74" customWidth="1"/>
    <col min="5632" max="5632" width="2.109375" style="74" customWidth="1"/>
    <col min="5633" max="5633" width="0.33203125" style="74" customWidth="1"/>
    <col min="5634" max="5634" width="0.5546875" style="74" customWidth="1"/>
    <col min="5635" max="5635" width="6.44140625" style="74" customWidth="1"/>
    <col min="5636" max="5636" width="3.109375" style="74" customWidth="1"/>
    <col min="5637" max="5637" width="1.5546875" style="74" customWidth="1"/>
    <col min="5638" max="5638" width="3.33203125" style="74" customWidth="1"/>
    <col min="5639" max="5639" width="9.109375" style="74"/>
    <col min="5640" max="5640" width="6.88671875" style="74" customWidth="1"/>
    <col min="5641" max="5641" width="1.5546875" style="74" customWidth="1"/>
    <col min="5642" max="5642" width="4.44140625" style="74" customWidth="1"/>
    <col min="5643" max="5643" width="5" style="74" customWidth="1"/>
    <col min="5644" max="5644" width="7.33203125" style="74" customWidth="1"/>
    <col min="5645" max="5876" width="9.109375" style="74"/>
    <col min="5877" max="5877" width="11.33203125" style="74" customWidth="1"/>
    <col min="5878" max="5878" width="2.33203125" style="74" customWidth="1"/>
    <col min="5879" max="5882" width="1.33203125" style="74" customWidth="1"/>
    <col min="5883" max="5883" width="0.88671875" style="74" customWidth="1"/>
    <col min="5884" max="5884" width="15.44140625" style="74" customWidth="1"/>
    <col min="5885" max="5885" width="0.88671875" style="74" customWidth="1"/>
    <col min="5886" max="5886" width="12.5546875" style="74" customWidth="1"/>
    <col min="5887" max="5887" width="4.44140625" style="74" customWidth="1"/>
    <col min="5888" max="5888" width="2.109375" style="74" customWidth="1"/>
    <col min="5889" max="5889" width="0.33203125" style="74" customWidth="1"/>
    <col min="5890" max="5890" width="0.5546875" style="74" customWidth="1"/>
    <col min="5891" max="5891" width="6.44140625" style="74" customWidth="1"/>
    <col min="5892" max="5892" width="3.109375" style="74" customWidth="1"/>
    <col min="5893" max="5893" width="1.5546875" style="74" customWidth="1"/>
    <col min="5894" max="5894" width="3.33203125" style="74" customWidth="1"/>
    <col min="5895" max="5895" width="9.109375" style="74"/>
    <col min="5896" max="5896" width="6.88671875" style="74" customWidth="1"/>
    <col min="5897" max="5897" width="1.5546875" style="74" customWidth="1"/>
    <col min="5898" max="5898" width="4.44140625" style="74" customWidth="1"/>
    <col min="5899" max="5899" width="5" style="74" customWidth="1"/>
    <col min="5900" max="5900" width="7.33203125" style="74" customWidth="1"/>
    <col min="5901" max="6132" width="9.109375" style="74"/>
    <col min="6133" max="6133" width="11.33203125" style="74" customWidth="1"/>
    <col min="6134" max="6134" width="2.33203125" style="74" customWidth="1"/>
    <col min="6135" max="6138" width="1.33203125" style="74" customWidth="1"/>
    <col min="6139" max="6139" width="0.88671875" style="74" customWidth="1"/>
    <col min="6140" max="6140" width="15.44140625" style="74" customWidth="1"/>
    <col min="6141" max="6141" width="0.88671875" style="74" customWidth="1"/>
    <col min="6142" max="6142" width="12.5546875" style="74" customWidth="1"/>
    <col min="6143" max="6143" width="4.44140625" style="74" customWidth="1"/>
    <col min="6144" max="6144" width="2.109375" style="74" customWidth="1"/>
    <col min="6145" max="6145" width="0.33203125" style="74" customWidth="1"/>
    <col min="6146" max="6146" width="0.5546875" style="74" customWidth="1"/>
    <col min="6147" max="6147" width="6.44140625" style="74" customWidth="1"/>
    <col min="6148" max="6148" width="3.109375" style="74" customWidth="1"/>
    <col min="6149" max="6149" width="1.5546875" style="74" customWidth="1"/>
    <col min="6150" max="6150" width="3.33203125" style="74" customWidth="1"/>
    <col min="6151" max="6151" width="9.109375" style="74"/>
    <col min="6152" max="6152" width="6.88671875" style="74" customWidth="1"/>
    <col min="6153" max="6153" width="1.5546875" style="74" customWidth="1"/>
    <col min="6154" max="6154" width="4.44140625" style="74" customWidth="1"/>
    <col min="6155" max="6155" width="5" style="74" customWidth="1"/>
    <col min="6156" max="6156" width="7.33203125" style="74" customWidth="1"/>
    <col min="6157" max="6388" width="9.109375" style="74"/>
    <col min="6389" max="6389" width="11.33203125" style="74" customWidth="1"/>
    <col min="6390" max="6390" width="2.33203125" style="74" customWidth="1"/>
    <col min="6391" max="6394" width="1.33203125" style="74" customWidth="1"/>
    <col min="6395" max="6395" width="0.88671875" style="74" customWidth="1"/>
    <col min="6396" max="6396" width="15.44140625" style="74" customWidth="1"/>
    <col min="6397" max="6397" width="0.88671875" style="74" customWidth="1"/>
    <col min="6398" max="6398" width="12.5546875" style="74" customWidth="1"/>
    <col min="6399" max="6399" width="4.44140625" style="74" customWidth="1"/>
    <col min="6400" max="6400" width="2.109375" style="74" customWidth="1"/>
    <col min="6401" max="6401" width="0.33203125" style="74" customWidth="1"/>
    <col min="6402" max="6402" width="0.5546875" style="74" customWidth="1"/>
    <col min="6403" max="6403" width="6.44140625" style="74" customWidth="1"/>
    <col min="6404" max="6404" width="3.109375" style="74" customWidth="1"/>
    <col min="6405" max="6405" width="1.5546875" style="74" customWidth="1"/>
    <col min="6406" max="6406" width="3.33203125" style="74" customWidth="1"/>
    <col min="6407" max="6407" width="9.109375" style="74"/>
    <col min="6408" max="6408" width="6.88671875" style="74" customWidth="1"/>
    <col min="6409" max="6409" width="1.5546875" style="74" customWidth="1"/>
    <col min="6410" max="6410" width="4.44140625" style="74" customWidth="1"/>
    <col min="6411" max="6411" width="5" style="74" customWidth="1"/>
    <col min="6412" max="6412" width="7.33203125" style="74" customWidth="1"/>
    <col min="6413" max="6644" width="9.109375" style="74"/>
    <col min="6645" max="6645" width="11.33203125" style="74" customWidth="1"/>
    <col min="6646" max="6646" width="2.33203125" style="74" customWidth="1"/>
    <col min="6647" max="6650" width="1.33203125" style="74" customWidth="1"/>
    <col min="6651" max="6651" width="0.88671875" style="74" customWidth="1"/>
    <col min="6652" max="6652" width="15.44140625" style="74" customWidth="1"/>
    <col min="6653" max="6653" width="0.88671875" style="74" customWidth="1"/>
    <col min="6654" max="6654" width="12.5546875" style="74" customWidth="1"/>
    <col min="6655" max="6655" width="4.44140625" style="74" customWidth="1"/>
    <col min="6656" max="6656" width="2.109375" style="74" customWidth="1"/>
    <col min="6657" max="6657" width="0.33203125" style="74" customWidth="1"/>
    <col min="6658" max="6658" width="0.5546875" style="74" customWidth="1"/>
    <col min="6659" max="6659" width="6.44140625" style="74" customWidth="1"/>
    <col min="6660" max="6660" width="3.109375" style="74" customWidth="1"/>
    <col min="6661" max="6661" width="1.5546875" style="74" customWidth="1"/>
    <col min="6662" max="6662" width="3.33203125" style="74" customWidth="1"/>
    <col min="6663" max="6663" width="9.109375" style="74"/>
    <col min="6664" max="6664" width="6.88671875" style="74" customWidth="1"/>
    <col min="6665" max="6665" width="1.5546875" style="74" customWidth="1"/>
    <col min="6666" max="6666" width="4.44140625" style="74" customWidth="1"/>
    <col min="6667" max="6667" width="5" style="74" customWidth="1"/>
    <col min="6668" max="6668" width="7.33203125" style="74" customWidth="1"/>
    <col min="6669" max="6900" width="9.109375" style="74"/>
    <col min="6901" max="6901" width="11.33203125" style="74" customWidth="1"/>
    <col min="6902" max="6902" width="2.33203125" style="74" customWidth="1"/>
    <col min="6903" max="6906" width="1.33203125" style="74" customWidth="1"/>
    <col min="6907" max="6907" width="0.88671875" style="74" customWidth="1"/>
    <col min="6908" max="6908" width="15.44140625" style="74" customWidth="1"/>
    <col min="6909" max="6909" width="0.88671875" style="74" customWidth="1"/>
    <col min="6910" max="6910" width="12.5546875" style="74" customWidth="1"/>
    <col min="6911" max="6911" width="4.44140625" style="74" customWidth="1"/>
    <col min="6912" max="6912" width="2.109375" style="74" customWidth="1"/>
    <col min="6913" max="6913" width="0.33203125" style="74" customWidth="1"/>
    <col min="6914" max="6914" width="0.5546875" style="74" customWidth="1"/>
    <col min="6915" max="6915" width="6.44140625" style="74" customWidth="1"/>
    <col min="6916" max="6916" width="3.109375" style="74" customWidth="1"/>
    <col min="6917" max="6917" width="1.5546875" style="74" customWidth="1"/>
    <col min="6918" max="6918" width="3.33203125" style="74" customWidth="1"/>
    <col min="6919" max="6919" width="9.109375" style="74"/>
    <col min="6920" max="6920" width="6.88671875" style="74" customWidth="1"/>
    <col min="6921" max="6921" width="1.5546875" style="74" customWidth="1"/>
    <col min="6922" max="6922" width="4.44140625" style="74" customWidth="1"/>
    <col min="6923" max="6923" width="5" style="74" customWidth="1"/>
    <col min="6924" max="6924" width="7.33203125" style="74" customWidth="1"/>
    <col min="6925" max="7156" width="9.109375" style="74"/>
    <col min="7157" max="7157" width="11.33203125" style="74" customWidth="1"/>
    <col min="7158" max="7158" width="2.33203125" style="74" customWidth="1"/>
    <col min="7159" max="7162" width="1.33203125" style="74" customWidth="1"/>
    <col min="7163" max="7163" width="0.88671875" style="74" customWidth="1"/>
    <col min="7164" max="7164" width="15.44140625" style="74" customWidth="1"/>
    <col min="7165" max="7165" width="0.88671875" style="74" customWidth="1"/>
    <col min="7166" max="7166" width="12.5546875" style="74" customWidth="1"/>
    <col min="7167" max="7167" width="4.44140625" style="74" customWidth="1"/>
    <col min="7168" max="7168" width="2.109375" style="74" customWidth="1"/>
    <col min="7169" max="7169" width="0.33203125" style="74" customWidth="1"/>
    <col min="7170" max="7170" width="0.5546875" style="74" customWidth="1"/>
    <col min="7171" max="7171" width="6.44140625" style="74" customWidth="1"/>
    <col min="7172" max="7172" width="3.109375" style="74" customWidth="1"/>
    <col min="7173" max="7173" width="1.5546875" style="74" customWidth="1"/>
    <col min="7174" max="7174" width="3.33203125" style="74" customWidth="1"/>
    <col min="7175" max="7175" width="9.109375" style="74"/>
    <col min="7176" max="7176" width="6.88671875" style="74" customWidth="1"/>
    <col min="7177" max="7177" width="1.5546875" style="74" customWidth="1"/>
    <col min="7178" max="7178" width="4.44140625" style="74" customWidth="1"/>
    <col min="7179" max="7179" width="5" style="74" customWidth="1"/>
    <col min="7180" max="7180" width="7.33203125" style="74" customWidth="1"/>
    <col min="7181" max="7412" width="9.109375" style="74"/>
    <col min="7413" max="7413" width="11.33203125" style="74" customWidth="1"/>
    <col min="7414" max="7414" width="2.33203125" style="74" customWidth="1"/>
    <col min="7415" max="7418" width="1.33203125" style="74" customWidth="1"/>
    <col min="7419" max="7419" width="0.88671875" style="74" customWidth="1"/>
    <col min="7420" max="7420" width="15.44140625" style="74" customWidth="1"/>
    <col min="7421" max="7421" width="0.88671875" style="74" customWidth="1"/>
    <col min="7422" max="7422" width="12.5546875" style="74" customWidth="1"/>
    <col min="7423" max="7423" width="4.44140625" style="74" customWidth="1"/>
    <col min="7424" max="7424" width="2.109375" style="74" customWidth="1"/>
    <col min="7425" max="7425" width="0.33203125" style="74" customWidth="1"/>
    <col min="7426" max="7426" width="0.5546875" style="74" customWidth="1"/>
    <col min="7427" max="7427" width="6.44140625" style="74" customWidth="1"/>
    <col min="7428" max="7428" width="3.109375" style="74" customWidth="1"/>
    <col min="7429" max="7429" width="1.5546875" style="74" customWidth="1"/>
    <col min="7430" max="7430" width="3.33203125" style="74" customWidth="1"/>
    <col min="7431" max="7431" width="9.109375" style="74"/>
    <col min="7432" max="7432" width="6.88671875" style="74" customWidth="1"/>
    <col min="7433" max="7433" width="1.5546875" style="74" customWidth="1"/>
    <col min="7434" max="7434" width="4.44140625" style="74" customWidth="1"/>
    <col min="7435" max="7435" width="5" style="74" customWidth="1"/>
    <col min="7436" max="7436" width="7.33203125" style="74" customWidth="1"/>
    <col min="7437" max="7668" width="9.109375" style="74"/>
    <col min="7669" max="7669" width="11.33203125" style="74" customWidth="1"/>
    <col min="7670" max="7670" width="2.33203125" style="74" customWidth="1"/>
    <col min="7671" max="7674" width="1.33203125" style="74" customWidth="1"/>
    <col min="7675" max="7675" width="0.88671875" style="74" customWidth="1"/>
    <col min="7676" max="7676" width="15.44140625" style="74" customWidth="1"/>
    <col min="7677" max="7677" width="0.88671875" style="74" customWidth="1"/>
    <col min="7678" max="7678" width="12.5546875" style="74" customWidth="1"/>
    <col min="7679" max="7679" width="4.44140625" style="74" customWidth="1"/>
    <col min="7680" max="7680" width="2.109375" style="74" customWidth="1"/>
    <col min="7681" max="7681" width="0.33203125" style="74" customWidth="1"/>
    <col min="7682" max="7682" width="0.5546875" style="74" customWidth="1"/>
    <col min="7683" max="7683" width="6.44140625" style="74" customWidth="1"/>
    <col min="7684" max="7684" width="3.109375" style="74" customWidth="1"/>
    <col min="7685" max="7685" width="1.5546875" style="74" customWidth="1"/>
    <col min="7686" max="7686" width="3.33203125" style="74" customWidth="1"/>
    <col min="7687" max="7687" width="9.109375" style="74"/>
    <col min="7688" max="7688" width="6.88671875" style="74" customWidth="1"/>
    <col min="7689" max="7689" width="1.5546875" style="74" customWidth="1"/>
    <col min="7690" max="7690" width="4.44140625" style="74" customWidth="1"/>
    <col min="7691" max="7691" width="5" style="74" customWidth="1"/>
    <col min="7692" max="7692" width="7.33203125" style="74" customWidth="1"/>
    <col min="7693" max="7924" width="9.109375" style="74"/>
    <col min="7925" max="7925" width="11.33203125" style="74" customWidth="1"/>
    <col min="7926" max="7926" width="2.33203125" style="74" customWidth="1"/>
    <col min="7927" max="7930" width="1.33203125" style="74" customWidth="1"/>
    <col min="7931" max="7931" width="0.88671875" style="74" customWidth="1"/>
    <col min="7932" max="7932" width="15.44140625" style="74" customWidth="1"/>
    <col min="7933" max="7933" width="0.88671875" style="74" customWidth="1"/>
    <col min="7934" max="7934" width="12.5546875" style="74" customWidth="1"/>
    <col min="7935" max="7935" width="4.44140625" style="74" customWidth="1"/>
    <col min="7936" max="7936" width="2.109375" style="74" customWidth="1"/>
    <col min="7937" max="7937" width="0.33203125" style="74" customWidth="1"/>
    <col min="7938" max="7938" width="0.5546875" style="74" customWidth="1"/>
    <col min="7939" max="7939" width="6.44140625" style="74" customWidth="1"/>
    <col min="7940" max="7940" width="3.109375" style="74" customWidth="1"/>
    <col min="7941" max="7941" width="1.5546875" style="74" customWidth="1"/>
    <col min="7942" max="7942" width="3.33203125" style="74" customWidth="1"/>
    <col min="7943" max="7943" width="9.109375" style="74"/>
    <col min="7944" max="7944" width="6.88671875" style="74" customWidth="1"/>
    <col min="7945" max="7945" width="1.5546875" style="74" customWidth="1"/>
    <col min="7946" max="7946" width="4.44140625" style="74" customWidth="1"/>
    <col min="7947" max="7947" width="5" style="74" customWidth="1"/>
    <col min="7948" max="7948" width="7.33203125" style="74" customWidth="1"/>
    <col min="7949" max="8180" width="9.109375" style="74"/>
    <col min="8181" max="8181" width="11.33203125" style="74" customWidth="1"/>
    <col min="8182" max="8182" width="2.33203125" style="74" customWidth="1"/>
    <col min="8183" max="8186" width="1.33203125" style="74" customWidth="1"/>
    <col min="8187" max="8187" width="0.88671875" style="74" customWidth="1"/>
    <col min="8188" max="8188" width="15.44140625" style="74" customWidth="1"/>
    <col min="8189" max="8189" width="0.88671875" style="74" customWidth="1"/>
    <col min="8190" max="8190" width="12.5546875" style="74" customWidth="1"/>
    <col min="8191" max="8191" width="4.44140625" style="74" customWidth="1"/>
    <col min="8192" max="8192" width="2.109375" style="74" customWidth="1"/>
    <col min="8193" max="8193" width="0.33203125" style="74" customWidth="1"/>
    <col min="8194" max="8194" width="0.5546875" style="74" customWidth="1"/>
    <col min="8195" max="8195" width="6.44140625" style="74" customWidth="1"/>
    <col min="8196" max="8196" width="3.109375" style="74" customWidth="1"/>
    <col min="8197" max="8197" width="1.5546875" style="74" customWidth="1"/>
    <col min="8198" max="8198" width="3.33203125" style="74" customWidth="1"/>
    <col min="8199" max="8199" width="9.109375" style="74"/>
    <col min="8200" max="8200" width="6.88671875" style="74" customWidth="1"/>
    <col min="8201" max="8201" width="1.5546875" style="74" customWidth="1"/>
    <col min="8202" max="8202" width="4.44140625" style="74" customWidth="1"/>
    <col min="8203" max="8203" width="5" style="74" customWidth="1"/>
    <col min="8204" max="8204" width="7.33203125" style="74" customWidth="1"/>
    <col min="8205" max="8436" width="9.109375" style="74"/>
    <col min="8437" max="8437" width="11.33203125" style="74" customWidth="1"/>
    <col min="8438" max="8438" width="2.33203125" style="74" customWidth="1"/>
    <col min="8439" max="8442" width="1.33203125" style="74" customWidth="1"/>
    <col min="8443" max="8443" width="0.88671875" style="74" customWidth="1"/>
    <col min="8444" max="8444" width="15.44140625" style="74" customWidth="1"/>
    <col min="8445" max="8445" width="0.88671875" style="74" customWidth="1"/>
    <col min="8446" max="8446" width="12.5546875" style="74" customWidth="1"/>
    <col min="8447" max="8447" width="4.44140625" style="74" customWidth="1"/>
    <col min="8448" max="8448" width="2.109375" style="74" customWidth="1"/>
    <col min="8449" max="8449" width="0.33203125" style="74" customWidth="1"/>
    <col min="8450" max="8450" width="0.5546875" style="74" customWidth="1"/>
    <col min="8451" max="8451" width="6.44140625" style="74" customWidth="1"/>
    <col min="8452" max="8452" width="3.109375" style="74" customWidth="1"/>
    <col min="8453" max="8453" width="1.5546875" style="74" customWidth="1"/>
    <col min="8454" max="8454" width="3.33203125" style="74" customWidth="1"/>
    <col min="8455" max="8455" width="9.109375" style="74"/>
    <col min="8456" max="8456" width="6.88671875" style="74" customWidth="1"/>
    <col min="8457" max="8457" width="1.5546875" style="74" customWidth="1"/>
    <col min="8458" max="8458" width="4.44140625" style="74" customWidth="1"/>
    <col min="8459" max="8459" width="5" style="74" customWidth="1"/>
    <col min="8460" max="8460" width="7.33203125" style="74" customWidth="1"/>
    <col min="8461" max="8692" width="9.109375" style="74"/>
    <col min="8693" max="8693" width="11.33203125" style="74" customWidth="1"/>
    <col min="8694" max="8694" width="2.33203125" style="74" customWidth="1"/>
    <col min="8695" max="8698" width="1.33203125" style="74" customWidth="1"/>
    <col min="8699" max="8699" width="0.88671875" style="74" customWidth="1"/>
    <col min="8700" max="8700" width="15.44140625" style="74" customWidth="1"/>
    <col min="8701" max="8701" width="0.88671875" style="74" customWidth="1"/>
    <col min="8702" max="8702" width="12.5546875" style="74" customWidth="1"/>
    <col min="8703" max="8703" width="4.44140625" style="74" customWidth="1"/>
    <col min="8704" max="8704" width="2.109375" style="74" customWidth="1"/>
    <col min="8705" max="8705" width="0.33203125" style="74" customWidth="1"/>
    <col min="8706" max="8706" width="0.5546875" style="74" customWidth="1"/>
    <col min="8707" max="8707" width="6.44140625" style="74" customWidth="1"/>
    <col min="8708" max="8708" width="3.109375" style="74" customWidth="1"/>
    <col min="8709" max="8709" width="1.5546875" style="74" customWidth="1"/>
    <col min="8710" max="8710" width="3.33203125" style="74" customWidth="1"/>
    <col min="8711" max="8711" width="9.109375" style="74"/>
    <col min="8712" max="8712" width="6.88671875" style="74" customWidth="1"/>
    <col min="8713" max="8713" width="1.5546875" style="74" customWidth="1"/>
    <col min="8714" max="8714" width="4.44140625" style="74" customWidth="1"/>
    <col min="8715" max="8715" width="5" style="74" customWidth="1"/>
    <col min="8716" max="8716" width="7.33203125" style="74" customWidth="1"/>
    <col min="8717" max="8948" width="9.109375" style="74"/>
    <col min="8949" max="8949" width="11.33203125" style="74" customWidth="1"/>
    <col min="8950" max="8950" width="2.33203125" style="74" customWidth="1"/>
    <col min="8951" max="8954" width="1.33203125" style="74" customWidth="1"/>
    <col min="8955" max="8955" width="0.88671875" style="74" customWidth="1"/>
    <col min="8956" max="8956" width="15.44140625" style="74" customWidth="1"/>
    <col min="8957" max="8957" width="0.88671875" style="74" customWidth="1"/>
    <col min="8958" max="8958" width="12.5546875" style="74" customWidth="1"/>
    <col min="8959" max="8959" width="4.44140625" style="74" customWidth="1"/>
    <col min="8960" max="8960" width="2.109375" style="74" customWidth="1"/>
    <col min="8961" max="8961" width="0.33203125" style="74" customWidth="1"/>
    <col min="8962" max="8962" width="0.5546875" style="74" customWidth="1"/>
    <col min="8963" max="8963" width="6.44140625" style="74" customWidth="1"/>
    <col min="8964" max="8964" width="3.109375" style="74" customWidth="1"/>
    <col min="8965" max="8965" width="1.5546875" style="74" customWidth="1"/>
    <col min="8966" max="8966" width="3.33203125" style="74" customWidth="1"/>
    <col min="8967" max="8967" width="9.109375" style="74"/>
    <col min="8968" max="8968" width="6.88671875" style="74" customWidth="1"/>
    <col min="8969" max="8969" width="1.5546875" style="74" customWidth="1"/>
    <col min="8970" max="8970" width="4.44140625" style="74" customWidth="1"/>
    <col min="8971" max="8971" width="5" style="74" customWidth="1"/>
    <col min="8972" max="8972" width="7.33203125" style="74" customWidth="1"/>
    <col min="8973" max="9204" width="9.109375" style="74"/>
    <col min="9205" max="9205" width="11.33203125" style="74" customWidth="1"/>
    <col min="9206" max="9206" width="2.33203125" style="74" customWidth="1"/>
    <col min="9207" max="9210" width="1.33203125" style="74" customWidth="1"/>
    <col min="9211" max="9211" width="0.88671875" style="74" customWidth="1"/>
    <col min="9212" max="9212" width="15.44140625" style="74" customWidth="1"/>
    <col min="9213" max="9213" width="0.88671875" style="74" customWidth="1"/>
    <col min="9214" max="9214" width="12.5546875" style="74" customWidth="1"/>
    <col min="9215" max="9215" width="4.44140625" style="74" customWidth="1"/>
    <col min="9216" max="9216" width="2.109375" style="74" customWidth="1"/>
    <col min="9217" max="9217" width="0.33203125" style="74" customWidth="1"/>
    <col min="9218" max="9218" width="0.5546875" style="74" customWidth="1"/>
    <col min="9219" max="9219" width="6.44140625" style="74" customWidth="1"/>
    <col min="9220" max="9220" width="3.109375" style="74" customWidth="1"/>
    <col min="9221" max="9221" width="1.5546875" style="74" customWidth="1"/>
    <col min="9222" max="9222" width="3.33203125" style="74" customWidth="1"/>
    <col min="9223" max="9223" width="9.109375" style="74"/>
    <col min="9224" max="9224" width="6.88671875" style="74" customWidth="1"/>
    <col min="9225" max="9225" width="1.5546875" style="74" customWidth="1"/>
    <col min="9226" max="9226" width="4.44140625" style="74" customWidth="1"/>
    <col min="9227" max="9227" width="5" style="74" customWidth="1"/>
    <col min="9228" max="9228" width="7.33203125" style="74" customWidth="1"/>
    <col min="9229" max="9460" width="9.109375" style="74"/>
    <col min="9461" max="9461" width="11.33203125" style="74" customWidth="1"/>
    <col min="9462" max="9462" width="2.33203125" style="74" customWidth="1"/>
    <col min="9463" max="9466" width="1.33203125" style="74" customWidth="1"/>
    <col min="9467" max="9467" width="0.88671875" style="74" customWidth="1"/>
    <col min="9468" max="9468" width="15.44140625" style="74" customWidth="1"/>
    <col min="9469" max="9469" width="0.88671875" style="74" customWidth="1"/>
    <col min="9470" max="9470" width="12.5546875" style="74" customWidth="1"/>
    <col min="9471" max="9471" width="4.44140625" style="74" customWidth="1"/>
    <col min="9472" max="9472" width="2.109375" style="74" customWidth="1"/>
    <col min="9473" max="9473" width="0.33203125" style="74" customWidth="1"/>
    <col min="9474" max="9474" width="0.5546875" style="74" customWidth="1"/>
    <col min="9475" max="9475" width="6.44140625" style="74" customWidth="1"/>
    <col min="9476" max="9476" width="3.109375" style="74" customWidth="1"/>
    <col min="9477" max="9477" width="1.5546875" style="74" customWidth="1"/>
    <col min="9478" max="9478" width="3.33203125" style="74" customWidth="1"/>
    <col min="9479" max="9479" width="9.109375" style="74"/>
    <col min="9480" max="9480" width="6.88671875" style="74" customWidth="1"/>
    <col min="9481" max="9481" width="1.5546875" style="74" customWidth="1"/>
    <col min="9482" max="9482" width="4.44140625" style="74" customWidth="1"/>
    <col min="9483" max="9483" width="5" style="74" customWidth="1"/>
    <col min="9484" max="9484" width="7.33203125" style="74" customWidth="1"/>
    <col min="9485" max="9716" width="9.109375" style="74"/>
    <col min="9717" max="9717" width="11.33203125" style="74" customWidth="1"/>
    <col min="9718" max="9718" width="2.33203125" style="74" customWidth="1"/>
    <col min="9719" max="9722" width="1.33203125" style="74" customWidth="1"/>
    <col min="9723" max="9723" width="0.88671875" style="74" customWidth="1"/>
    <col min="9724" max="9724" width="15.44140625" style="74" customWidth="1"/>
    <col min="9725" max="9725" width="0.88671875" style="74" customWidth="1"/>
    <col min="9726" max="9726" width="12.5546875" style="74" customWidth="1"/>
    <col min="9727" max="9727" width="4.44140625" style="74" customWidth="1"/>
    <col min="9728" max="9728" width="2.109375" style="74" customWidth="1"/>
    <col min="9729" max="9729" width="0.33203125" style="74" customWidth="1"/>
    <col min="9730" max="9730" width="0.5546875" style="74" customWidth="1"/>
    <col min="9731" max="9731" width="6.44140625" style="74" customWidth="1"/>
    <col min="9732" max="9732" width="3.109375" style="74" customWidth="1"/>
    <col min="9733" max="9733" width="1.5546875" style="74" customWidth="1"/>
    <col min="9734" max="9734" width="3.33203125" style="74" customWidth="1"/>
    <col min="9735" max="9735" width="9.109375" style="74"/>
    <col min="9736" max="9736" width="6.88671875" style="74" customWidth="1"/>
    <col min="9737" max="9737" width="1.5546875" style="74" customWidth="1"/>
    <col min="9738" max="9738" width="4.44140625" style="74" customWidth="1"/>
    <col min="9739" max="9739" width="5" style="74" customWidth="1"/>
    <col min="9740" max="9740" width="7.33203125" style="74" customWidth="1"/>
    <col min="9741" max="9972" width="9.109375" style="74"/>
    <col min="9973" max="9973" width="11.33203125" style="74" customWidth="1"/>
    <col min="9974" max="9974" width="2.33203125" style="74" customWidth="1"/>
    <col min="9975" max="9978" width="1.33203125" style="74" customWidth="1"/>
    <col min="9979" max="9979" width="0.88671875" style="74" customWidth="1"/>
    <col min="9980" max="9980" width="15.44140625" style="74" customWidth="1"/>
    <col min="9981" max="9981" width="0.88671875" style="74" customWidth="1"/>
    <col min="9982" max="9982" width="12.5546875" style="74" customWidth="1"/>
    <col min="9983" max="9983" width="4.44140625" style="74" customWidth="1"/>
    <col min="9984" max="9984" width="2.109375" style="74" customWidth="1"/>
    <col min="9985" max="9985" width="0.33203125" style="74" customWidth="1"/>
    <col min="9986" max="9986" width="0.5546875" style="74" customWidth="1"/>
    <col min="9987" max="9987" width="6.44140625" style="74" customWidth="1"/>
    <col min="9988" max="9988" width="3.109375" style="74" customWidth="1"/>
    <col min="9989" max="9989" width="1.5546875" style="74" customWidth="1"/>
    <col min="9990" max="9990" width="3.33203125" style="74" customWidth="1"/>
    <col min="9991" max="9991" width="9.109375" style="74"/>
    <col min="9992" max="9992" width="6.88671875" style="74" customWidth="1"/>
    <col min="9993" max="9993" width="1.5546875" style="74" customWidth="1"/>
    <col min="9994" max="9994" width="4.44140625" style="74" customWidth="1"/>
    <col min="9995" max="9995" width="5" style="74" customWidth="1"/>
    <col min="9996" max="9996" width="7.33203125" style="74" customWidth="1"/>
    <col min="9997" max="10228" width="9.109375" style="74"/>
    <col min="10229" max="10229" width="11.33203125" style="74" customWidth="1"/>
    <col min="10230" max="10230" width="2.33203125" style="74" customWidth="1"/>
    <col min="10231" max="10234" width="1.33203125" style="74" customWidth="1"/>
    <col min="10235" max="10235" width="0.88671875" style="74" customWidth="1"/>
    <col min="10236" max="10236" width="15.44140625" style="74" customWidth="1"/>
    <col min="10237" max="10237" width="0.88671875" style="74" customWidth="1"/>
    <col min="10238" max="10238" width="12.5546875" style="74" customWidth="1"/>
    <col min="10239" max="10239" width="4.44140625" style="74" customWidth="1"/>
    <col min="10240" max="10240" width="2.109375" style="74" customWidth="1"/>
    <col min="10241" max="10241" width="0.33203125" style="74" customWidth="1"/>
    <col min="10242" max="10242" width="0.5546875" style="74" customWidth="1"/>
    <col min="10243" max="10243" width="6.44140625" style="74" customWidth="1"/>
    <col min="10244" max="10244" width="3.109375" style="74" customWidth="1"/>
    <col min="10245" max="10245" width="1.5546875" style="74" customWidth="1"/>
    <col min="10246" max="10246" width="3.33203125" style="74" customWidth="1"/>
    <col min="10247" max="10247" width="9.109375" style="74"/>
    <col min="10248" max="10248" width="6.88671875" style="74" customWidth="1"/>
    <col min="10249" max="10249" width="1.5546875" style="74" customWidth="1"/>
    <col min="10250" max="10250" width="4.44140625" style="74" customWidth="1"/>
    <col min="10251" max="10251" width="5" style="74" customWidth="1"/>
    <col min="10252" max="10252" width="7.33203125" style="74" customWidth="1"/>
    <col min="10253" max="10484" width="9.109375" style="74"/>
    <col min="10485" max="10485" width="11.33203125" style="74" customWidth="1"/>
    <col min="10486" max="10486" width="2.33203125" style="74" customWidth="1"/>
    <col min="10487" max="10490" width="1.33203125" style="74" customWidth="1"/>
    <col min="10491" max="10491" width="0.88671875" style="74" customWidth="1"/>
    <col min="10492" max="10492" width="15.44140625" style="74" customWidth="1"/>
    <col min="10493" max="10493" width="0.88671875" style="74" customWidth="1"/>
    <col min="10494" max="10494" width="12.5546875" style="74" customWidth="1"/>
    <col min="10495" max="10495" width="4.44140625" style="74" customWidth="1"/>
    <col min="10496" max="10496" width="2.109375" style="74" customWidth="1"/>
    <col min="10497" max="10497" width="0.33203125" style="74" customWidth="1"/>
    <col min="10498" max="10498" width="0.5546875" style="74" customWidth="1"/>
    <col min="10499" max="10499" width="6.44140625" style="74" customWidth="1"/>
    <col min="10500" max="10500" width="3.109375" style="74" customWidth="1"/>
    <col min="10501" max="10501" width="1.5546875" style="74" customWidth="1"/>
    <col min="10502" max="10502" width="3.33203125" style="74" customWidth="1"/>
    <col min="10503" max="10503" width="9.109375" style="74"/>
    <col min="10504" max="10504" width="6.88671875" style="74" customWidth="1"/>
    <col min="10505" max="10505" width="1.5546875" style="74" customWidth="1"/>
    <col min="10506" max="10506" width="4.44140625" style="74" customWidth="1"/>
    <col min="10507" max="10507" width="5" style="74" customWidth="1"/>
    <col min="10508" max="10508" width="7.33203125" style="74" customWidth="1"/>
    <col min="10509" max="10740" width="9.109375" style="74"/>
    <col min="10741" max="10741" width="11.33203125" style="74" customWidth="1"/>
    <col min="10742" max="10742" width="2.33203125" style="74" customWidth="1"/>
    <col min="10743" max="10746" width="1.33203125" style="74" customWidth="1"/>
    <col min="10747" max="10747" width="0.88671875" style="74" customWidth="1"/>
    <col min="10748" max="10748" width="15.44140625" style="74" customWidth="1"/>
    <col min="10749" max="10749" width="0.88671875" style="74" customWidth="1"/>
    <col min="10750" max="10750" width="12.5546875" style="74" customWidth="1"/>
    <col min="10751" max="10751" width="4.44140625" style="74" customWidth="1"/>
    <col min="10752" max="10752" width="2.109375" style="74" customWidth="1"/>
    <col min="10753" max="10753" width="0.33203125" style="74" customWidth="1"/>
    <col min="10754" max="10754" width="0.5546875" style="74" customWidth="1"/>
    <col min="10755" max="10755" width="6.44140625" style="74" customWidth="1"/>
    <col min="10756" max="10756" width="3.109375" style="74" customWidth="1"/>
    <col min="10757" max="10757" width="1.5546875" style="74" customWidth="1"/>
    <col min="10758" max="10758" width="3.33203125" style="74" customWidth="1"/>
    <col min="10759" max="10759" width="9.109375" style="74"/>
    <col min="10760" max="10760" width="6.88671875" style="74" customWidth="1"/>
    <col min="10761" max="10761" width="1.5546875" style="74" customWidth="1"/>
    <col min="10762" max="10762" width="4.44140625" style="74" customWidth="1"/>
    <col min="10763" max="10763" width="5" style="74" customWidth="1"/>
    <col min="10764" max="10764" width="7.33203125" style="74" customWidth="1"/>
    <col min="10765" max="10996" width="9.109375" style="74"/>
    <col min="10997" max="10997" width="11.33203125" style="74" customWidth="1"/>
    <col min="10998" max="10998" width="2.33203125" style="74" customWidth="1"/>
    <col min="10999" max="11002" width="1.33203125" style="74" customWidth="1"/>
    <col min="11003" max="11003" width="0.88671875" style="74" customWidth="1"/>
    <col min="11004" max="11004" width="15.44140625" style="74" customWidth="1"/>
    <col min="11005" max="11005" width="0.88671875" style="74" customWidth="1"/>
    <col min="11006" max="11006" width="12.5546875" style="74" customWidth="1"/>
    <col min="11007" max="11007" width="4.44140625" style="74" customWidth="1"/>
    <col min="11008" max="11008" width="2.109375" style="74" customWidth="1"/>
    <col min="11009" max="11009" width="0.33203125" style="74" customWidth="1"/>
    <col min="11010" max="11010" width="0.5546875" style="74" customWidth="1"/>
    <col min="11011" max="11011" width="6.44140625" style="74" customWidth="1"/>
    <col min="11012" max="11012" width="3.109375" style="74" customWidth="1"/>
    <col min="11013" max="11013" width="1.5546875" style="74" customWidth="1"/>
    <col min="11014" max="11014" width="3.33203125" style="74" customWidth="1"/>
    <col min="11015" max="11015" width="9.109375" style="74"/>
    <col min="11016" max="11016" width="6.88671875" style="74" customWidth="1"/>
    <col min="11017" max="11017" width="1.5546875" style="74" customWidth="1"/>
    <col min="11018" max="11018" width="4.44140625" style="74" customWidth="1"/>
    <col min="11019" max="11019" width="5" style="74" customWidth="1"/>
    <col min="11020" max="11020" width="7.33203125" style="74" customWidth="1"/>
    <col min="11021" max="11252" width="9.109375" style="74"/>
    <col min="11253" max="11253" width="11.33203125" style="74" customWidth="1"/>
    <col min="11254" max="11254" width="2.33203125" style="74" customWidth="1"/>
    <col min="11255" max="11258" width="1.33203125" style="74" customWidth="1"/>
    <col min="11259" max="11259" width="0.88671875" style="74" customWidth="1"/>
    <col min="11260" max="11260" width="15.44140625" style="74" customWidth="1"/>
    <col min="11261" max="11261" width="0.88671875" style="74" customWidth="1"/>
    <col min="11262" max="11262" width="12.5546875" style="74" customWidth="1"/>
    <col min="11263" max="11263" width="4.44140625" style="74" customWidth="1"/>
    <col min="11264" max="11264" width="2.109375" style="74" customWidth="1"/>
    <col min="11265" max="11265" width="0.33203125" style="74" customWidth="1"/>
    <col min="11266" max="11266" width="0.5546875" style="74" customWidth="1"/>
    <col min="11267" max="11267" width="6.44140625" style="74" customWidth="1"/>
    <col min="11268" max="11268" width="3.109375" style="74" customWidth="1"/>
    <col min="11269" max="11269" width="1.5546875" style="74" customWidth="1"/>
    <col min="11270" max="11270" width="3.33203125" style="74" customWidth="1"/>
    <col min="11271" max="11271" width="9.109375" style="74"/>
    <col min="11272" max="11272" width="6.88671875" style="74" customWidth="1"/>
    <col min="11273" max="11273" width="1.5546875" style="74" customWidth="1"/>
    <col min="11274" max="11274" width="4.44140625" style="74" customWidth="1"/>
    <col min="11275" max="11275" width="5" style="74" customWidth="1"/>
    <col min="11276" max="11276" width="7.33203125" style="74" customWidth="1"/>
    <col min="11277" max="11508" width="9.109375" style="74"/>
    <col min="11509" max="11509" width="11.33203125" style="74" customWidth="1"/>
    <col min="11510" max="11510" width="2.33203125" style="74" customWidth="1"/>
    <col min="11511" max="11514" width="1.33203125" style="74" customWidth="1"/>
    <col min="11515" max="11515" width="0.88671875" style="74" customWidth="1"/>
    <col min="11516" max="11516" width="15.44140625" style="74" customWidth="1"/>
    <col min="11517" max="11517" width="0.88671875" style="74" customWidth="1"/>
    <col min="11518" max="11518" width="12.5546875" style="74" customWidth="1"/>
    <col min="11519" max="11519" width="4.44140625" style="74" customWidth="1"/>
    <col min="11520" max="11520" width="2.109375" style="74" customWidth="1"/>
    <col min="11521" max="11521" width="0.33203125" style="74" customWidth="1"/>
    <col min="11522" max="11522" width="0.5546875" style="74" customWidth="1"/>
    <col min="11523" max="11523" width="6.44140625" style="74" customWidth="1"/>
    <col min="11524" max="11524" width="3.109375" style="74" customWidth="1"/>
    <col min="11525" max="11525" width="1.5546875" style="74" customWidth="1"/>
    <col min="11526" max="11526" width="3.33203125" style="74" customWidth="1"/>
    <col min="11527" max="11527" width="9.109375" style="74"/>
    <col min="11528" max="11528" width="6.88671875" style="74" customWidth="1"/>
    <col min="11529" max="11529" width="1.5546875" style="74" customWidth="1"/>
    <col min="11530" max="11530" width="4.44140625" style="74" customWidth="1"/>
    <col min="11531" max="11531" width="5" style="74" customWidth="1"/>
    <col min="11532" max="11532" width="7.33203125" style="74" customWidth="1"/>
    <col min="11533" max="11764" width="9.109375" style="74"/>
    <col min="11765" max="11765" width="11.33203125" style="74" customWidth="1"/>
    <col min="11766" max="11766" width="2.33203125" style="74" customWidth="1"/>
    <col min="11767" max="11770" width="1.33203125" style="74" customWidth="1"/>
    <col min="11771" max="11771" width="0.88671875" style="74" customWidth="1"/>
    <col min="11772" max="11772" width="15.44140625" style="74" customWidth="1"/>
    <col min="11773" max="11773" width="0.88671875" style="74" customWidth="1"/>
    <col min="11774" max="11774" width="12.5546875" style="74" customWidth="1"/>
    <col min="11775" max="11775" width="4.44140625" style="74" customWidth="1"/>
    <col min="11776" max="11776" width="2.109375" style="74" customWidth="1"/>
    <col min="11777" max="11777" width="0.33203125" style="74" customWidth="1"/>
    <col min="11778" max="11778" width="0.5546875" style="74" customWidth="1"/>
    <col min="11779" max="11779" width="6.44140625" style="74" customWidth="1"/>
    <col min="11780" max="11780" width="3.109375" style="74" customWidth="1"/>
    <col min="11781" max="11781" width="1.5546875" style="74" customWidth="1"/>
    <col min="11782" max="11782" width="3.33203125" style="74" customWidth="1"/>
    <col min="11783" max="11783" width="9.109375" style="74"/>
    <col min="11784" max="11784" width="6.88671875" style="74" customWidth="1"/>
    <col min="11785" max="11785" width="1.5546875" style="74" customWidth="1"/>
    <col min="11786" max="11786" width="4.44140625" style="74" customWidth="1"/>
    <col min="11787" max="11787" width="5" style="74" customWidth="1"/>
    <col min="11788" max="11788" width="7.33203125" style="74" customWidth="1"/>
    <col min="11789" max="12020" width="9.109375" style="74"/>
    <col min="12021" max="12021" width="11.33203125" style="74" customWidth="1"/>
    <col min="12022" max="12022" width="2.33203125" style="74" customWidth="1"/>
    <col min="12023" max="12026" width="1.33203125" style="74" customWidth="1"/>
    <col min="12027" max="12027" width="0.88671875" style="74" customWidth="1"/>
    <col min="12028" max="12028" width="15.44140625" style="74" customWidth="1"/>
    <col min="12029" max="12029" width="0.88671875" style="74" customWidth="1"/>
    <col min="12030" max="12030" width="12.5546875" style="74" customWidth="1"/>
    <col min="12031" max="12031" width="4.44140625" style="74" customWidth="1"/>
    <col min="12032" max="12032" width="2.109375" style="74" customWidth="1"/>
    <col min="12033" max="12033" width="0.33203125" style="74" customWidth="1"/>
    <col min="12034" max="12034" width="0.5546875" style="74" customWidth="1"/>
    <col min="12035" max="12035" width="6.44140625" style="74" customWidth="1"/>
    <col min="12036" max="12036" width="3.109375" style="74" customWidth="1"/>
    <col min="12037" max="12037" width="1.5546875" style="74" customWidth="1"/>
    <col min="12038" max="12038" width="3.33203125" style="74" customWidth="1"/>
    <col min="12039" max="12039" width="9.109375" style="74"/>
    <col min="12040" max="12040" width="6.88671875" style="74" customWidth="1"/>
    <col min="12041" max="12041" width="1.5546875" style="74" customWidth="1"/>
    <col min="12042" max="12042" width="4.44140625" style="74" customWidth="1"/>
    <col min="12043" max="12043" width="5" style="74" customWidth="1"/>
    <col min="12044" max="12044" width="7.33203125" style="74" customWidth="1"/>
    <col min="12045" max="12276" width="9.109375" style="74"/>
    <col min="12277" max="12277" width="11.33203125" style="74" customWidth="1"/>
    <col min="12278" max="12278" width="2.33203125" style="74" customWidth="1"/>
    <col min="12279" max="12282" width="1.33203125" style="74" customWidth="1"/>
    <col min="12283" max="12283" width="0.88671875" style="74" customWidth="1"/>
    <col min="12284" max="12284" width="15.44140625" style="74" customWidth="1"/>
    <col min="12285" max="12285" width="0.88671875" style="74" customWidth="1"/>
    <col min="12286" max="12286" width="12.5546875" style="74" customWidth="1"/>
    <col min="12287" max="12287" width="4.44140625" style="74" customWidth="1"/>
    <col min="12288" max="12288" width="2.109375" style="74" customWidth="1"/>
    <col min="12289" max="12289" width="0.33203125" style="74" customWidth="1"/>
    <col min="12290" max="12290" width="0.5546875" style="74" customWidth="1"/>
    <col min="12291" max="12291" width="6.44140625" style="74" customWidth="1"/>
    <col min="12292" max="12292" width="3.109375" style="74" customWidth="1"/>
    <col min="12293" max="12293" width="1.5546875" style="74" customWidth="1"/>
    <col min="12294" max="12294" width="3.33203125" style="74" customWidth="1"/>
    <col min="12295" max="12295" width="9.109375" style="74"/>
    <col min="12296" max="12296" width="6.88671875" style="74" customWidth="1"/>
    <col min="12297" max="12297" width="1.5546875" style="74" customWidth="1"/>
    <col min="12298" max="12298" width="4.44140625" style="74" customWidth="1"/>
    <col min="12299" max="12299" width="5" style="74" customWidth="1"/>
    <col min="12300" max="12300" width="7.33203125" style="74" customWidth="1"/>
    <col min="12301" max="12532" width="9.109375" style="74"/>
    <col min="12533" max="12533" width="11.33203125" style="74" customWidth="1"/>
    <col min="12534" max="12534" width="2.33203125" style="74" customWidth="1"/>
    <col min="12535" max="12538" width="1.33203125" style="74" customWidth="1"/>
    <col min="12539" max="12539" width="0.88671875" style="74" customWidth="1"/>
    <col min="12540" max="12540" width="15.44140625" style="74" customWidth="1"/>
    <col min="12541" max="12541" width="0.88671875" style="74" customWidth="1"/>
    <col min="12542" max="12542" width="12.5546875" style="74" customWidth="1"/>
    <col min="12543" max="12543" width="4.44140625" style="74" customWidth="1"/>
    <col min="12544" max="12544" width="2.109375" style="74" customWidth="1"/>
    <col min="12545" max="12545" width="0.33203125" style="74" customWidth="1"/>
    <col min="12546" max="12546" width="0.5546875" style="74" customWidth="1"/>
    <col min="12547" max="12547" width="6.44140625" style="74" customWidth="1"/>
    <col min="12548" max="12548" width="3.109375" style="74" customWidth="1"/>
    <col min="12549" max="12549" width="1.5546875" style="74" customWidth="1"/>
    <col min="12550" max="12550" width="3.33203125" style="74" customWidth="1"/>
    <col min="12551" max="12551" width="9.109375" style="74"/>
    <col min="12552" max="12552" width="6.88671875" style="74" customWidth="1"/>
    <col min="12553" max="12553" width="1.5546875" style="74" customWidth="1"/>
    <col min="12554" max="12554" width="4.44140625" style="74" customWidth="1"/>
    <col min="12555" max="12555" width="5" style="74" customWidth="1"/>
    <col min="12556" max="12556" width="7.33203125" style="74" customWidth="1"/>
    <col min="12557" max="12788" width="9.109375" style="74"/>
    <col min="12789" max="12789" width="11.33203125" style="74" customWidth="1"/>
    <col min="12790" max="12790" width="2.33203125" style="74" customWidth="1"/>
    <col min="12791" max="12794" width="1.33203125" style="74" customWidth="1"/>
    <col min="12795" max="12795" width="0.88671875" style="74" customWidth="1"/>
    <col min="12796" max="12796" width="15.44140625" style="74" customWidth="1"/>
    <col min="12797" max="12797" width="0.88671875" style="74" customWidth="1"/>
    <col min="12798" max="12798" width="12.5546875" style="74" customWidth="1"/>
    <col min="12799" max="12799" width="4.44140625" style="74" customWidth="1"/>
    <col min="12800" max="12800" width="2.109375" style="74" customWidth="1"/>
    <col min="12801" max="12801" width="0.33203125" style="74" customWidth="1"/>
    <col min="12802" max="12802" width="0.5546875" style="74" customWidth="1"/>
    <col min="12803" max="12803" width="6.44140625" style="74" customWidth="1"/>
    <col min="12804" max="12804" width="3.109375" style="74" customWidth="1"/>
    <col min="12805" max="12805" width="1.5546875" style="74" customWidth="1"/>
    <col min="12806" max="12806" width="3.33203125" style="74" customWidth="1"/>
    <col min="12807" max="12807" width="9.109375" style="74"/>
    <col min="12808" max="12808" width="6.88671875" style="74" customWidth="1"/>
    <col min="12809" max="12809" width="1.5546875" style="74" customWidth="1"/>
    <col min="12810" max="12810" width="4.44140625" style="74" customWidth="1"/>
    <col min="12811" max="12811" width="5" style="74" customWidth="1"/>
    <col min="12812" max="12812" width="7.33203125" style="74" customWidth="1"/>
    <col min="12813" max="13044" width="9.109375" style="74"/>
    <col min="13045" max="13045" width="11.33203125" style="74" customWidth="1"/>
    <col min="13046" max="13046" width="2.33203125" style="74" customWidth="1"/>
    <col min="13047" max="13050" width="1.33203125" style="74" customWidth="1"/>
    <col min="13051" max="13051" width="0.88671875" style="74" customWidth="1"/>
    <col min="13052" max="13052" width="15.44140625" style="74" customWidth="1"/>
    <col min="13053" max="13053" width="0.88671875" style="74" customWidth="1"/>
    <col min="13054" max="13054" width="12.5546875" style="74" customWidth="1"/>
    <col min="13055" max="13055" width="4.44140625" style="74" customWidth="1"/>
    <col min="13056" max="13056" width="2.109375" style="74" customWidth="1"/>
    <col min="13057" max="13057" width="0.33203125" style="74" customWidth="1"/>
    <col min="13058" max="13058" width="0.5546875" style="74" customWidth="1"/>
    <col min="13059" max="13059" width="6.44140625" style="74" customWidth="1"/>
    <col min="13060" max="13060" width="3.109375" style="74" customWidth="1"/>
    <col min="13061" max="13061" width="1.5546875" style="74" customWidth="1"/>
    <col min="13062" max="13062" width="3.33203125" style="74" customWidth="1"/>
    <col min="13063" max="13063" width="9.109375" style="74"/>
    <col min="13064" max="13064" width="6.88671875" style="74" customWidth="1"/>
    <col min="13065" max="13065" width="1.5546875" style="74" customWidth="1"/>
    <col min="13066" max="13066" width="4.44140625" style="74" customWidth="1"/>
    <col min="13067" max="13067" width="5" style="74" customWidth="1"/>
    <col min="13068" max="13068" width="7.33203125" style="74" customWidth="1"/>
    <col min="13069" max="13300" width="9.109375" style="74"/>
    <col min="13301" max="13301" width="11.33203125" style="74" customWidth="1"/>
    <col min="13302" max="13302" width="2.33203125" style="74" customWidth="1"/>
    <col min="13303" max="13306" width="1.33203125" style="74" customWidth="1"/>
    <col min="13307" max="13307" width="0.88671875" style="74" customWidth="1"/>
    <col min="13308" max="13308" width="15.44140625" style="74" customWidth="1"/>
    <col min="13309" max="13309" width="0.88671875" style="74" customWidth="1"/>
    <col min="13310" max="13310" width="12.5546875" style="74" customWidth="1"/>
    <col min="13311" max="13311" width="4.44140625" style="74" customWidth="1"/>
    <col min="13312" max="13312" width="2.109375" style="74" customWidth="1"/>
    <col min="13313" max="13313" width="0.33203125" style="74" customWidth="1"/>
    <col min="13314" max="13314" width="0.5546875" style="74" customWidth="1"/>
    <col min="13315" max="13315" width="6.44140625" style="74" customWidth="1"/>
    <col min="13316" max="13316" width="3.109375" style="74" customWidth="1"/>
    <col min="13317" max="13317" width="1.5546875" style="74" customWidth="1"/>
    <col min="13318" max="13318" width="3.33203125" style="74" customWidth="1"/>
    <col min="13319" max="13319" width="9.109375" style="74"/>
    <col min="13320" max="13320" width="6.88671875" style="74" customWidth="1"/>
    <col min="13321" max="13321" width="1.5546875" style="74" customWidth="1"/>
    <col min="13322" max="13322" width="4.44140625" style="74" customWidth="1"/>
    <col min="13323" max="13323" width="5" style="74" customWidth="1"/>
    <col min="13324" max="13324" width="7.33203125" style="74" customWidth="1"/>
    <col min="13325" max="13556" width="9.109375" style="74"/>
    <col min="13557" max="13557" width="11.33203125" style="74" customWidth="1"/>
    <col min="13558" max="13558" width="2.33203125" style="74" customWidth="1"/>
    <col min="13559" max="13562" width="1.33203125" style="74" customWidth="1"/>
    <col min="13563" max="13563" width="0.88671875" style="74" customWidth="1"/>
    <col min="13564" max="13564" width="15.44140625" style="74" customWidth="1"/>
    <col min="13565" max="13565" width="0.88671875" style="74" customWidth="1"/>
    <col min="13566" max="13566" width="12.5546875" style="74" customWidth="1"/>
    <col min="13567" max="13567" width="4.44140625" style="74" customWidth="1"/>
    <col min="13568" max="13568" width="2.109375" style="74" customWidth="1"/>
    <col min="13569" max="13569" width="0.33203125" style="74" customWidth="1"/>
    <col min="13570" max="13570" width="0.5546875" style="74" customWidth="1"/>
    <col min="13571" max="13571" width="6.44140625" style="74" customWidth="1"/>
    <col min="13572" max="13572" width="3.109375" style="74" customWidth="1"/>
    <col min="13573" max="13573" width="1.5546875" style="74" customWidth="1"/>
    <col min="13574" max="13574" width="3.33203125" style="74" customWidth="1"/>
    <col min="13575" max="13575" width="9.109375" style="74"/>
    <col min="13576" max="13576" width="6.88671875" style="74" customWidth="1"/>
    <col min="13577" max="13577" width="1.5546875" style="74" customWidth="1"/>
    <col min="13578" max="13578" width="4.44140625" style="74" customWidth="1"/>
    <col min="13579" max="13579" width="5" style="74" customWidth="1"/>
    <col min="13580" max="13580" width="7.33203125" style="74" customWidth="1"/>
    <col min="13581" max="13812" width="9.109375" style="74"/>
    <col min="13813" max="13813" width="11.33203125" style="74" customWidth="1"/>
    <col min="13814" max="13814" width="2.33203125" style="74" customWidth="1"/>
    <col min="13815" max="13818" width="1.33203125" style="74" customWidth="1"/>
    <col min="13819" max="13819" width="0.88671875" style="74" customWidth="1"/>
    <col min="13820" max="13820" width="15.44140625" style="74" customWidth="1"/>
    <col min="13821" max="13821" width="0.88671875" style="74" customWidth="1"/>
    <col min="13822" max="13822" width="12.5546875" style="74" customWidth="1"/>
    <col min="13823" max="13823" width="4.44140625" style="74" customWidth="1"/>
    <col min="13824" max="13824" width="2.109375" style="74" customWidth="1"/>
    <col min="13825" max="13825" width="0.33203125" style="74" customWidth="1"/>
    <col min="13826" max="13826" width="0.5546875" style="74" customWidth="1"/>
    <col min="13827" max="13827" width="6.44140625" style="74" customWidth="1"/>
    <col min="13828" max="13828" width="3.109375" style="74" customWidth="1"/>
    <col min="13829" max="13829" width="1.5546875" style="74" customWidth="1"/>
    <col min="13830" max="13830" width="3.33203125" style="74" customWidth="1"/>
    <col min="13831" max="13831" width="9.109375" style="74"/>
    <col min="13832" max="13832" width="6.88671875" style="74" customWidth="1"/>
    <col min="13833" max="13833" width="1.5546875" style="74" customWidth="1"/>
    <col min="13834" max="13834" width="4.44140625" style="74" customWidth="1"/>
    <col min="13835" max="13835" width="5" style="74" customWidth="1"/>
    <col min="13836" max="13836" width="7.33203125" style="74" customWidth="1"/>
    <col min="13837" max="14068" width="9.109375" style="74"/>
    <col min="14069" max="14069" width="11.33203125" style="74" customWidth="1"/>
    <col min="14070" max="14070" width="2.33203125" style="74" customWidth="1"/>
    <col min="14071" max="14074" width="1.33203125" style="74" customWidth="1"/>
    <col min="14075" max="14075" width="0.88671875" style="74" customWidth="1"/>
    <col min="14076" max="14076" width="15.44140625" style="74" customWidth="1"/>
    <col min="14077" max="14077" width="0.88671875" style="74" customWidth="1"/>
    <col min="14078" max="14078" width="12.5546875" style="74" customWidth="1"/>
    <col min="14079" max="14079" width="4.44140625" style="74" customWidth="1"/>
    <col min="14080" max="14080" width="2.109375" style="74" customWidth="1"/>
    <col min="14081" max="14081" width="0.33203125" style="74" customWidth="1"/>
    <col min="14082" max="14082" width="0.5546875" style="74" customWidth="1"/>
    <col min="14083" max="14083" width="6.44140625" style="74" customWidth="1"/>
    <col min="14084" max="14084" width="3.109375" style="74" customWidth="1"/>
    <col min="14085" max="14085" width="1.5546875" style="74" customWidth="1"/>
    <col min="14086" max="14086" width="3.33203125" style="74" customWidth="1"/>
    <col min="14087" max="14087" width="9.109375" style="74"/>
    <col min="14088" max="14088" width="6.88671875" style="74" customWidth="1"/>
    <col min="14089" max="14089" width="1.5546875" style="74" customWidth="1"/>
    <col min="14090" max="14090" width="4.44140625" style="74" customWidth="1"/>
    <col min="14091" max="14091" width="5" style="74" customWidth="1"/>
    <col min="14092" max="14092" width="7.33203125" style="74" customWidth="1"/>
    <col min="14093" max="14324" width="9.109375" style="74"/>
    <col min="14325" max="14325" width="11.33203125" style="74" customWidth="1"/>
    <col min="14326" max="14326" width="2.33203125" style="74" customWidth="1"/>
    <col min="14327" max="14330" width="1.33203125" style="74" customWidth="1"/>
    <col min="14331" max="14331" width="0.88671875" style="74" customWidth="1"/>
    <col min="14332" max="14332" width="15.44140625" style="74" customWidth="1"/>
    <col min="14333" max="14333" width="0.88671875" style="74" customWidth="1"/>
    <col min="14334" max="14334" width="12.5546875" style="74" customWidth="1"/>
    <col min="14335" max="14335" width="4.44140625" style="74" customWidth="1"/>
    <col min="14336" max="14336" width="2.109375" style="74" customWidth="1"/>
    <col min="14337" max="14337" width="0.33203125" style="74" customWidth="1"/>
    <col min="14338" max="14338" width="0.5546875" style="74" customWidth="1"/>
    <col min="14339" max="14339" width="6.44140625" style="74" customWidth="1"/>
    <col min="14340" max="14340" width="3.109375" style="74" customWidth="1"/>
    <col min="14341" max="14341" width="1.5546875" style="74" customWidth="1"/>
    <col min="14342" max="14342" width="3.33203125" style="74" customWidth="1"/>
    <col min="14343" max="14343" width="9.109375" style="74"/>
    <col min="14344" max="14344" width="6.88671875" style="74" customWidth="1"/>
    <col min="14345" max="14345" width="1.5546875" style="74" customWidth="1"/>
    <col min="14346" max="14346" width="4.44140625" style="74" customWidth="1"/>
    <col min="14347" max="14347" width="5" style="74" customWidth="1"/>
    <col min="14348" max="14348" width="7.33203125" style="74" customWidth="1"/>
    <col min="14349" max="14580" width="9.109375" style="74"/>
    <col min="14581" max="14581" width="11.33203125" style="74" customWidth="1"/>
    <col min="14582" max="14582" width="2.33203125" style="74" customWidth="1"/>
    <col min="14583" max="14586" width="1.33203125" style="74" customWidth="1"/>
    <col min="14587" max="14587" width="0.88671875" style="74" customWidth="1"/>
    <col min="14588" max="14588" width="15.44140625" style="74" customWidth="1"/>
    <col min="14589" max="14589" width="0.88671875" style="74" customWidth="1"/>
    <col min="14590" max="14590" width="12.5546875" style="74" customWidth="1"/>
    <col min="14591" max="14591" width="4.44140625" style="74" customWidth="1"/>
    <col min="14592" max="14592" width="2.109375" style="74" customWidth="1"/>
    <col min="14593" max="14593" width="0.33203125" style="74" customWidth="1"/>
    <col min="14594" max="14594" width="0.5546875" style="74" customWidth="1"/>
    <col min="14595" max="14595" width="6.44140625" style="74" customWidth="1"/>
    <col min="14596" max="14596" width="3.109375" style="74" customWidth="1"/>
    <col min="14597" max="14597" width="1.5546875" style="74" customWidth="1"/>
    <col min="14598" max="14598" width="3.33203125" style="74" customWidth="1"/>
    <col min="14599" max="14599" width="9.109375" style="74"/>
    <col min="14600" max="14600" width="6.88671875" style="74" customWidth="1"/>
    <col min="14601" max="14601" width="1.5546875" style="74" customWidth="1"/>
    <col min="14602" max="14602" width="4.44140625" style="74" customWidth="1"/>
    <col min="14603" max="14603" width="5" style="74" customWidth="1"/>
    <col min="14604" max="14604" width="7.33203125" style="74" customWidth="1"/>
    <col min="14605" max="14836" width="9.109375" style="74"/>
    <col min="14837" max="14837" width="11.33203125" style="74" customWidth="1"/>
    <col min="14838" max="14838" width="2.33203125" style="74" customWidth="1"/>
    <col min="14839" max="14842" width="1.33203125" style="74" customWidth="1"/>
    <col min="14843" max="14843" width="0.88671875" style="74" customWidth="1"/>
    <col min="14844" max="14844" width="15.44140625" style="74" customWidth="1"/>
    <col min="14845" max="14845" width="0.88671875" style="74" customWidth="1"/>
    <col min="14846" max="14846" width="12.5546875" style="74" customWidth="1"/>
    <col min="14847" max="14847" width="4.44140625" style="74" customWidth="1"/>
    <col min="14848" max="14848" width="2.109375" style="74" customWidth="1"/>
    <col min="14849" max="14849" width="0.33203125" style="74" customWidth="1"/>
    <col min="14850" max="14850" width="0.5546875" style="74" customWidth="1"/>
    <col min="14851" max="14851" width="6.44140625" style="74" customWidth="1"/>
    <col min="14852" max="14852" width="3.109375" style="74" customWidth="1"/>
    <col min="14853" max="14853" width="1.5546875" style="74" customWidth="1"/>
    <col min="14854" max="14854" width="3.33203125" style="74" customWidth="1"/>
    <col min="14855" max="14855" width="9.109375" style="74"/>
    <col min="14856" max="14856" width="6.88671875" style="74" customWidth="1"/>
    <col min="14857" max="14857" width="1.5546875" style="74" customWidth="1"/>
    <col min="14858" max="14858" width="4.44140625" style="74" customWidth="1"/>
    <col min="14859" max="14859" width="5" style="74" customWidth="1"/>
    <col min="14860" max="14860" width="7.33203125" style="74" customWidth="1"/>
    <col min="14861" max="15092" width="9.109375" style="74"/>
    <col min="15093" max="15093" width="11.33203125" style="74" customWidth="1"/>
    <col min="15094" max="15094" width="2.33203125" style="74" customWidth="1"/>
    <col min="15095" max="15098" width="1.33203125" style="74" customWidth="1"/>
    <col min="15099" max="15099" width="0.88671875" style="74" customWidth="1"/>
    <col min="15100" max="15100" width="15.44140625" style="74" customWidth="1"/>
    <col min="15101" max="15101" width="0.88671875" style="74" customWidth="1"/>
    <col min="15102" max="15102" width="12.5546875" style="74" customWidth="1"/>
    <col min="15103" max="15103" width="4.44140625" style="74" customWidth="1"/>
    <col min="15104" max="15104" width="2.109375" style="74" customWidth="1"/>
    <col min="15105" max="15105" width="0.33203125" style="74" customWidth="1"/>
    <col min="15106" max="15106" width="0.5546875" style="74" customWidth="1"/>
    <col min="15107" max="15107" width="6.44140625" style="74" customWidth="1"/>
    <col min="15108" max="15108" width="3.109375" style="74" customWidth="1"/>
    <col min="15109" max="15109" width="1.5546875" style="74" customWidth="1"/>
    <col min="15110" max="15110" width="3.33203125" style="74" customWidth="1"/>
    <col min="15111" max="15111" width="9.109375" style="74"/>
    <col min="15112" max="15112" width="6.88671875" style="74" customWidth="1"/>
    <col min="15113" max="15113" width="1.5546875" style="74" customWidth="1"/>
    <col min="15114" max="15114" width="4.44140625" style="74" customWidth="1"/>
    <col min="15115" max="15115" width="5" style="74" customWidth="1"/>
    <col min="15116" max="15116" width="7.33203125" style="74" customWidth="1"/>
    <col min="15117" max="15348" width="9.109375" style="74"/>
    <col min="15349" max="15349" width="11.33203125" style="74" customWidth="1"/>
    <col min="15350" max="15350" width="2.33203125" style="74" customWidth="1"/>
    <col min="15351" max="15354" width="1.33203125" style="74" customWidth="1"/>
    <col min="15355" max="15355" width="0.88671875" style="74" customWidth="1"/>
    <col min="15356" max="15356" width="15.44140625" style="74" customWidth="1"/>
    <col min="15357" max="15357" width="0.88671875" style="74" customWidth="1"/>
    <col min="15358" max="15358" width="12.5546875" style="74" customWidth="1"/>
    <col min="15359" max="15359" width="4.44140625" style="74" customWidth="1"/>
    <col min="15360" max="15360" width="2.109375" style="74" customWidth="1"/>
    <col min="15361" max="15361" width="0.33203125" style="74" customWidth="1"/>
    <col min="15362" max="15362" width="0.5546875" style="74" customWidth="1"/>
    <col min="15363" max="15363" width="6.44140625" style="74" customWidth="1"/>
    <col min="15364" max="15364" width="3.109375" style="74" customWidth="1"/>
    <col min="15365" max="15365" width="1.5546875" style="74" customWidth="1"/>
    <col min="15366" max="15366" width="3.33203125" style="74" customWidth="1"/>
    <col min="15367" max="15367" width="9.109375" style="74"/>
    <col min="15368" max="15368" width="6.88671875" style="74" customWidth="1"/>
    <col min="15369" max="15369" width="1.5546875" style="74" customWidth="1"/>
    <col min="15370" max="15370" width="4.44140625" style="74" customWidth="1"/>
    <col min="15371" max="15371" width="5" style="74" customWidth="1"/>
    <col min="15372" max="15372" width="7.33203125" style="74" customWidth="1"/>
    <col min="15373" max="15604" width="9.109375" style="74"/>
    <col min="15605" max="15605" width="11.33203125" style="74" customWidth="1"/>
    <col min="15606" max="15606" width="2.33203125" style="74" customWidth="1"/>
    <col min="15607" max="15610" width="1.33203125" style="74" customWidth="1"/>
    <col min="15611" max="15611" width="0.88671875" style="74" customWidth="1"/>
    <col min="15612" max="15612" width="15.44140625" style="74" customWidth="1"/>
    <col min="15613" max="15613" width="0.88671875" style="74" customWidth="1"/>
    <col min="15614" max="15614" width="12.5546875" style="74" customWidth="1"/>
    <col min="15615" max="15615" width="4.44140625" style="74" customWidth="1"/>
    <col min="15616" max="15616" width="2.109375" style="74" customWidth="1"/>
    <col min="15617" max="15617" width="0.33203125" style="74" customWidth="1"/>
    <col min="15618" max="15618" width="0.5546875" style="74" customWidth="1"/>
    <col min="15619" max="15619" width="6.44140625" style="74" customWidth="1"/>
    <col min="15620" max="15620" width="3.109375" style="74" customWidth="1"/>
    <col min="15621" max="15621" width="1.5546875" style="74" customWidth="1"/>
    <col min="15622" max="15622" width="3.33203125" style="74" customWidth="1"/>
    <col min="15623" max="15623" width="9.109375" style="74"/>
    <col min="15624" max="15624" width="6.88671875" style="74" customWidth="1"/>
    <col min="15625" max="15625" width="1.5546875" style="74" customWidth="1"/>
    <col min="15626" max="15626" width="4.44140625" style="74" customWidth="1"/>
    <col min="15627" max="15627" width="5" style="74" customWidth="1"/>
    <col min="15628" max="15628" width="7.33203125" style="74" customWidth="1"/>
    <col min="15629" max="15860" width="9.109375" style="74"/>
    <col min="15861" max="15861" width="11.33203125" style="74" customWidth="1"/>
    <col min="15862" max="15862" width="2.33203125" style="74" customWidth="1"/>
    <col min="15863" max="15866" width="1.33203125" style="74" customWidth="1"/>
    <col min="15867" max="15867" width="0.88671875" style="74" customWidth="1"/>
    <col min="15868" max="15868" width="15.44140625" style="74" customWidth="1"/>
    <col min="15869" max="15869" width="0.88671875" style="74" customWidth="1"/>
    <col min="15870" max="15870" width="12.5546875" style="74" customWidth="1"/>
    <col min="15871" max="15871" width="4.44140625" style="74" customWidth="1"/>
    <col min="15872" max="15872" width="2.109375" style="74" customWidth="1"/>
    <col min="15873" max="15873" width="0.33203125" style="74" customWidth="1"/>
    <col min="15874" max="15874" width="0.5546875" style="74" customWidth="1"/>
    <col min="15875" max="15875" width="6.44140625" style="74" customWidth="1"/>
    <col min="15876" max="15876" width="3.109375" style="74" customWidth="1"/>
    <col min="15877" max="15877" width="1.5546875" style="74" customWidth="1"/>
    <col min="15878" max="15878" width="3.33203125" style="74" customWidth="1"/>
    <col min="15879" max="15879" width="9.109375" style="74"/>
    <col min="15880" max="15880" width="6.88671875" style="74" customWidth="1"/>
    <col min="15881" max="15881" width="1.5546875" style="74" customWidth="1"/>
    <col min="15882" max="15882" width="4.44140625" style="74" customWidth="1"/>
    <col min="15883" max="15883" width="5" style="74" customWidth="1"/>
    <col min="15884" max="15884" width="7.33203125" style="74" customWidth="1"/>
    <col min="15885" max="16116" width="9.109375" style="74"/>
    <col min="16117" max="16117" width="11.33203125" style="74" customWidth="1"/>
    <col min="16118" max="16118" width="2.33203125" style="74" customWidth="1"/>
    <col min="16119" max="16122" width="1.33203125" style="74" customWidth="1"/>
    <col min="16123" max="16123" width="0.88671875" style="74" customWidth="1"/>
    <col min="16124" max="16124" width="15.44140625" style="74" customWidth="1"/>
    <col min="16125" max="16125" width="0.88671875" style="74" customWidth="1"/>
    <col min="16126" max="16126" width="12.5546875" style="74" customWidth="1"/>
    <col min="16127" max="16127" width="4.44140625" style="74" customWidth="1"/>
    <col min="16128" max="16128" width="2.109375" style="74" customWidth="1"/>
    <col min="16129" max="16129" width="0.33203125" style="74" customWidth="1"/>
    <col min="16130" max="16130" width="0.5546875" style="74" customWidth="1"/>
    <col min="16131" max="16131" width="6.44140625" style="74" customWidth="1"/>
    <col min="16132" max="16132" width="3.109375" style="74" customWidth="1"/>
    <col min="16133" max="16133" width="1.5546875" style="74" customWidth="1"/>
    <col min="16134" max="16134" width="3.33203125" style="74" customWidth="1"/>
    <col min="16135" max="16135" width="9.109375" style="74"/>
    <col min="16136" max="16136" width="6.88671875" style="74" customWidth="1"/>
    <col min="16137" max="16137" width="1.5546875" style="74" customWidth="1"/>
    <col min="16138" max="16138" width="4.44140625" style="74" customWidth="1"/>
    <col min="16139" max="16139" width="5" style="74" customWidth="1"/>
    <col min="16140" max="16140" width="7.33203125" style="74" customWidth="1"/>
    <col min="16141" max="16384" width="9.109375" style="74"/>
  </cols>
  <sheetData>
    <row r="1" spans="1:12" x14ac:dyDescent="0.3">
      <c r="A1" s="77" t="s">
        <v>375</v>
      </c>
      <c r="B1" s="78" t="s">
        <v>376</v>
      </c>
      <c r="C1" s="79"/>
      <c r="D1" s="79"/>
      <c r="E1" s="79"/>
      <c r="F1" s="79"/>
      <c r="G1" s="79"/>
      <c r="H1" s="92" t="s">
        <v>377</v>
      </c>
      <c r="I1" s="92" t="s">
        <v>378</v>
      </c>
      <c r="J1" s="92" t="s">
        <v>379</v>
      </c>
      <c r="K1" s="92" t="s">
        <v>380</v>
      </c>
      <c r="L1" s="97"/>
    </row>
    <row r="3" spans="1:12" x14ac:dyDescent="0.3">
      <c r="A3" s="80" t="s">
        <v>381</v>
      </c>
      <c r="B3" s="81"/>
      <c r="C3" s="81"/>
      <c r="D3" s="81"/>
      <c r="E3" s="81"/>
      <c r="F3" s="81"/>
      <c r="G3" s="81"/>
      <c r="H3" s="94"/>
      <c r="I3" s="94"/>
      <c r="J3" s="94"/>
      <c r="K3" s="94"/>
      <c r="L3" s="98"/>
    </row>
    <row r="4" spans="1:12" x14ac:dyDescent="0.3">
      <c r="A4" s="82" t="s">
        <v>382</v>
      </c>
      <c r="B4" s="83" t="s">
        <v>383</v>
      </c>
      <c r="C4" s="84"/>
      <c r="D4" s="84"/>
      <c r="E4" s="84"/>
      <c r="F4" s="84"/>
      <c r="G4" s="84"/>
      <c r="H4" s="92">
        <v>28281407.82</v>
      </c>
      <c r="I4" s="92">
        <v>9393628.0999999996</v>
      </c>
      <c r="J4" s="92">
        <v>8270580.7400000002</v>
      </c>
      <c r="K4" s="92">
        <v>29404455.18</v>
      </c>
      <c r="L4" s="99"/>
    </row>
    <row r="5" spans="1:12" x14ac:dyDescent="0.3">
      <c r="A5" s="82" t="s">
        <v>384</v>
      </c>
      <c r="B5" s="85" t="s">
        <v>385</v>
      </c>
      <c r="C5" s="83" t="s">
        <v>386</v>
      </c>
      <c r="D5" s="84"/>
      <c r="E5" s="84"/>
      <c r="F5" s="84"/>
      <c r="G5" s="84"/>
      <c r="H5" s="92">
        <v>7264551.5800000001</v>
      </c>
      <c r="I5" s="92">
        <v>9367558.0999999996</v>
      </c>
      <c r="J5" s="92">
        <v>7934237.3600000003</v>
      </c>
      <c r="K5" s="92">
        <v>8697872.3200000003</v>
      </c>
      <c r="L5" s="99"/>
    </row>
    <row r="6" spans="1:12" x14ac:dyDescent="0.3">
      <c r="A6" s="82" t="s">
        <v>387</v>
      </c>
      <c r="B6" s="75" t="s">
        <v>385</v>
      </c>
      <c r="C6" s="76"/>
      <c r="D6" s="83" t="s">
        <v>388</v>
      </c>
      <c r="E6" s="84"/>
      <c r="F6" s="84"/>
      <c r="G6" s="84"/>
      <c r="H6" s="92">
        <v>6677497.2800000003</v>
      </c>
      <c r="I6" s="92">
        <v>8758686.7100000009</v>
      </c>
      <c r="J6" s="92">
        <v>7279702.7199999997</v>
      </c>
      <c r="K6" s="92">
        <v>8156481.2699999996</v>
      </c>
      <c r="L6" s="99"/>
    </row>
    <row r="7" spans="1:12" x14ac:dyDescent="0.3">
      <c r="A7" s="82" t="s">
        <v>389</v>
      </c>
      <c r="B7" s="75" t="s">
        <v>385</v>
      </c>
      <c r="C7" s="76"/>
      <c r="D7" s="76"/>
      <c r="E7" s="83" t="s">
        <v>388</v>
      </c>
      <c r="F7" s="84"/>
      <c r="G7" s="84"/>
      <c r="H7" s="92">
        <v>6677497.2800000003</v>
      </c>
      <c r="I7" s="92">
        <v>8758686.7100000009</v>
      </c>
      <c r="J7" s="92">
        <v>7279702.7199999997</v>
      </c>
      <c r="K7" s="92">
        <v>8156481.2699999996</v>
      </c>
      <c r="L7" s="99"/>
    </row>
    <row r="8" spans="1:12" x14ac:dyDescent="0.3">
      <c r="A8" s="82" t="s">
        <v>390</v>
      </c>
      <c r="B8" s="75" t="s">
        <v>385</v>
      </c>
      <c r="C8" s="76"/>
      <c r="D8" s="76"/>
      <c r="E8" s="76"/>
      <c r="F8" s="83" t="s">
        <v>391</v>
      </c>
      <c r="G8" s="84"/>
      <c r="H8" s="92">
        <v>7000</v>
      </c>
      <c r="I8" s="92">
        <v>7444.91</v>
      </c>
      <c r="J8" s="92">
        <v>7444.91</v>
      </c>
      <c r="K8" s="92">
        <v>7000</v>
      </c>
      <c r="L8" s="99"/>
    </row>
    <row r="9" spans="1:12" x14ac:dyDescent="0.3">
      <c r="A9" s="86" t="s">
        <v>392</v>
      </c>
      <c r="B9" s="75" t="s">
        <v>385</v>
      </c>
      <c r="C9" s="76"/>
      <c r="D9" s="76"/>
      <c r="E9" s="76"/>
      <c r="F9" s="76"/>
      <c r="G9" s="87" t="s">
        <v>393</v>
      </c>
      <c r="H9" s="95">
        <v>500</v>
      </c>
      <c r="I9" s="95">
        <v>0</v>
      </c>
      <c r="J9" s="95">
        <v>0</v>
      </c>
      <c r="K9" s="95">
        <v>500</v>
      </c>
      <c r="L9" s="88"/>
    </row>
    <row r="10" spans="1:12" x14ac:dyDescent="0.3">
      <c r="A10" s="86" t="s">
        <v>394</v>
      </c>
      <c r="B10" s="75" t="s">
        <v>385</v>
      </c>
      <c r="C10" s="76"/>
      <c r="D10" s="76"/>
      <c r="E10" s="76"/>
      <c r="F10" s="76"/>
      <c r="G10" s="87" t="s">
        <v>395</v>
      </c>
      <c r="H10" s="95">
        <v>500</v>
      </c>
      <c r="I10" s="95">
        <v>951.55</v>
      </c>
      <c r="J10" s="95">
        <v>951.55</v>
      </c>
      <c r="K10" s="95">
        <v>500</v>
      </c>
      <c r="L10" s="88"/>
    </row>
    <row r="11" spans="1:12" x14ac:dyDescent="0.3">
      <c r="A11" s="86" t="s">
        <v>396</v>
      </c>
      <c r="B11" s="75" t="s">
        <v>385</v>
      </c>
      <c r="C11" s="76"/>
      <c r="D11" s="76"/>
      <c r="E11" s="76"/>
      <c r="F11" s="76"/>
      <c r="G11" s="87" t="s">
        <v>397</v>
      </c>
      <c r="H11" s="95">
        <v>5000</v>
      </c>
      <c r="I11" s="95">
        <v>6493.36</v>
      </c>
      <c r="J11" s="95">
        <v>6493.36</v>
      </c>
      <c r="K11" s="95">
        <v>5000</v>
      </c>
      <c r="L11" s="88"/>
    </row>
    <row r="12" spans="1:12" x14ac:dyDescent="0.3">
      <c r="A12" s="86" t="s">
        <v>398</v>
      </c>
      <c r="B12" s="75" t="s">
        <v>385</v>
      </c>
      <c r="C12" s="76"/>
      <c r="D12" s="76"/>
      <c r="E12" s="76"/>
      <c r="F12" s="76"/>
      <c r="G12" s="87" t="s">
        <v>399</v>
      </c>
      <c r="H12" s="95">
        <v>1000</v>
      </c>
      <c r="I12" s="95">
        <v>0</v>
      </c>
      <c r="J12" s="95">
        <v>0</v>
      </c>
      <c r="K12" s="95">
        <v>1000</v>
      </c>
      <c r="L12" s="88"/>
    </row>
    <row r="13" spans="1:12" x14ac:dyDescent="0.3">
      <c r="A13" s="89" t="s">
        <v>385</v>
      </c>
      <c r="B13" s="75" t="s">
        <v>385</v>
      </c>
      <c r="C13" s="76"/>
      <c r="D13" s="76"/>
      <c r="E13" s="76"/>
      <c r="F13" s="76"/>
      <c r="G13" s="90" t="s">
        <v>385</v>
      </c>
      <c r="H13" s="96"/>
      <c r="I13" s="96"/>
      <c r="J13" s="96"/>
      <c r="K13" s="96"/>
      <c r="L13" s="91"/>
    </row>
    <row r="14" spans="1:12" x14ac:dyDescent="0.3">
      <c r="A14" s="82" t="s">
        <v>400</v>
      </c>
      <c r="B14" s="75" t="s">
        <v>385</v>
      </c>
      <c r="C14" s="76"/>
      <c r="D14" s="76"/>
      <c r="E14" s="76"/>
      <c r="F14" s="83" t="s">
        <v>401</v>
      </c>
      <c r="G14" s="84"/>
      <c r="H14" s="92">
        <v>0</v>
      </c>
      <c r="I14" s="92">
        <v>2230846.11</v>
      </c>
      <c r="J14" s="92">
        <v>2230447.11</v>
      </c>
      <c r="K14" s="92">
        <v>399</v>
      </c>
      <c r="L14" s="99"/>
    </row>
    <row r="15" spans="1:12" x14ac:dyDescent="0.3">
      <c r="A15" s="86" t="s">
        <v>402</v>
      </c>
      <c r="B15" s="75" t="s">
        <v>385</v>
      </c>
      <c r="C15" s="76"/>
      <c r="D15" s="76"/>
      <c r="E15" s="76"/>
      <c r="F15" s="76"/>
      <c r="G15" s="87" t="s">
        <v>403</v>
      </c>
      <c r="H15" s="95">
        <v>0</v>
      </c>
      <c r="I15" s="95">
        <v>61792.99</v>
      </c>
      <c r="J15" s="95">
        <v>61792.99</v>
      </c>
      <c r="K15" s="95">
        <v>0</v>
      </c>
      <c r="L15" s="88"/>
    </row>
    <row r="16" spans="1:12" x14ac:dyDescent="0.3">
      <c r="A16" s="86" t="s">
        <v>404</v>
      </c>
      <c r="B16" s="75" t="s">
        <v>385</v>
      </c>
      <c r="C16" s="76"/>
      <c r="D16" s="76"/>
      <c r="E16" s="76"/>
      <c r="F16" s="76"/>
      <c r="G16" s="87" t="s">
        <v>405</v>
      </c>
      <c r="H16" s="95">
        <v>0</v>
      </c>
      <c r="I16" s="95">
        <v>1773101.39</v>
      </c>
      <c r="J16" s="95">
        <v>1773101.39</v>
      </c>
      <c r="K16" s="95">
        <v>0</v>
      </c>
      <c r="L16" s="88"/>
    </row>
    <row r="17" spans="1:12" x14ac:dyDescent="0.3">
      <c r="A17" s="86" t="s">
        <v>406</v>
      </c>
      <c r="B17" s="75" t="s">
        <v>385</v>
      </c>
      <c r="C17" s="76"/>
      <c r="D17" s="76"/>
      <c r="E17" s="76"/>
      <c r="F17" s="76"/>
      <c r="G17" s="87" t="s">
        <v>407</v>
      </c>
      <c r="H17" s="95">
        <v>0</v>
      </c>
      <c r="I17" s="95">
        <v>52569</v>
      </c>
      <c r="J17" s="95">
        <v>52569</v>
      </c>
      <c r="K17" s="95">
        <v>0</v>
      </c>
      <c r="L17" s="88"/>
    </row>
    <row r="18" spans="1:12" x14ac:dyDescent="0.3">
      <c r="A18" s="86" t="s">
        <v>408</v>
      </c>
      <c r="B18" s="75" t="s">
        <v>385</v>
      </c>
      <c r="C18" s="76"/>
      <c r="D18" s="76"/>
      <c r="E18" s="76"/>
      <c r="F18" s="76"/>
      <c r="G18" s="87" t="s">
        <v>409</v>
      </c>
      <c r="H18" s="95">
        <v>0</v>
      </c>
      <c r="I18" s="95">
        <v>8819</v>
      </c>
      <c r="J18" s="95">
        <v>8819</v>
      </c>
      <c r="K18" s="95">
        <v>0</v>
      </c>
      <c r="L18" s="88"/>
    </row>
    <row r="19" spans="1:12" x14ac:dyDescent="0.3">
      <c r="A19" s="86" t="s">
        <v>410</v>
      </c>
      <c r="B19" s="75" t="s">
        <v>385</v>
      </c>
      <c r="C19" s="76"/>
      <c r="D19" s="76"/>
      <c r="E19" s="76"/>
      <c r="F19" s="76"/>
      <c r="G19" s="87" t="s">
        <v>411</v>
      </c>
      <c r="H19" s="95">
        <v>0</v>
      </c>
      <c r="I19" s="95">
        <v>334563.73</v>
      </c>
      <c r="J19" s="95">
        <v>334164.73</v>
      </c>
      <c r="K19" s="95">
        <v>399</v>
      </c>
      <c r="L19" s="88"/>
    </row>
    <row r="20" spans="1:12" x14ac:dyDescent="0.3">
      <c r="A20" s="89" t="s">
        <v>385</v>
      </c>
      <c r="B20" s="75" t="s">
        <v>385</v>
      </c>
      <c r="C20" s="76"/>
      <c r="D20" s="76"/>
      <c r="E20" s="76"/>
      <c r="F20" s="76"/>
      <c r="G20" s="90" t="s">
        <v>385</v>
      </c>
      <c r="H20" s="96"/>
      <c r="I20" s="96"/>
      <c r="J20" s="96"/>
      <c r="K20" s="96"/>
      <c r="L20" s="91"/>
    </row>
    <row r="21" spans="1:12" x14ac:dyDescent="0.3">
      <c r="A21" s="82" t="s">
        <v>412</v>
      </c>
      <c r="B21" s="75" t="s">
        <v>385</v>
      </c>
      <c r="C21" s="76"/>
      <c r="D21" s="76"/>
      <c r="E21" s="76"/>
      <c r="F21" s="83" t="s">
        <v>413</v>
      </c>
      <c r="G21" s="84"/>
      <c r="H21" s="92">
        <v>376902.86</v>
      </c>
      <c r="I21" s="92">
        <v>2902018.05</v>
      </c>
      <c r="J21" s="92">
        <v>3278920.91</v>
      </c>
      <c r="K21" s="92">
        <v>0</v>
      </c>
      <c r="L21" s="99"/>
    </row>
    <row r="22" spans="1:12" x14ac:dyDescent="0.3">
      <c r="A22" s="86" t="s">
        <v>1200</v>
      </c>
      <c r="B22" s="75" t="s">
        <v>385</v>
      </c>
      <c r="C22" s="76"/>
      <c r="D22" s="76"/>
      <c r="E22" s="76"/>
      <c r="F22" s="76"/>
      <c r="G22" s="87" t="s">
        <v>1201</v>
      </c>
      <c r="H22" s="95">
        <v>376902.86</v>
      </c>
      <c r="I22" s="95">
        <v>0</v>
      </c>
      <c r="J22" s="95">
        <v>376902.86</v>
      </c>
      <c r="K22" s="95">
        <v>0</v>
      </c>
      <c r="L22" s="88"/>
    </row>
    <row r="23" spans="1:12" x14ac:dyDescent="0.3">
      <c r="A23" s="86" t="s">
        <v>414</v>
      </c>
      <c r="B23" s="75" t="s">
        <v>385</v>
      </c>
      <c r="C23" s="76"/>
      <c r="D23" s="76"/>
      <c r="E23" s="76"/>
      <c r="F23" s="76"/>
      <c r="G23" s="87" t="s">
        <v>415</v>
      </c>
      <c r="H23" s="95">
        <v>0</v>
      </c>
      <c r="I23" s="95">
        <v>2651996.7999999998</v>
      </c>
      <c r="J23" s="95">
        <v>2651996.7999999998</v>
      </c>
      <c r="K23" s="95">
        <v>0</v>
      </c>
      <c r="L23" s="88"/>
    </row>
    <row r="24" spans="1:12" x14ac:dyDescent="0.3">
      <c r="A24" s="86" t="s">
        <v>416</v>
      </c>
      <c r="B24" s="75" t="s">
        <v>385</v>
      </c>
      <c r="C24" s="76"/>
      <c r="D24" s="76"/>
      <c r="E24" s="76"/>
      <c r="F24" s="76"/>
      <c r="G24" s="87" t="s">
        <v>417</v>
      </c>
      <c r="H24" s="95">
        <v>0</v>
      </c>
      <c r="I24" s="95">
        <v>250021.25</v>
      </c>
      <c r="J24" s="95">
        <v>250021.25</v>
      </c>
      <c r="K24" s="95">
        <v>0</v>
      </c>
      <c r="L24" s="88"/>
    </row>
    <row r="25" spans="1:12" x14ac:dyDescent="0.3">
      <c r="A25" s="89" t="s">
        <v>385</v>
      </c>
      <c r="B25" s="75" t="s">
        <v>385</v>
      </c>
      <c r="C25" s="76"/>
      <c r="D25" s="76"/>
      <c r="E25" s="76"/>
      <c r="F25" s="76"/>
      <c r="G25" s="90" t="s">
        <v>385</v>
      </c>
      <c r="H25" s="96"/>
      <c r="I25" s="96"/>
      <c r="J25" s="96"/>
      <c r="K25" s="96"/>
      <c r="L25" s="91"/>
    </row>
    <row r="26" spans="1:12" x14ac:dyDescent="0.3">
      <c r="A26" s="82" t="s">
        <v>418</v>
      </c>
      <c r="B26" s="75" t="s">
        <v>385</v>
      </c>
      <c r="C26" s="76"/>
      <c r="D26" s="76"/>
      <c r="E26" s="76"/>
      <c r="F26" s="83" t="s">
        <v>419</v>
      </c>
      <c r="G26" s="84"/>
      <c r="H26" s="92">
        <v>5095547.54</v>
      </c>
      <c r="I26" s="92">
        <v>949397.85</v>
      </c>
      <c r="J26" s="92">
        <v>762506.61</v>
      </c>
      <c r="K26" s="92">
        <v>5282438.78</v>
      </c>
      <c r="L26" s="99"/>
    </row>
    <row r="27" spans="1:12" x14ac:dyDescent="0.3">
      <c r="A27" s="86" t="s">
        <v>420</v>
      </c>
      <c r="B27" s="75" t="s">
        <v>385</v>
      </c>
      <c r="C27" s="76"/>
      <c r="D27" s="76"/>
      <c r="E27" s="76"/>
      <c r="F27" s="76"/>
      <c r="G27" s="87" t="s">
        <v>421</v>
      </c>
      <c r="H27" s="95">
        <v>1752355.38</v>
      </c>
      <c r="I27" s="95">
        <v>490528.88</v>
      </c>
      <c r="J27" s="95">
        <v>753323.73</v>
      </c>
      <c r="K27" s="95">
        <v>1489560.53</v>
      </c>
      <c r="L27" s="88"/>
    </row>
    <row r="28" spans="1:12" x14ac:dyDescent="0.3">
      <c r="A28" s="86" t="s">
        <v>422</v>
      </c>
      <c r="B28" s="75" t="s">
        <v>385</v>
      </c>
      <c r="C28" s="76"/>
      <c r="D28" s="76"/>
      <c r="E28" s="76"/>
      <c r="F28" s="76"/>
      <c r="G28" s="87" t="s">
        <v>423</v>
      </c>
      <c r="H28" s="95">
        <v>1401046.51</v>
      </c>
      <c r="I28" s="95">
        <v>23353.63</v>
      </c>
      <c r="J28" s="95">
        <v>69.040000000000006</v>
      </c>
      <c r="K28" s="95">
        <v>1424331.1</v>
      </c>
      <c r="L28" s="88"/>
    </row>
    <row r="29" spans="1:12" x14ac:dyDescent="0.3">
      <c r="A29" s="86" t="s">
        <v>424</v>
      </c>
      <c r="B29" s="75" t="s">
        <v>385</v>
      </c>
      <c r="C29" s="76"/>
      <c r="D29" s="76"/>
      <c r="E29" s="76"/>
      <c r="F29" s="76"/>
      <c r="G29" s="87" t="s">
        <v>425</v>
      </c>
      <c r="H29" s="95">
        <v>1502092.29</v>
      </c>
      <c r="I29" s="95">
        <v>332203.62</v>
      </c>
      <c r="J29" s="95">
        <v>0</v>
      </c>
      <c r="K29" s="95">
        <v>1834295.91</v>
      </c>
      <c r="L29" s="88"/>
    </row>
    <row r="30" spans="1:12" x14ac:dyDescent="0.3">
      <c r="A30" s="86" t="s">
        <v>426</v>
      </c>
      <c r="B30" s="75" t="s">
        <v>385</v>
      </c>
      <c r="C30" s="76"/>
      <c r="D30" s="76"/>
      <c r="E30" s="76"/>
      <c r="F30" s="76"/>
      <c r="G30" s="87" t="s">
        <v>427</v>
      </c>
      <c r="H30" s="95">
        <v>125938.87</v>
      </c>
      <c r="I30" s="95">
        <v>47337.9</v>
      </c>
      <c r="J30" s="95">
        <v>9044.7000000000007</v>
      </c>
      <c r="K30" s="95">
        <v>164232.07</v>
      </c>
      <c r="L30" s="88"/>
    </row>
    <row r="31" spans="1:12" x14ac:dyDescent="0.3">
      <c r="A31" s="86" t="s">
        <v>428</v>
      </c>
      <c r="B31" s="75" t="s">
        <v>385</v>
      </c>
      <c r="C31" s="76"/>
      <c r="D31" s="76"/>
      <c r="E31" s="76"/>
      <c r="F31" s="76"/>
      <c r="G31" s="87" t="s">
        <v>429</v>
      </c>
      <c r="H31" s="95">
        <v>314114.49</v>
      </c>
      <c r="I31" s="95">
        <v>55973.82</v>
      </c>
      <c r="J31" s="95">
        <v>69.14</v>
      </c>
      <c r="K31" s="95">
        <v>370019.17</v>
      </c>
      <c r="L31" s="88"/>
    </row>
    <row r="32" spans="1:12" x14ac:dyDescent="0.3">
      <c r="A32" s="89" t="s">
        <v>385</v>
      </c>
      <c r="B32" s="75" t="s">
        <v>385</v>
      </c>
      <c r="C32" s="76"/>
      <c r="D32" s="76"/>
      <c r="E32" s="76"/>
      <c r="F32" s="76"/>
      <c r="G32" s="90" t="s">
        <v>385</v>
      </c>
      <c r="H32" s="96"/>
      <c r="I32" s="96"/>
      <c r="J32" s="96"/>
      <c r="K32" s="96"/>
      <c r="L32" s="91"/>
    </row>
    <row r="33" spans="1:12" x14ac:dyDescent="0.3">
      <c r="A33" s="82" t="s">
        <v>430</v>
      </c>
      <c r="B33" s="75" t="s">
        <v>385</v>
      </c>
      <c r="C33" s="76"/>
      <c r="D33" s="76"/>
      <c r="E33" s="76"/>
      <c r="F33" s="83" t="s">
        <v>431</v>
      </c>
      <c r="G33" s="84"/>
      <c r="H33" s="92">
        <v>1198046.8799999999</v>
      </c>
      <c r="I33" s="92">
        <v>2668979.79</v>
      </c>
      <c r="J33" s="92">
        <v>1000383.18</v>
      </c>
      <c r="K33" s="92">
        <v>2866643.49</v>
      </c>
      <c r="L33" s="99"/>
    </row>
    <row r="34" spans="1:12" x14ac:dyDescent="0.3">
      <c r="A34" s="86" t="s">
        <v>432</v>
      </c>
      <c r="B34" s="75" t="s">
        <v>385</v>
      </c>
      <c r="C34" s="76"/>
      <c r="D34" s="76"/>
      <c r="E34" s="76"/>
      <c r="F34" s="76"/>
      <c r="G34" s="87" t="s">
        <v>433</v>
      </c>
      <c r="H34" s="95">
        <v>0</v>
      </c>
      <c r="I34" s="95">
        <v>2654274.25</v>
      </c>
      <c r="J34" s="95">
        <v>754860.39</v>
      </c>
      <c r="K34" s="95">
        <v>1899413.86</v>
      </c>
      <c r="L34" s="88"/>
    </row>
    <row r="35" spans="1:12" x14ac:dyDescent="0.3">
      <c r="A35" s="86" t="s">
        <v>434</v>
      </c>
      <c r="B35" s="75" t="s">
        <v>385</v>
      </c>
      <c r="C35" s="76"/>
      <c r="D35" s="76"/>
      <c r="E35" s="76"/>
      <c r="F35" s="76"/>
      <c r="G35" s="87" t="s">
        <v>435</v>
      </c>
      <c r="H35" s="95">
        <v>1198046.8799999999</v>
      </c>
      <c r="I35" s="95">
        <v>14705.54</v>
      </c>
      <c r="J35" s="95">
        <v>245522.79</v>
      </c>
      <c r="K35" s="95">
        <v>967229.63</v>
      </c>
      <c r="L35" s="88"/>
    </row>
    <row r="36" spans="1:12" x14ac:dyDescent="0.3">
      <c r="A36" s="89" t="s">
        <v>385</v>
      </c>
      <c r="B36" s="75" t="s">
        <v>385</v>
      </c>
      <c r="C36" s="76"/>
      <c r="D36" s="76"/>
      <c r="E36" s="76"/>
      <c r="F36" s="76"/>
      <c r="G36" s="90" t="s">
        <v>385</v>
      </c>
      <c r="H36" s="96"/>
      <c r="I36" s="96"/>
      <c r="J36" s="96"/>
      <c r="K36" s="96"/>
      <c r="L36" s="91"/>
    </row>
    <row r="37" spans="1:12" x14ac:dyDescent="0.3">
      <c r="A37" s="82" t="s">
        <v>440</v>
      </c>
      <c r="B37" s="75" t="s">
        <v>385</v>
      </c>
      <c r="C37" s="76"/>
      <c r="D37" s="83" t="s">
        <v>441</v>
      </c>
      <c r="E37" s="84"/>
      <c r="F37" s="84"/>
      <c r="G37" s="84"/>
      <c r="H37" s="92">
        <v>587054.30000000005</v>
      </c>
      <c r="I37" s="92">
        <v>608871.39</v>
      </c>
      <c r="J37" s="92">
        <v>654534.64</v>
      </c>
      <c r="K37" s="92">
        <v>541391.05000000005</v>
      </c>
      <c r="L37" s="99"/>
    </row>
    <row r="38" spans="1:12" x14ac:dyDescent="0.3">
      <c r="A38" s="82" t="s">
        <v>442</v>
      </c>
      <c r="B38" s="75" t="s">
        <v>385</v>
      </c>
      <c r="C38" s="76"/>
      <c r="D38" s="76"/>
      <c r="E38" s="83" t="s">
        <v>443</v>
      </c>
      <c r="F38" s="84"/>
      <c r="G38" s="84"/>
      <c r="H38" s="92">
        <v>99492.34</v>
      </c>
      <c r="I38" s="92">
        <v>377236.03</v>
      </c>
      <c r="J38" s="92">
        <v>387557.7</v>
      </c>
      <c r="K38" s="92">
        <v>89170.67</v>
      </c>
      <c r="L38" s="99"/>
    </row>
    <row r="39" spans="1:12" x14ac:dyDescent="0.3">
      <c r="A39" s="82" t="s">
        <v>444</v>
      </c>
      <c r="B39" s="75" t="s">
        <v>385</v>
      </c>
      <c r="C39" s="76"/>
      <c r="D39" s="76"/>
      <c r="E39" s="76"/>
      <c r="F39" s="83" t="s">
        <v>445</v>
      </c>
      <c r="G39" s="84"/>
      <c r="H39" s="92">
        <v>99492.34</v>
      </c>
      <c r="I39" s="92">
        <v>377236.03</v>
      </c>
      <c r="J39" s="92">
        <v>387557.7</v>
      </c>
      <c r="K39" s="92">
        <v>89170.67</v>
      </c>
      <c r="L39" s="99"/>
    </row>
    <row r="40" spans="1:12" x14ac:dyDescent="0.3">
      <c r="A40" s="86" t="s">
        <v>446</v>
      </c>
      <c r="B40" s="75" t="s">
        <v>385</v>
      </c>
      <c r="C40" s="76"/>
      <c r="D40" s="76"/>
      <c r="E40" s="76"/>
      <c r="F40" s="76"/>
      <c r="G40" s="87" t="s">
        <v>445</v>
      </c>
      <c r="H40" s="95">
        <v>27020.05</v>
      </c>
      <c r="I40" s="95">
        <v>63032</v>
      </c>
      <c r="J40" s="95">
        <v>53803.12</v>
      </c>
      <c r="K40" s="95">
        <v>36248.93</v>
      </c>
      <c r="L40" s="88"/>
    </row>
    <row r="41" spans="1:12" x14ac:dyDescent="0.3">
      <c r="A41" s="86" t="s">
        <v>447</v>
      </c>
      <c r="B41" s="75" t="s">
        <v>385</v>
      </c>
      <c r="C41" s="76"/>
      <c r="D41" s="76"/>
      <c r="E41" s="76"/>
      <c r="F41" s="76"/>
      <c r="G41" s="87" t="s">
        <v>448</v>
      </c>
      <c r="H41" s="95">
        <v>52312.46</v>
      </c>
      <c r="I41" s="95">
        <v>250965</v>
      </c>
      <c r="J41" s="95">
        <v>275994.75</v>
      </c>
      <c r="K41" s="95">
        <v>27282.71</v>
      </c>
      <c r="L41" s="88"/>
    </row>
    <row r="42" spans="1:12" x14ac:dyDescent="0.3">
      <c r="A42" s="86" t="s">
        <v>449</v>
      </c>
      <c r="B42" s="75" t="s">
        <v>385</v>
      </c>
      <c r="C42" s="76"/>
      <c r="D42" s="76"/>
      <c r="E42" s="76"/>
      <c r="F42" s="76"/>
      <c r="G42" s="87" t="s">
        <v>450</v>
      </c>
      <c r="H42" s="95">
        <v>10994.4</v>
      </c>
      <c r="I42" s="95">
        <v>13596.6</v>
      </c>
      <c r="J42" s="95">
        <v>10994.4</v>
      </c>
      <c r="K42" s="95">
        <v>13596.6</v>
      </c>
      <c r="L42" s="88"/>
    </row>
    <row r="43" spans="1:12" x14ac:dyDescent="0.3">
      <c r="A43" s="86" t="s">
        <v>451</v>
      </c>
      <c r="B43" s="75" t="s">
        <v>385</v>
      </c>
      <c r="C43" s="76"/>
      <c r="D43" s="76"/>
      <c r="E43" s="76"/>
      <c r="F43" s="76"/>
      <c r="G43" s="87" t="s">
        <v>452</v>
      </c>
      <c r="H43" s="95">
        <v>9165.43</v>
      </c>
      <c r="I43" s="95">
        <v>49642.43</v>
      </c>
      <c r="J43" s="95">
        <v>46765.43</v>
      </c>
      <c r="K43" s="95">
        <v>12042.43</v>
      </c>
      <c r="L43" s="88"/>
    </row>
    <row r="44" spans="1:12" x14ac:dyDescent="0.3">
      <c r="A44" s="89" t="s">
        <v>385</v>
      </c>
      <c r="B44" s="75" t="s">
        <v>385</v>
      </c>
      <c r="C44" s="76"/>
      <c r="D44" s="76"/>
      <c r="E44" s="76"/>
      <c r="F44" s="76"/>
      <c r="G44" s="90" t="s">
        <v>385</v>
      </c>
      <c r="H44" s="96"/>
      <c r="I44" s="96"/>
      <c r="J44" s="96"/>
      <c r="K44" s="96"/>
      <c r="L44" s="91"/>
    </row>
    <row r="45" spans="1:12" x14ac:dyDescent="0.3">
      <c r="A45" s="82" t="s">
        <v>455</v>
      </c>
      <c r="B45" s="75" t="s">
        <v>385</v>
      </c>
      <c r="C45" s="76"/>
      <c r="D45" s="76"/>
      <c r="E45" s="83" t="s">
        <v>456</v>
      </c>
      <c r="F45" s="84"/>
      <c r="G45" s="84"/>
      <c r="H45" s="92">
        <v>15649.64</v>
      </c>
      <c r="I45" s="92">
        <v>31301.27</v>
      </c>
      <c r="J45" s="92">
        <v>21854.400000000001</v>
      </c>
      <c r="K45" s="92">
        <v>25096.51</v>
      </c>
      <c r="L45" s="99"/>
    </row>
    <row r="46" spans="1:12" x14ac:dyDescent="0.3">
      <c r="A46" s="82" t="s">
        <v>457</v>
      </c>
      <c r="B46" s="75" t="s">
        <v>385</v>
      </c>
      <c r="C46" s="76"/>
      <c r="D46" s="76"/>
      <c r="E46" s="76"/>
      <c r="F46" s="83" t="s">
        <v>456</v>
      </c>
      <c r="G46" s="84"/>
      <c r="H46" s="92">
        <v>15649.64</v>
      </c>
      <c r="I46" s="92">
        <v>31301.27</v>
      </c>
      <c r="J46" s="92">
        <v>21854.400000000001</v>
      </c>
      <c r="K46" s="92">
        <v>25096.51</v>
      </c>
      <c r="L46" s="99"/>
    </row>
    <row r="47" spans="1:12" x14ac:dyDescent="0.3">
      <c r="A47" s="86" t="s">
        <v>458</v>
      </c>
      <c r="B47" s="75" t="s">
        <v>385</v>
      </c>
      <c r="C47" s="76"/>
      <c r="D47" s="76"/>
      <c r="E47" s="76"/>
      <c r="F47" s="76"/>
      <c r="G47" s="87" t="s">
        <v>459</v>
      </c>
      <c r="H47" s="95">
        <v>1359.98</v>
      </c>
      <c r="I47" s="95">
        <v>102.87</v>
      </c>
      <c r="J47" s="95">
        <v>0</v>
      </c>
      <c r="K47" s="95">
        <v>1462.85</v>
      </c>
      <c r="L47" s="88"/>
    </row>
    <row r="48" spans="1:12" x14ac:dyDescent="0.3">
      <c r="A48" s="86" t="s">
        <v>460</v>
      </c>
      <c r="B48" s="75" t="s">
        <v>385</v>
      </c>
      <c r="C48" s="76"/>
      <c r="D48" s="76"/>
      <c r="E48" s="76"/>
      <c r="F48" s="76"/>
      <c r="G48" s="87" t="s">
        <v>461</v>
      </c>
      <c r="H48" s="95">
        <v>11822.29</v>
      </c>
      <c r="I48" s="95">
        <v>22636.67</v>
      </c>
      <c r="J48" s="95">
        <v>17669.55</v>
      </c>
      <c r="K48" s="95">
        <v>16789.41</v>
      </c>
      <c r="L48" s="88"/>
    </row>
    <row r="49" spans="1:12" x14ac:dyDescent="0.3">
      <c r="A49" s="86" t="s">
        <v>462</v>
      </c>
      <c r="B49" s="75" t="s">
        <v>385</v>
      </c>
      <c r="C49" s="76"/>
      <c r="D49" s="76"/>
      <c r="E49" s="76"/>
      <c r="F49" s="76"/>
      <c r="G49" s="87" t="s">
        <v>463</v>
      </c>
      <c r="H49" s="95">
        <v>1709.21</v>
      </c>
      <c r="I49" s="95">
        <v>0</v>
      </c>
      <c r="J49" s="95">
        <v>0</v>
      </c>
      <c r="K49" s="95">
        <v>1709.21</v>
      </c>
      <c r="L49" s="88"/>
    </row>
    <row r="50" spans="1:12" x14ac:dyDescent="0.3">
      <c r="A50" s="86" t="s">
        <v>464</v>
      </c>
      <c r="B50" s="75" t="s">
        <v>385</v>
      </c>
      <c r="C50" s="76"/>
      <c r="D50" s="76"/>
      <c r="E50" s="76"/>
      <c r="F50" s="76"/>
      <c r="G50" s="87" t="s">
        <v>465</v>
      </c>
      <c r="H50" s="95">
        <v>0</v>
      </c>
      <c r="I50" s="95">
        <v>4048.74</v>
      </c>
      <c r="J50" s="95">
        <v>4048.74</v>
      </c>
      <c r="K50" s="95">
        <v>0</v>
      </c>
      <c r="L50" s="88"/>
    </row>
    <row r="51" spans="1:12" x14ac:dyDescent="0.3">
      <c r="A51" s="86" t="s">
        <v>466</v>
      </c>
      <c r="B51" s="75" t="s">
        <v>385</v>
      </c>
      <c r="C51" s="76"/>
      <c r="D51" s="76"/>
      <c r="E51" s="76"/>
      <c r="F51" s="76"/>
      <c r="G51" s="87" t="s">
        <v>467</v>
      </c>
      <c r="H51" s="95">
        <v>758.16</v>
      </c>
      <c r="I51" s="95">
        <v>278.69</v>
      </c>
      <c r="J51" s="95">
        <v>136.11000000000001</v>
      </c>
      <c r="K51" s="95">
        <v>900.74</v>
      </c>
      <c r="L51" s="88"/>
    </row>
    <row r="52" spans="1:12" x14ac:dyDescent="0.3">
      <c r="A52" s="86" t="s">
        <v>468</v>
      </c>
      <c r="B52" s="75" t="s">
        <v>385</v>
      </c>
      <c r="C52" s="76"/>
      <c r="D52" s="76"/>
      <c r="E52" s="76"/>
      <c r="F52" s="76"/>
      <c r="G52" s="87" t="s">
        <v>469</v>
      </c>
      <c r="H52" s="95">
        <v>0</v>
      </c>
      <c r="I52" s="95">
        <v>4155.88</v>
      </c>
      <c r="J52" s="95">
        <v>0</v>
      </c>
      <c r="K52" s="95">
        <v>4155.88</v>
      </c>
      <c r="L52" s="88"/>
    </row>
    <row r="53" spans="1:12" x14ac:dyDescent="0.3">
      <c r="A53" s="86" t="s">
        <v>1184</v>
      </c>
      <c r="B53" s="75" t="s">
        <v>385</v>
      </c>
      <c r="C53" s="76"/>
      <c r="D53" s="76"/>
      <c r="E53" s="76"/>
      <c r="F53" s="76"/>
      <c r="G53" s="87" t="s">
        <v>1185</v>
      </c>
      <c r="H53" s="95">
        <v>0</v>
      </c>
      <c r="I53" s="95">
        <v>78.42</v>
      </c>
      <c r="J53" s="95">
        <v>0</v>
      </c>
      <c r="K53" s="95">
        <v>78.42</v>
      </c>
      <c r="L53" s="88"/>
    </row>
    <row r="54" spans="1:12" x14ac:dyDescent="0.3">
      <c r="A54" s="89" t="s">
        <v>385</v>
      </c>
      <c r="B54" s="75" t="s">
        <v>385</v>
      </c>
      <c r="C54" s="76"/>
      <c r="D54" s="76"/>
      <c r="E54" s="76"/>
      <c r="F54" s="76"/>
      <c r="G54" s="90" t="s">
        <v>385</v>
      </c>
      <c r="H54" s="96"/>
      <c r="I54" s="96"/>
      <c r="J54" s="96"/>
      <c r="K54" s="96"/>
      <c r="L54" s="91"/>
    </row>
    <row r="55" spans="1:12" x14ac:dyDescent="0.3">
      <c r="A55" s="82" t="s">
        <v>476</v>
      </c>
      <c r="B55" s="75" t="s">
        <v>385</v>
      </c>
      <c r="C55" s="76"/>
      <c r="D55" s="76"/>
      <c r="E55" s="83" t="s">
        <v>477</v>
      </c>
      <c r="F55" s="84"/>
      <c r="G55" s="84"/>
      <c r="H55" s="92">
        <v>217460.66</v>
      </c>
      <c r="I55" s="92">
        <v>2415.5500000000002</v>
      </c>
      <c r="J55" s="92">
        <v>34209.72</v>
      </c>
      <c r="K55" s="92">
        <v>185666.49</v>
      </c>
      <c r="L55" s="99"/>
    </row>
    <row r="56" spans="1:12" x14ac:dyDescent="0.3">
      <c r="A56" s="82" t="s">
        <v>478</v>
      </c>
      <c r="B56" s="75" t="s">
        <v>385</v>
      </c>
      <c r="C56" s="76"/>
      <c r="D56" s="76"/>
      <c r="E56" s="76"/>
      <c r="F56" s="83" t="s">
        <v>477</v>
      </c>
      <c r="G56" s="84"/>
      <c r="H56" s="92">
        <v>217460.66</v>
      </c>
      <c r="I56" s="92">
        <v>2415.5500000000002</v>
      </c>
      <c r="J56" s="92">
        <v>34209.72</v>
      </c>
      <c r="K56" s="92">
        <v>185666.49</v>
      </c>
      <c r="L56" s="99"/>
    </row>
    <row r="57" spans="1:12" x14ac:dyDescent="0.3">
      <c r="A57" s="86" t="s">
        <v>479</v>
      </c>
      <c r="B57" s="75" t="s">
        <v>385</v>
      </c>
      <c r="C57" s="76"/>
      <c r="D57" s="76"/>
      <c r="E57" s="76"/>
      <c r="F57" s="76"/>
      <c r="G57" s="87" t="s">
        <v>480</v>
      </c>
      <c r="H57" s="95">
        <v>215307.74</v>
      </c>
      <c r="I57" s="95">
        <v>2415.5500000000002</v>
      </c>
      <c r="J57" s="95">
        <v>32056.799999999999</v>
      </c>
      <c r="K57" s="95">
        <v>185666.49</v>
      </c>
      <c r="L57" s="88"/>
    </row>
    <row r="58" spans="1:12" x14ac:dyDescent="0.3">
      <c r="A58" s="86" t="s">
        <v>1202</v>
      </c>
      <c r="B58" s="75" t="s">
        <v>385</v>
      </c>
      <c r="C58" s="76"/>
      <c r="D58" s="76"/>
      <c r="E58" s="76"/>
      <c r="F58" s="76"/>
      <c r="G58" s="87" t="s">
        <v>1203</v>
      </c>
      <c r="H58" s="95">
        <v>2152.92</v>
      </c>
      <c r="I58" s="95">
        <v>0</v>
      </c>
      <c r="J58" s="95">
        <v>2152.92</v>
      </c>
      <c r="K58" s="95">
        <v>0</v>
      </c>
      <c r="L58" s="88"/>
    </row>
    <row r="59" spans="1:12" x14ac:dyDescent="0.3">
      <c r="A59" s="89" t="s">
        <v>385</v>
      </c>
      <c r="B59" s="75" t="s">
        <v>385</v>
      </c>
      <c r="C59" s="76"/>
      <c r="D59" s="76"/>
      <c r="E59" s="76"/>
      <c r="F59" s="76"/>
      <c r="G59" s="90" t="s">
        <v>385</v>
      </c>
      <c r="H59" s="96"/>
      <c r="I59" s="96"/>
      <c r="J59" s="96"/>
      <c r="K59" s="96"/>
      <c r="L59" s="91"/>
    </row>
    <row r="60" spans="1:12" x14ac:dyDescent="0.3">
      <c r="A60" s="82" t="s">
        <v>481</v>
      </c>
      <c r="B60" s="75" t="s">
        <v>385</v>
      </c>
      <c r="C60" s="76"/>
      <c r="D60" s="76"/>
      <c r="E60" s="83" t="s">
        <v>482</v>
      </c>
      <c r="F60" s="84"/>
      <c r="G60" s="84"/>
      <c r="H60" s="92">
        <v>254451.66</v>
      </c>
      <c r="I60" s="92">
        <v>197918.54</v>
      </c>
      <c r="J60" s="92">
        <v>210912.82</v>
      </c>
      <c r="K60" s="92">
        <v>241457.38</v>
      </c>
      <c r="L60" s="99"/>
    </row>
    <row r="61" spans="1:12" x14ac:dyDescent="0.3">
      <c r="A61" s="82" t="s">
        <v>483</v>
      </c>
      <c r="B61" s="75" t="s">
        <v>385</v>
      </c>
      <c r="C61" s="76"/>
      <c r="D61" s="76"/>
      <c r="E61" s="76"/>
      <c r="F61" s="83" t="s">
        <v>482</v>
      </c>
      <c r="G61" s="84"/>
      <c r="H61" s="92">
        <v>254451.66</v>
      </c>
      <c r="I61" s="92">
        <v>197918.54</v>
      </c>
      <c r="J61" s="92">
        <v>210912.82</v>
      </c>
      <c r="K61" s="92">
        <v>241457.38</v>
      </c>
      <c r="L61" s="99"/>
    </row>
    <row r="62" spans="1:12" x14ac:dyDescent="0.3">
      <c r="A62" s="86" t="s">
        <v>484</v>
      </c>
      <c r="B62" s="75" t="s">
        <v>385</v>
      </c>
      <c r="C62" s="76"/>
      <c r="D62" s="76"/>
      <c r="E62" s="76"/>
      <c r="F62" s="76"/>
      <c r="G62" s="87" t="s">
        <v>485</v>
      </c>
      <c r="H62" s="95">
        <v>50637.57</v>
      </c>
      <c r="I62" s="95">
        <v>0</v>
      </c>
      <c r="J62" s="95">
        <v>7098.73</v>
      </c>
      <c r="K62" s="95">
        <v>43538.84</v>
      </c>
      <c r="L62" s="88"/>
    </row>
    <row r="63" spans="1:12" x14ac:dyDescent="0.3">
      <c r="A63" s="86" t="s">
        <v>486</v>
      </c>
      <c r="B63" s="75" t="s">
        <v>385</v>
      </c>
      <c r="C63" s="76"/>
      <c r="D63" s="76"/>
      <c r="E63" s="76"/>
      <c r="F63" s="76"/>
      <c r="G63" s="87" t="s">
        <v>487</v>
      </c>
      <c r="H63" s="95">
        <v>203814.09</v>
      </c>
      <c r="I63" s="95">
        <v>197918.54</v>
      </c>
      <c r="J63" s="95">
        <v>203814.09</v>
      </c>
      <c r="K63" s="95">
        <v>197918.54</v>
      </c>
      <c r="L63" s="88"/>
    </row>
    <row r="64" spans="1:12" x14ac:dyDescent="0.3">
      <c r="A64" s="89" t="s">
        <v>385</v>
      </c>
      <c r="B64" s="75" t="s">
        <v>385</v>
      </c>
      <c r="C64" s="76"/>
      <c r="D64" s="76"/>
      <c r="E64" s="76"/>
      <c r="F64" s="76"/>
      <c r="G64" s="90" t="s">
        <v>385</v>
      </c>
      <c r="H64" s="96"/>
      <c r="I64" s="96"/>
      <c r="J64" s="96"/>
      <c r="K64" s="96"/>
      <c r="L64" s="91"/>
    </row>
    <row r="65" spans="1:12" x14ac:dyDescent="0.3">
      <c r="A65" s="82" t="s">
        <v>488</v>
      </c>
      <c r="B65" s="85" t="s">
        <v>385</v>
      </c>
      <c r="C65" s="83" t="s">
        <v>489</v>
      </c>
      <c r="D65" s="84"/>
      <c r="E65" s="84"/>
      <c r="F65" s="84"/>
      <c r="G65" s="84"/>
      <c r="H65" s="92">
        <v>21016856.239999998</v>
      </c>
      <c r="I65" s="92">
        <v>26070</v>
      </c>
      <c r="J65" s="92">
        <v>336343.38</v>
      </c>
      <c r="K65" s="92">
        <v>20706582.859999999</v>
      </c>
      <c r="L65" s="99"/>
    </row>
    <row r="66" spans="1:12" x14ac:dyDescent="0.3">
      <c r="A66" s="82" t="s">
        <v>490</v>
      </c>
      <c r="B66" s="75" t="s">
        <v>385</v>
      </c>
      <c r="C66" s="76"/>
      <c r="D66" s="83" t="s">
        <v>491</v>
      </c>
      <c r="E66" s="84"/>
      <c r="F66" s="84"/>
      <c r="G66" s="84"/>
      <c r="H66" s="92">
        <v>11362301.550000001</v>
      </c>
      <c r="I66" s="92">
        <v>26070</v>
      </c>
      <c r="J66" s="92">
        <v>336343.38</v>
      </c>
      <c r="K66" s="92">
        <v>11052028.17</v>
      </c>
      <c r="L66" s="99"/>
    </row>
    <row r="67" spans="1:12" x14ac:dyDescent="0.3">
      <c r="A67" s="82" t="s">
        <v>492</v>
      </c>
      <c r="B67" s="75" t="s">
        <v>385</v>
      </c>
      <c r="C67" s="76"/>
      <c r="D67" s="76"/>
      <c r="E67" s="83" t="s">
        <v>493</v>
      </c>
      <c r="F67" s="84"/>
      <c r="G67" s="84"/>
      <c r="H67" s="92">
        <v>42836239.850000001</v>
      </c>
      <c r="I67" s="92">
        <v>26070</v>
      </c>
      <c r="J67" s="92">
        <v>0</v>
      </c>
      <c r="K67" s="92">
        <v>42862309.850000001</v>
      </c>
      <c r="L67" s="99"/>
    </row>
    <row r="68" spans="1:12" x14ac:dyDescent="0.3">
      <c r="A68" s="82" t="s">
        <v>494</v>
      </c>
      <c r="B68" s="75" t="s">
        <v>385</v>
      </c>
      <c r="C68" s="76"/>
      <c r="D68" s="76"/>
      <c r="E68" s="76"/>
      <c r="F68" s="83" t="s">
        <v>493</v>
      </c>
      <c r="G68" s="84"/>
      <c r="H68" s="92">
        <v>42836239.850000001</v>
      </c>
      <c r="I68" s="92">
        <v>26070</v>
      </c>
      <c r="J68" s="92">
        <v>0</v>
      </c>
      <c r="K68" s="92">
        <v>42862309.850000001</v>
      </c>
      <c r="L68" s="99"/>
    </row>
    <row r="69" spans="1:12" x14ac:dyDescent="0.3">
      <c r="A69" s="86" t="s">
        <v>495</v>
      </c>
      <c r="B69" s="75" t="s">
        <v>385</v>
      </c>
      <c r="C69" s="76"/>
      <c r="D69" s="76"/>
      <c r="E69" s="76"/>
      <c r="F69" s="76"/>
      <c r="G69" s="87" t="s">
        <v>496</v>
      </c>
      <c r="H69" s="95">
        <v>759111.34</v>
      </c>
      <c r="I69" s="95">
        <v>0</v>
      </c>
      <c r="J69" s="95">
        <v>0</v>
      </c>
      <c r="K69" s="95">
        <v>759111.34</v>
      </c>
      <c r="L69" s="88"/>
    </row>
    <row r="70" spans="1:12" x14ac:dyDescent="0.3">
      <c r="A70" s="86" t="s">
        <v>497</v>
      </c>
      <c r="B70" s="75" t="s">
        <v>385</v>
      </c>
      <c r="C70" s="76"/>
      <c r="D70" s="76"/>
      <c r="E70" s="76"/>
      <c r="F70" s="76"/>
      <c r="G70" s="87" t="s">
        <v>498</v>
      </c>
      <c r="H70" s="95">
        <v>350327.15</v>
      </c>
      <c r="I70" s="95">
        <v>0</v>
      </c>
      <c r="J70" s="95">
        <v>0</v>
      </c>
      <c r="K70" s="95">
        <v>350327.15</v>
      </c>
      <c r="L70" s="88"/>
    </row>
    <row r="71" spans="1:12" x14ac:dyDescent="0.3">
      <c r="A71" s="86" t="s">
        <v>499</v>
      </c>
      <c r="B71" s="75" t="s">
        <v>385</v>
      </c>
      <c r="C71" s="76"/>
      <c r="D71" s="76"/>
      <c r="E71" s="76"/>
      <c r="F71" s="76"/>
      <c r="G71" s="87" t="s">
        <v>500</v>
      </c>
      <c r="H71" s="95">
        <v>1108963.1499999999</v>
      </c>
      <c r="I71" s="95">
        <v>0</v>
      </c>
      <c r="J71" s="95">
        <v>0</v>
      </c>
      <c r="K71" s="95">
        <v>1108963.1499999999</v>
      </c>
      <c r="L71" s="88"/>
    </row>
    <row r="72" spans="1:12" x14ac:dyDescent="0.3">
      <c r="A72" s="86" t="s">
        <v>501</v>
      </c>
      <c r="B72" s="75" t="s">
        <v>385</v>
      </c>
      <c r="C72" s="76"/>
      <c r="D72" s="76"/>
      <c r="E72" s="76"/>
      <c r="F72" s="76"/>
      <c r="G72" s="87" t="s">
        <v>502</v>
      </c>
      <c r="H72" s="95">
        <v>1316095.44</v>
      </c>
      <c r="I72" s="95">
        <v>550</v>
      </c>
      <c r="J72" s="95">
        <v>0</v>
      </c>
      <c r="K72" s="95">
        <v>1316645.44</v>
      </c>
      <c r="L72" s="88"/>
    </row>
    <row r="73" spans="1:12" x14ac:dyDescent="0.3">
      <c r="A73" s="86" t="s">
        <v>503</v>
      </c>
      <c r="B73" s="75" t="s">
        <v>385</v>
      </c>
      <c r="C73" s="76"/>
      <c r="D73" s="76"/>
      <c r="E73" s="76"/>
      <c r="F73" s="76"/>
      <c r="G73" s="87" t="s">
        <v>504</v>
      </c>
      <c r="H73" s="95">
        <v>4611506.45</v>
      </c>
      <c r="I73" s="95">
        <v>25520</v>
      </c>
      <c r="J73" s="95">
        <v>0</v>
      </c>
      <c r="K73" s="95">
        <v>4637026.45</v>
      </c>
      <c r="L73" s="88"/>
    </row>
    <row r="74" spans="1:12" x14ac:dyDescent="0.3">
      <c r="A74" s="86" t="s">
        <v>505</v>
      </c>
      <c r="B74" s="75" t="s">
        <v>385</v>
      </c>
      <c r="C74" s="76"/>
      <c r="D74" s="76"/>
      <c r="E74" s="76"/>
      <c r="F74" s="76"/>
      <c r="G74" s="87" t="s">
        <v>506</v>
      </c>
      <c r="H74" s="95">
        <v>584788.54</v>
      </c>
      <c r="I74" s="95">
        <v>0</v>
      </c>
      <c r="J74" s="95">
        <v>0</v>
      </c>
      <c r="K74" s="95">
        <v>584788.54</v>
      </c>
      <c r="L74" s="88"/>
    </row>
    <row r="75" spans="1:12" x14ac:dyDescent="0.3">
      <c r="A75" s="86" t="s">
        <v>507</v>
      </c>
      <c r="B75" s="75" t="s">
        <v>385</v>
      </c>
      <c r="C75" s="76"/>
      <c r="D75" s="76"/>
      <c r="E75" s="76"/>
      <c r="F75" s="76"/>
      <c r="G75" s="87" t="s">
        <v>508</v>
      </c>
      <c r="H75" s="95">
        <v>5124355.99</v>
      </c>
      <c r="I75" s="95">
        <v>0</v>
      </c>
      <c r="J75" s="95">
        <v>0</v>
      </c>
      <c r="K75" s="95">
        <v>5124355.99</v>
      </c>
      <c r="L75" s="88"/>
    </row>
    <row r="76" spans="1:12" x14ac:dyDescent="0.3">
      <c r="A76" s="86" t="s">
        <v>509</v>
      </c>
      <c r="B76" s="75" t="s">
        <v>385</v>
      </c>
      <c r="C76" s="76"/>
      <c r="D76" s="76"/>
      <c r="E76" s="76"/>
      <c r="F76" s="76"/>
      <c r="G76" s="87" t="s">
        <v>510</v>
      </c>
      <c r="H76" s="95">
        <v>76973.740000000005</v>
      </c>
      <c r="I76" s="95">
        <v>0</v>
      </c>
      <c r="J76" s="95">
        <v>0</v>
      </c>
      <c r="K76" s="95">
        <v>76973.740000000005</v>
      </c>
      <c r="L76" s="88"/>
    </row>
    <row r="77" spans="1:12" x14ac:dyDescent="0.3">
      <c r="A77" s="86" t="s">
        <v>511</v>
      </c>
      <c r="B77" s="75" t="s">
        <v>385</v>
      </c>
      <c r="C77" s="76"/>
      <c r="D77" s="76"/>
      <c r="E77" s="76"/>
      <c r="F77" s="76"/>
      <c r="G77" s="87" t="s">
        <v>512</v>
      </c>
      <c r="H77" s="95">
        <v>48104.38</v>
      </c>
      <c r="I77" s="95">
        <v>0</v>
      </c>
      <c r="J77" s="95">
        <v>0</v>
      </c>
      <c r="K77" s="95">
        <v>48104.38</v>
      </c>
      <c r="L77" s="88"/>
    </row>
    <row r="78" spans="1:12" x14ac:dyDescent="0.3">
      <c r="A78" s="86" t="s">
        <v>513</v>
      </c>
      <c r="B78" s="75" t="s">
        <v>385</v>
      </c>
      <c r="C78" s="76"/>
      <c r="D78" s="76"/>
      <c r="E78" s="76"/>
      <c r="F78" s="76"/>
      <c r="G78" s="87" t="s">
        <v>514</v>
      </c>
      <c r="H78" s="95">
        <v>556431.16</v>
      </c>
      <c r="I78" s="95">
        <v>0</v>
      </c>
      <c r="J78" s="95">
        <v>0</v>
      </c>
      <c r="K78" s="95">
        <v>556431.16</v>
      </c>
      <c r="L78" s="88"/>
    </row>
    <row r="79" spans="1:12" x14ac:dyDescent="0.3">
      <c r="A79" s="86" t="s">
        <v>515</v>
      </c>
      <c r="B79" s="75" t="s">
        <v>385</v>
      </c>
      <c r="C79" s="76"/>
      <c r="D79" s="76"/>
      <c r="E79" s="76"/>
      <c r="F79" s="76"/>
      <c r="G79" s="87" t="s">
        <v>516</v>
      </c>
      <c r="H79" s="95">
        <v>120178.97</v>
      </c>
      <c r="I79" s="95">
        <v>0</v>
      </c>
      <c r="J79" s="95">
        <v>0</v>
      </c>
      <c r="K79" s="95">
        <v>120178.97</v>
      </c>
      <c r="L79" s="88"/>
    </row>
    <row r="80" spans="1:12" x14ac:dyDescent="0.3">
      <c r="A80" s="86" t="s">
        <v>517</v>
      </c>
      <c r="B80" s="75" t="s">
        <v>385</v>
      </c>
      <c r="C80" s="76"/>
      <c r="D80" s="76"/>
      <c r="E80" s="76"/>
      <c r="F80" s="76"/>
      <c r="G80" s="87" t="s">
        <v>518</v>
      </c>
      <c r="H80" s="95">
        <v>31828.44</v>
      </c>
      <c r="I80" s="95">
        <v>0</v>
      </c>
      <c r="J80" s="95">
        <v>0</v>
      </c>
      <c r="K80" s="95">
        <v>31828.44</v>
      </c>
      <c r="L80" s="88"/>
    </row>
    <row r="81" spans="1:12" x14ac:dyDescent="0.3">
      <c r="A81" s="86" t="s">
        <v>519</v>
      </c>
      <c r="B81" s="75" t="s">
        <v>385</v>
      </c>
      <c r="C81" s="76"/>
      <c r="D81" s="76"/>
      <c r="E81" s="76"/>
      <c r="F81" s="76"/>
      <c r="G81" s="87" t="s">
        <v>520</v>
      </c>
      <c r="H81" s="95">
        <v>525406.35</v>
      </c>
      <c r="I81" s="95">
        <v>0</v>
      </c>
      <c r="J81" s="95">
        <v>0</v>
      </c>
      <c r="K81" s="95">
        <v>525406.35</v>
      </c>
      <c r="L81" s="88"/>
    </row>
    <row r="82" spans="1:12" x14ac:dyDescent="0.3">
      <c r="A82" s="86" t="s">
        <v>521</v>
      </c>
      <c r="B82" s="75" t="s">
        <v>385</v>
      </c>
      <c r="C82" s="76"/>
      <c r="D82" s="76"/>
      <c r="E82" s="76"/>
      <c r="F82" s="76"/>
      <c r="G82" s="87" t="s">
        <v>522</v>
      </c>
      <c r="H82" s="95">
        <v>4009607.95</v>
      </c>
      <c r="I82" s="95">
        <v>0</v>
      </c>
      <c r="J82" s="95">
        <v>0</v>
      </c>
      <c r="K82" s="95">
        <v>4009607.95</v>
      </c>
      <c r="L82" s="88"/>
    </row>
    <row r="83" spans="1:12" x14ac:dyDescent="0.3">
      <c r="A83" s="86" t="s">
        <v>523</v>
      </c>
      <c r="B83" s="75" t="s">
        <v>385</v>
      </c>
      <c r="C83" s="76"/>
      <c r="D83" s="76"/>
      <c r="E83" s="76"/>
      <c r="F83" s="76"/>
      <c r="G83" s="87" t="s">
        <v>524</v>
      </c>
      <c r="H83" s="95">
        <v>5617914.8700000001</v>
      </c>
      <c r="I83" s="95">
        <v>0</v>
      </c>
      <c r="J83" s="95">
        <v>0</v>
      </c>
      <c r="K83" s="95">
        <v>5617914.8700000001</v>
      </c>
      <c r="L83" s="88"/>
    </row>
    <row r="84" spans="1:12" x14ac:dyDescent="0.3">
      <c r="A84" s="86" t="s">
        <v>525</v>
      </c>
      <c r="B84" s="75" t="s">
        <v>385</v>
      </c>
      <c r="C84" s="76"/>
      <c r="D84" s="76"/>
      <c r="E84" s="76"/>
      <c r="F84" s="76"/>
      <c r="G84" s="87" t="s">
        <v>526</v>
      </c>
      <c r="H84" s="95">
        <v>1338399.67</v>
      </c>
      <c r="I84" s="95">
        <v>0</v>
      </c>
      <c r="J84" s="95">
        <v>0</v>
      </c>
      <c r="K84" s="95">
        <v>1338399.67</v>
      </c>
      <c r="L84" s="88"/>
    </row>
    <row r="85" spans="1:12" x14ac:dyDescent="0.3">
      <c r="A85" s="86" t="s">
        <v>527</v>
      </c>
      <c r="B85" s="75" t="s">
        <v>385</v>
      </c>
      <c r="C85" s="76"/>
      <c r="D85" s="76"/>
      <c r="E85" s="76"/>
      <c r="F85" s="76"/>
      <c r="G85" s="87" t="s">
        <v>528</v>
      </c>
      <c r="H85" s="95">
        <v>7007476.5800000001</v>
      </c>
      <c r="I85" s="95">
        <v>0</v>
      </c>
      <c r="J85" s="95">
        <v>0</v>
      </c>
      <c r="K85" s="95">
        <v>7007476.5800000001</v>
      </c>
      <c r="L85" s="88"/>
    </row>
    <row r="86" spans="1:12" x14ac:dyDescent="0.3">
      <c r="A86" s="86" t="s">
        <v>529</v>
      </c>
      <c r="B86" s="75" t="s">
        <v>385</v>
      </c>
      <c r="C86" s="76"/>
      <c r="D86" s="76"/>
      <c r="E86" s="76"/>
      <c r="F86" s="76"/>
      <c r="G86" s="87" t="s">
        <v>530</v>
      </c>
      <c r="H86" s="95">
        <v>348448.03</v>
      </c>
      <c r="I86" s="95">
        <v>0</v>
      </c>
      <c r="J86" s="95">
        <v>0</v>
      </c>
      <c r="K86" s="95">
        <v>348448.03</v>
      </c>
      <c r="L86" s="88"/>
    </row>
    <row r="87" spans="1:12" x14ac:dyDescent="0.3">
      <c r="A87" s="86" t="s">
        <v>531</v>
      </c>
      <c r="B87" s="75" t="s">
        <v>385</v>
      </c>
      <c r="C87" s="76"/>
      <c r="D87" s="76"/>
      <c r="E87" s="76"/>
      <c r="F87" s="76"/>
      <c r="G87" s="87" t="s">
        <v>532</v>
      </c>
      <c r="H87" s="95">
        <v>2769863.61</v>
      </c>
      <c r="I87" s="95">
        <v>0</v>
      </c>
      <c r="J87" s="95">
        <v>0</v>
      </c>
      <c r="K87" s="95">
        <v>2769863.61</v>
      </c>
      <c r="L87" s="88"/>
    </row>
    <row r="88" spans="1:12" x14ac:dyDescent="0.3">
      <c r="A88" s="86" t="s">
        <v>533</v>
      </c>
      <c r="B88" s="75" t="s">
        <v>385</v>
      </c>
      <c r="C88" s="76"/>
      <c r="D88" s="76"/>
      <c r="E88" s="76"/>
      <c r="F88" s="76"/>
      <c r="G88" s="87" t="s">
        <v>534</v>
      </c>
      <c r="H88" s="95">
        <v>3832172.58</v>
      </c>
      <c r="I88" s="95">
        <v>0</v>
      </c>
      <c r="J88" s="95">
        <v>0</v>
      </c>
      <c r="K88" s="95">
        <v>3832172.58</v>
      </c>
      <c r="L88" s="88"/>
    </row>
    <row r="89" spans="1:12" x14ac:dyDescent="0.3">
      <c r="A89" s="86" t="s">
        <v>535</v>
      </c>
      <c r="B89" s="75" t="s">
        <v>385</v>
      </c>
      <c r="C89" s="76"/>
      <c r="D89" s="76"/>
      <c r="E89" s="76"/>
      <c r="F89" s="76"/>
      <c r="G89" s="87" t="s">
        <v>536</v>
      </c>
      <c r="H89" s="95">
        <v>174389.91</v>
      </c>
      <c r="I89" s="95">
        <v>0</v>
      </c>
      <c r="J89" s="95">
        <v>0</v>
      </c>
      <c r="K89" s="95">
        <v>174389.91</v>
      </c>
      <c r="L89" s="88"/>
    </row>
    <row r="90" spans="1:12" x14ac:dyDescent="0.3">
      <c r="A90" s="86" t="s">
        <v>537</v>
      </c>
      <c r="B90" s="75" t="s">
        <v>385</v>
      </c>
      <c r="C90" s="76"/>
      <c r="D90" s="76"/>
      <c r="E90" s="76"/>
      <c r="F90" s="76"/>
      <c r="G90" s="87" t="s">
        <v>538</v>
      </c>
      <c r="H90" s="95">
        <v>560490.98</v>
      </c>
      <c r="I90" s="95">
        <v>0</v>
      </c>
      <c r="J90" s="95">
        <v>0</v>
      </c>
      <c r="K90" s="95">
        <v>560490.98</v>
      </c>
      <c r="L90" s="88"/>
    </row>
    <row r="91" spans="1:12" x14ac:dyDescent="0.3">
      <c r="A91" s="86" t="s">
        <v>539</v>
      </c>
      <c r="B91" s="75" t="s">
        <v>385</v>
      </c>
      <c r="C91" s="76"/>
      <c r="D91" s="76"/>
      <c r="E91" s="76"/>
      <c r="F91" s="76"/>
      <c r="G91" s="87" t="s">
        <v>540</v>
      </c>
      <c r="H91" s="95">
        <v>69645.5</v>
      </c>
      <c r="I91" s="95">
        <v>0</v>
      </c>
      <c r="J91" s="95">
        <v>0</v>
      </c>
      <c r="K91" s="95">
        <v>69645.5</v>
      </c>
      <c r="L91" s="88"/>
    </row>
    <row r="92" spans="1:12" x14ac:dyDescent="0.3">
      <c r="A92" s="86" t="s">
        <v>541</v>
      </c>
      <c r="B92" s="75" t="s">
        <v>385</v>
      </c>
      <c r="C92" s="76"/>
      <c r="D92" s="76"/>
      <c r="E92" s="76"/>
      <c r="F92" s="76"/>
      <c r="G92" s="87" t="s">
        <v>542</v>
      </c>
      <c r="H92" s="95">
        <v>451228.94</v>
      </c>
      <c r="I92" s="95">
        <v>0</v>
      </c>
      <c r="J92" s="95">
        <v>0</v>
      </c>
      <c r="K92" s="95">
        <v>451228.94</v>
      </c>
      <c r="L92" s="88"/>
    </row>
    <row r="93" spans="1:12" x14ac:dyDescent="0.3">
      <c r="A93" s="86" t="s">
        <v>543</v>
      </c>
      <c r="B93" s="75" t="s">
        <v>385</v>
      </c>
      <c r="C93" s="76"/>
      <c r="D93" s="76"/>
      <c r="E93" s="76"/>
      <c r="F93" s="76"/>
      <c r="G93" s="87" t="s">
        <v>544</v>
      </c>
      <c r="H93" s="95">
        <v>385830.13</v>
      </c>
      <c r="I93" s="95">
        <v>0</v>
      </c>
      <c r="J93" s="95">
        <v>0</v>
      </c>
      <c r="K93" s="95">
        <v>385830.13</v>
      </c>
      <c r="L93" s="88"/>
    </row>
    <row r="94" spans="1:12" x14ac:dyDescent="0.3">
      <c r="A94" s="86" t="s">
        <v>545</v>
      </c>
      <c r="B94" s="75" t="s">
        <v>385</v>
      </c>
      <c r="C94" s="76"/>
      <c r="D94" s="76"/>
      <c r="E94" s="76"/>
      <c r="F94" s="76"/>
      <c r="G94" s="87" t="s">
        <v>546</v>
      </c>
      <c r="H94" s="95">
        <v>1056700</v>
      </c>
      <c r="I94" s="95">
        <v>0</v>
      </c>
      <c r="J94" s="95">
        <v>0</v>
      </c>
      <c r="K94" s="95">
        <v>1056700</v>
      </c>
      <c r="L94" s="88"/>
    </row>
    <row r="95" spans="1:12" x14ac:dyDescent="0.3">
      <c r="A95" s="86" t="s">
        <v>547</v>
      </c>
      <c r="B95" s="75" t="s">
        <v>385</v>
      </c>
      <c r="C95" s="76"/>
      <c r="D95" s="76"/>
      <c r="E95" s="76"/>
      <c r="F95" s="76"/>
      <c r="G95" s="87" t="s">
        <v>548</v>
      </c>
      <c r="H95" s="95">
        <v>463740.7</v>
      </c>
      <c r="I95" s="95">
        <v>0</v>
      </c>
      <c r="J95" s="95">
        <v>0</v>
      </c>
      <c r="K95" s="95">
        <v>463740.7</v>
      </c>
      <c r="L95" s="88"/>
    </row>
    <row r="96" spans="1:12" x14ac:dyDescent="0.3">
      <c r="A96" s="86" t="s">
        <v>549</v>
      </c>
      <c r="B96" s="75" t="s">
        <v>385</v>
      </c>
      <c r="C96" s="76"/>
      <c r="D96" s="76"/>
      <c r="E96" s="76"/>
      <c r="F96" s="76"/>
      <c r="G96" s="87" t="s">
        <v>550</v>
      </c>
      <c r="H96" s="95">
        <v>-463740.7</v>
      </c>
      <c r="I96" s="95">
        <v>0</v>
      </c>
      <c r="J96" s="95">
        <v>0</v>
      </c>
      <c r="K96" s="95">
        <v>-463740.7</v>
      </c>
      <c r="L96" s="88"/>
    </row>
    <row r="97" spans="1:12" x14ac:dyDescent="0.3">
      <c r="A97" s="89" t="s">
        <v>385</v>
      </c>
      <c r="B97" s="75" t="s">
        <v>385</v>
      </c>
      <c r="C97" s="76"/>
      <c r="D97" s="76"/>
      <c r="E97" s="76"/>
      <c r="F97" s="76"/>
      <c r="G97" s="90" t="s">
        <v>385</v>
      </c>
      <c r="H97" s="96"/>
      <c r="I97" s="96"/>
      <c r="J97" s="96"/>
      <c r="K97" s="96"/>
      <c r="L97" s="91"/>
    </row>
    <row r="98" spans="1:12" x14ac:dyDescent="0.3">
      <c r="A98" s="82" t="s">
        <v>551</v>
      </c>
      <c r="B98" s="75" t="s">
        <v>385</v>
      </c>
      <c r="C98" s="76"/>
      <c r="D98" s="76"/>
      <c r="E98" s="83" t="s">
        <v>552</v>
      </c>
      <c r="F98" s="84"/>
      <c r="G98" s="84"/>
      <c r="H98" s="92">
        <v>-31868573.760000002</v>
      </c>
      <c r="I98" s="92">
        <v>0</v>
      </c>
      <c r="J98" s="92">
        <v>330660.59999999998</v>
      </c>
      <c r="K98" s="92">
        <v>-32199234.359999999</v>
      </c>
      <c r="L98" s="99"/>
    </row>
    <row r="99" spans="1:12" x14ac:dyDescent="0.3">
      <c r="A99" s="82" t="s">
        <v>553</v>
      </c>
      <c r="B99" s="75" t="s">
        <v>385</v>
      </c>
      <c r="C99" s="76"/>
      <c r="D99" s="76"/>
      <c r="E99" s="76"/>
      <c r="F99" s="83" t="s">
        <v>552</v>
      </c>
      <c r="G99" s="84"/>
      <c r="H99" s="92">
        <v>-31868573.760000002</v>
      </c>
      <c r="I99" s="92">
        <v>0</v>
      </c>
      <c r="J99" s="92">
        <v>330660.59999999998</v>
      </c>
      <c r="K99" s="92">
        <v>-32199234.359999999</v>
      </c>
      <c r="L99" s="99"/>
    </row>
    <row r="100" spans="1:12" x14ac:dyDescent="0.3">
      <c r="A100" s="86" t="s">
        <v>554</v>
      </c>
      <c r="B100" s="75" t="s">
        <v>385</v>
      </c>
      <c r="C100" s="76"/>
      <c r="D100" s="76"/>
      <c r="E100" s="76"/>
      <c r="F100" s="76"/>
      <c r="G100" s="87" t="s">
        <v>555</v>
      </c>
      <c r="H100" s="95">
        <v>-1108963.1499999999</v>
      </c>
      <c r="I100" s="95">
        <v>0</v>
      </c>
      <c r="J100" s="95">
        <v>0</v>
      </c>
      <c r="K100" s="95">
        <v>-1108963.1499999999</v>
      </c>
      <c r="L100" s="88"/>
    </row>
    <row r="101" spans="1:12" x14ac:dyDescent="0.3">
      <c r="A101" s="86" t="s">
        <v>556</v>
      </c>
      <c r="B101" s="75" t="s">
        <v>385</v>
      </c>
      <c r="C101" s="76"/>
      <c r="D101" s="76"/>
      <c r="E101" s="76"/>
      <c r="F101" s="76"/>
      <c r="G101" s="87" t="s">
        <v>557</v>
      </c>
      <c r="H101" s="95">
        <v>-1675941.36</v>
      </c>
      <c r="I101" s="95">
        <v>0</v>
      </c>
      <c r="J101" s="95">
        <v>83875.45</v>
      </c>
      <c r="K101" s="95">
        <v>-1759816.81</v>
      </c>
      <c r="L101" s="88"/>
    </row>
    <row r="102" spans="1:12" x14ac:dyDescent="0.3">
      <c r="A102" s="86" t="s">
        <v>558</v>
      </c>
      <c r="B102" s="75" t="s">
        <v>385</v>
      </c>
      <c r="C102" s="76"/>
      <c r="D102" s="76"/>
      <c r="E102" s="76"/>
      <c r="F102" s="76"/>
      <c r="G102" s="87" t="s">
        <v>559</v>
      </c>
      <c r="H102" s="95">
        <v>-841883.41</v>
      </c>
      <c r="I102" s="95">
        <v>0</v>
      </c>
      <c r="J102" s="95">
        <v>4886.6899999999996</v>
      </c>
      <c r="K102" s="95">
        <v>-846770.1</v>
      </c>
      <c r="L102" s="88"/>
    </row>
    <row r="103" spans="1:12" x14ac:dyDescent="0.3">
      <c r="A103" s="86" t="s">
        <v>560</v>
      </c>
      <c r="B103" s="75" t="s">
        <v>385</v>
      </c>
      <c r="C103" s="76"/>
      <c r="D103" s="76"/>
      <c r="E103" s="76"/>
      <c r="F103" s="76"/>
      <c r="G103" s="87" t="s">
        <v>561</v>
      </c>
      <c r="H103" s="95">
        <v>-759111.34</v>
      </c>
      <c r="I103" s="95">
        <v>0</v>
      </c>
      <c r="J103" s="95">
        <v>0</v>
      </c>
      <c r="K103" s="95">
        <v>-759111.34</v>
      </c>
      <c r="L103" s="88"/>
    </row>
    <row r="104" spans="1:12" x14ac:dyDescent="0.3">
      <c r="A104" s="86" t="s">
        <v>562</v>
      </c>
      <c r="B104" s="75" t="s">
        <v>385</v>
      </c>
      <c r="C104" s="76"/>
      <c r="D104" s="76"/>
      <c r="E104" s="76"/>
      <c r="F104" s="76"/>
      <c r="G104" s="87" t="s">
        <v>563</v>
      </c>
      <c r="H104" s="95">
        <v>-3155781.42</v>
      </c>
      <c r="I104" s="95">
        <v>0</v>
      </c>
      <c r="J104" s="95">
        <v>133789.18</v>
      </c>
      <c r="K104" s="95">
        <v>-3289570.6</v>
      </c>
      <c r="L104" s="88"/>
    </row>
    <row r="105" spans="1:12" x14ac:dyDescent="0.3">
      <c r="A105" s="86" t="s">
        <v>564</v>
      </c>
      <c r="B105" s="75" t="s">
        <v>385</v>
      </c>
      <c r="C105" s="76"/>
      <c r="D105" s="76"/>
      <c r="E105" s="76"/>
      <c r="F105" s="76"/>
      <c r="G105" s="87" t="s">
        <v>565</v>
      </c>
      <c r="H105" s="95">
        <v>-69504.960000000006</v>
      </c>
      <c r="I105" s="95">
        <v>0</v>
      </c>
      <c r="J105" s="95">
        <v>290.54000000000002</v>
      </c>
      <c r="K105" s="95">
        <v>-69795.5</v>
      </c>
      <c r="L105" s="88"/>
    </row>
    <row r="106" spans="1:12" x14ac:dyDescent="0.3">
      <c r="A106" s="86" t="s">
        <v>566</v>
      </c>
      <c r="B106" s="75" t="s">
        <v>385</v>
      </c>
      <c r="C106" s="76"/>
      <c r="D106" s="76"/>
      <c r="E106" s="76"/>
      <c r="F106" s="76"/>
      <c r="G106" s="87" t="s">
        <v>567</v>
      </c>
      <c r="H106" s="95">
        <v>-350327.15</v>
      </c>
      <c r="I106" s="95">
        <v>0</v>
      </c>
      <c r="J106" s="95">
        <v>0</v>
      </c>
      <c r="K106" s="95">
        <v>-350327.15</v>
      </c>
      <c r="L106" s="88"/>
    </row>
    <row r="107" spans="1:12" x14ac:dyDescent="0.3">
      <c r="A107" s="86" t="s">
        <v>568</v>
      </c>
      <c r="B107" s="75" t="s">
        <v>385</v>
      </c>
      <c r="C107" s="76"/>
      <c r="D107" s="76"/>
      <c r="E107" s="76"/>
      <c r="F107" s="76"/>
      <c r="G107" s="87" t="s">
        <v>569</v>
      </c>
      <c r="H107" s="95">
        <v>-48104.38</v>
      </c>
      <c r="I107" s="95">
        <v>0</v>
      </c>
      <c r="J107" s="95">
        <v>0</v>
      </c>
      <c r="K107" s="95">
        <v>-48104.38</v>
      </c>
      <c r="L107" s="88"/>
    </row>
    <row r="108" spans="1:12" x14ac:dyDescent="0.3">
      <c r="A108" s="86" t="s">
        <v>570</v>
      </c>
      <c r="B108" s="75" t="s">
        <v>385</v>
      </c>
      <c r="C108" s="76"/>
      <c r="D108" s="76"/>
      <c r="E108" s="76"/>
      <c r="F108" s="76"/>
      <c r="G108" s="87" t="s">
        <v>571</v>
      </c>
      <c r="H108" s="95">
        <v>-584788.54</v>
      </c>
      <c r="I108" s="95">
        <v>0</v>
      </c>
      <c r="J108" s="95">
        <v>0</v>
      </c>
      <c r="K108" s="95">
        <v>-584788.54</v>
      </c>
      <c r="L108" s="88"/>
    </row>
    <row r="109" spans="1:12" x14ac:dyDescent="0.3">
      <c r="A109" s="86" t="s">
        <v>572</v>
      </c>
      <c r="B109" s="75" t="s">
        <v>385</v>
      </c>
      <c r="C109" s="76"/>
      <c r="D109" s="76"/>
      <c r="E109" s="76"/>
      <c r="F109" s="76"/>
      <c r="G109" s="87" t="s">
        <v>573</v>
      </c>
      <c r="H109" s="95">
        <v>-546524.02</v>
      </c>
      <c r="I109" s="95">
        <v>0</v>
      </c>
      <c r="J109" s="95">
        <v>468.03</v>
      </c>
      <c r="K109" s="95">
        <v>-546992.05000000005</v>
      </c>
      <c r="L109" s="88"/>
    </row>
    <row r="110" spans="1:12" x14ac:dyDescent="0.3">
      <c r="A110" s="86" t="s">
        <v>574</v>
      </c>
      <c r="B110" s="75" t="s">
        <v>385</v>
      </c>
      <c r="C110" s="76"/>
      <c r="D110" s="76"/>
      <c r="E110" s="76"/>
      <c r="F110" s="76"/>
      <c r="G110" s="87" t="s">
        <v>575</v>
      </c>
      <c r="H110" s="95">
        <v>-120178.97</v>
      </c>
      <c r="I110" s="95">
        <v>0</v>
      </c>
      <c r="J110" s="95">
        <v>0</v>
      </c>
      <c r="K110" s="95">
        <v>-120178.97</v>
      </c>
      <c r="L110" s="88"/>
    </row>
    <row r="111" spans="1:12" x14ac:dyDescent="0.3">
      <c r="A111" s="86" t="s">
        <v>576</v>
      </c>
      <c r="B111" s="75" t="s">
        <v>385</v>
      </c>
      <c r="C111" s="76"/>
      <c r="D111" s="76"/>
      <c r="E111" s="76"/>
      <c r="F111" s="76"/>
      <c r="G111" s="87" t="s">
        <v>577</v>
      </c>
      <c r="H111" s="95">
        <v>-31828.44</v>
      </c>
      <c r="I111" s="95">
        <v>0</v>
      </c>
      <c r="J111" s="95">
        <v>0</v>
      </c>
      <c r="K111" s="95">
        <v>-31828.44</v>
      </c>
      <c r="L111" s="88"/>
    </row>
    <row r="112" spans="1:12" x14ac:dyDescent="0.3">
      <c r="A112" s="86" t="s">
        <v>578</v>
      </c>
      <c r="B112" s="75" t="s">
        <v>385</v>
      </c>
      <c r="C112" s="76"/>
      <c r="D112" s="76"/>
      <c r="E112" s="76"/>
      <c r="F112" s="76"/>
      <c r="G112" s="87" t="s">
        <v>579</v>
      </c>
      <c r="H112" s="95">
        <v>-525406.35</v>
      </c>
      <c r="I112" s="95">
        <v>0</v>
      </c>
      <c r="J112" s="95">
        <v>0</v>
      </c>
      <c r="K112" s="95">
        <v>-525406.35</v>
      </c>
      <c r="L112" s="88"/>
    </row>
    <row r="113" spans="1:12" x14ac:dyDescent="0.3">
      <c r="A113" s="86" t="s">
        <v>580</v>
      </c>
      <c r="B113" s="75" t="s">
        <v>385</v>
      </c>
      <c r="C113" s="76"/>
      <c r="D113" s="76"/>
      <c r="E113" s="76"/>
      <c r="F113" s="76"/>
      <c r="G113" s="87" t="s">
        <v>581</v>
      </c>
      <c r="H113" s="95">
        <v>-2504850.54</v>
      </c>
      <c r="I113" s="95">
        <v>0</v>
      </c>
      <c r="J113" s="95">
        <v>27412.57</v>
      </c>
      <c r="K113" s="95">
        <v>-2532263.11</v>
      </c>
      <c r="L113" s="88"/>
    </row>
    <row r="114" spans="1:12" x14ac:dyDescent="0.3">
      <c r="A114" s="86" t="s">
        <v>582</v>
      </c>
      <c r="B114" s="75" t="s">
        <v>385</v>
      </c>
      <c r="C114" s="76"/>
      <c r="D114" s="76"/>
      <c r="E114" s="76"/>
      <c r="F114" s="76"/>
      <c r="G114" s="87" t="s">
        <v>583</v>
      </c>
      <c r="H114" s="95">
        <v>-5263063.7699999996</v>
      </c>
      <c r="I114" s="95">
        <v>0</v>
      </c>
      <c r="J114" s="95">
        <v>7108.8</v>
      </c>
      <c r="K114" s="95">
        <v>-5270172.57</v>
      </c>
      <c r="L114" s="88"/>
    </row>
    <row r="115" spans="1:12" x14ac:dyDescent="0.3">
      <c r="A115" s="86" t="s">
        <v>584</v>
      </c>
      <c r="B115" s="75" t="s">
        <v>385</v>
      </c>
      <c r="C115" s="76"/>
      <c r="D115" s="76"/>
      <c r="E115" s="76"/>
      <c r="F115" s="76"/>
      <c r="G115" s="87" t="s">
        <v>585</v>
      </c>
      <c r="H115" s="95">
        <v>-1227065.67</v>
      </c>
      <c r="I115" s="95">
        <v>0</v>
      </c>
      <c r="J115" s="95">
        <v>2220</v>
      </c>
      <c r="K115" s="95">
        <v>-1229285.67</v>
      </c>
      <c r="L115" s="88"/>
    </row>
    <row r="116" spans="1:12" x14ac:dyDescent="0.3">
      <c r="A116" s="86" t="s">
        <v>586</v>
      </c>
      <c r="B116" s="75" t="s">
        <v>385</v>
      </c>
      <c r="C116" s="76"/>
      <c r="D116" s="76"/>
      <c r="E116" s="76"/>
      <c r="F116" s="76"/>
      <c r="G116" s="87" t="s">
        <v>587</v>
      </c>
      <c r="H116" s="95">
        <v>-5505161.5300000003</v>
      </c>
      <c r="I116" s="95">
        <v>0</v>
      </c>
      <c r="J116" s="95">
        <v>28419.25</v>
      </c>
      <c r="K116" s="95">
        <v>-5533580.7800000003</v>
      </c>
      <c r="L116" s="88"/>
    </row>
    <row r="117" spans="1:12" x14ac:dyDescent="0.3">
      <c r="A117" s="86" t="s">
        <v>588</v>
      </c>
      <c r="B117" s="75" t="s">
        <v>385</v>
      </c>
      <c r="C117" s="76"/>
      <c r="D117" s="76"/>
      <c r="E117" s="76"/>
      <c r="F117" s="76"/>
      <c r="G117" s="87" t="s">
        <v>589</v>
      </c>
      <c r="H117" s="95">
        <v>-279132.55</v>
      </c>
      <c r="I117" s="95">
        <v>0</v>
      </c>
      <c r="J117" s="95">
        <v>1400.62</v>
      </c>
      <c r="K117" s="95">
        <v>-280533.17</v>
      </c>
      <c r="L117" s="88"/>
    </row>
    <row r="118" spans="1:12" x14ac:dyDescent="0.3">
      <c r="A118" s="86" t="s">
        <v>590</v>
      </c>
      <c r="B118" s="75" t="s">
        <v>385</v>
      </c>
      <c r="C118" s="76"/>
      <c r="D118" s="76"/>
      <c r="E118" s="76"/>
      <c r="F118" s="76"/>
      <c r="G118" s="87" t="s">
        <v>591</v>
      </c>
      <c r="H118" s="95">
        <v>-2769863.6</v>
      </c>
      <c r="I118" s="95">
        <v>0</v>
      </c>
      <c r="J118" s="95">
        <v>0</v>
      </c>
      <c r="K118" s="95">
        <v>-2769863.6</v>
      </c>
      <c r="L118" s="88"/>
    </row>
    <row r="119" spans="1:12" x14ac:dyDescent="0.3">
      <c r="A119" s="86" t="s">
        <v>592</v>
      </c>
      <c r="B119" s="75" t="s">
        <v>385</v>
      </c>
      <c r="C119" s="76"/>
      <c r="D119" s="76"/>
      <c r="E119" s="76"/>
      <c r="F119" s="76"/>
      <c r="G119" s="87" t="s">
        <v>593</v>
      </c>
      <c r="H119" s="95">
        <v>-3832172.58</v>
      </c>
      <c r="I119" s="95">
        <v>0</v>
      </c>
      <c r="J119" s="95">
        <v>0</v>
      </c>
      <c r="K119" s="95">
        <v>-3832172.58</v>
      </c>
      <c r="L119" s="88"/>
    </row>
    <row r="120" spans="1:12" x14ac:dyDescent="0.3">
      <c r="A120" s="86" t="s">
        <v>594</v>
      </c>
      <c r="B120" s="75" t="s">
        <v>385</v>
      </c>
      <c r="C120" s="76"/>
      <c r="D120" s="76"/>
      <c r="E120" s="76"/>
      <c r="F120" s="76"/>
      <c r="G120" s="87" t="s">
        <v>595</v>
      </c>
      <c r="H120" s="95">
        <v>-174389.91</v>
      </c>
      <c r="I120" s="95">
        <v>0</v>
      </c>
      <c r="J120" s="95">
        <v>0</v>
      </c>
      <c r="K120" s="95">
        <v>-174389.91</v>
      </c>
      <c r="L120" s="88"/>
    </row>
    <row r="121" spans="1:12" x14ac:dyDescent="0.3">
      <c r="A121" s="86" t="s">
        <v>596</v>
      </c>
      <c r="B121" s="75" t="s">
        <v>385</v>
      </c>
      <c r="C121" s="76"/>
      <c r="D121" s="76"/>
      <c r="E121" s="76"/>
      <c r="F121" s="76"/>
      <c r="G121" s="87" t="s">
        <v>597</v>
      </c>
      <c r="H121" s="95">
        <v>-205629.1</v>
      </c>
      <c r="I121" s="95">
        <v>0</v>
      </c>
      <c r="J121" s="95">
        <v>9213.5499999999993</v>
      </c>
      <c r="K121" s="95">
        <v>-214842.65</v>
      </c>
      <c r="L121" s="88"/>
    </row>
    <row r="122" spans="1:12" x14ac:dyDescent="0.3">
      <c r="A122" s="86" t="s">
        <v>598</v>
      </c>
      <c r="B122" s="75" t="s">
        <v>385</v>
      </c>
      <c r="C122" s="76"/>
      <c r="D122" s="76"/>
      <c r="E122" s="76"/>
      <c r="F122" s="76"/>
      <c r="G122" s="87" t="s">
        <v>599</v>
      </c>
      <c r="H122" s="95">
        <v>-34845.86</v>
      </c>
      <c r="I122" s="95">
        <v>0</v>
      </c>
      <c r="J122" s="95">
        <v>445.63</v>
      </c>
      <c r="K122" s="95">
        <v>-35291.49</v>
      </c>
      <c r="L122" s="88"/>
    </row>
    <row r="123" spans="1:12" x14ac:dyDescent="0.3">
      <c r="A123" s="86" t="s">
        <v>600</v>
      </c>
      <c r="B123" s="75" t="s">
        <v>385</v>
      </c>
      <c r="C123" s="76"/>
      <c r="D123" s="76"/>
      <c r="E123" s="76"/>
      <c r="F123" s="76"/>
      <c r="G123" s="87" t="s">
        <v>601</v>
      </c>
      <c r="H123" s="95">
        <v>-73173.679999999993</v>
      </c>
      <c r="I123" s="95">
        <v>0</v>
      </c>
      <c r="J123" s="95">
        <v>7417.46</v>
      </c>
      <c r="K123" s="95">
        <v>-80591.14</v>
      </c>
      <c r="L123" s="88"/>
    </row>
    <row r="124" spans="1:12" x14ac:dyDescent="0.3">
      <c r="A124" s="86" t="s">
        <v>602</v>
      </c>
      <c r="B124" s="75" t="s">
        <v>385</v>
      </c>
      <c r="C124" s="76"/>
      <c r="D124" s="76"/>
      <c r="E124" s="76"/>
      <c r="F124" s="76"/>
      <c r="G124" s="87" t="s">
        <v>603</v>
      </c>
      <c r="H124" s="95">
        <v>-84186.2</v>
      </c>
      <c r="I124" s="95">
        <v>0</v>
      </c>
      <c r="J124" s="95">
        <v>6342.41</v>
      </c>
      <c r="K124" s="95">
        <v>-90528.61</v>
      </c>
      <c r="L124" s="88"/>
    </row>
    <row r="125" spans="1:12" x14ac:dyDescent="0.3">
      <c r="A125" s="86" t="s">
        <v>604</v>
      </c>
      <c r="B125" s="75" t="s">
        <v>385</v>
      </c>
      <c r="C125" s="76"/>
      <c r="D125" s="76"/>
      <c r="E125" s="76"/>
      <c r="F125" s="76"/>
      <c r="G125" s="87" t="s">
        <v>605</v>
      </c>
      <c r="H125" s="95">
        <v>-96695.28</v>
      </c>
      <c r="I125" s="95">
        <v>0</v>
      </c>
      <c r="J125" s="95">
        <v>17370.419999999998</v>
      </c>
      <c r="K125" s="95">
        <v>-114065.7</v>
      </c>
      <c r="L125" s="88"/>
    </row>
    <row r="126" spans="1:12" x14ac:dyDescent="0.3">
      <c r="A126" s="89" t="s">
        <v>385</v>
      </c>
      <c r="B126" s="75" t="s">
        <v>385</v>
      </c>
      <c r="C126" s="76"/>
      <c r="D126" s="76"/>
      <c r="E126" s="76"/>
      <c r="F126" s="76"/>
      <c r="G126" s="90" t="s">
        <v>385</v>
      </c>
      <c r="H126" s="96"/>
      <c r="I126" s="96"/>
      <c r="J126" s="96"/>
      <c r="K126" s="96"/>
      <c r="L126" s="91"/>
    </row>
    <row r="127" spans="1:12" x14ac:dyDescent="0.3">
      <c r="A127" s="82" t="s">
        <v>606</v>
      </c>
      <c r="B127" s="75" t="s">
        <v>385</v>
      </c>
      <c r="C127" s="76"/>
      <c r="D127" s="76"/>
      <c r="E127" s="83" t="s">
        <v>607</v>
      </c>
      <c r="F127" s="84"/>
      <c r="G127" s="84"/>
      <c r="H127" s="92">
        <v>307164.46000000002</v>
      </c>
      <c r="I127" s="92">
        <v>0</v>
      </c>
      <c r="J127" s="92">
        <v>5682.78</v>
      </c>
      <c r="K127" s="92">
        <v>301481.68</v>
      </c>
      <c r="L127" s="99"/>
    </row>
    <row r="128" spans="1:12" x14ac:dyDescent="0.3">
      <c r="A128" s="82" t="s">
        <v>608</v>
      </c>
      <c r="B128" s="75" t="s">
        <v>385</v>
      </c>
      <c r="C128" s="76"/>
      <c r="D128" s="76"/>
      <c r="E128" s="76"/>
      <c r="F128" s="83" t="s">
        <v>607</v>
      </c>
      <c r="G128" s="84"/>
      <c r="H128" s="92">
        <v>882788.32</v>
      </c>
      <c r="I128" s="92">
        <v>0</v>
      </c>
      <c r="J128" s="92">
        <v>0</v>
      </c>
      <c r="K128" s="92">
        <v>882788.32</v>
      </c>
      <c r="L128" s="99"/>
    </row>
    <row r="129" spans="1:12" x14ac:dyDescent="0.3">
      <c r="A129" s="86" t="s">
        <v>609</v>
      </c>
      <c r="B129" s="75" t="s">
        <v>385</v>
      </c>
      <c r="C129" s="76"/>
      <c r="D129" s="76"/>
      <c r="E129" s="76"/>
      <c r="F129" s="76"/>
      <c r="G129" s="87" t="s">
        <v>610</v>
      </c>
      <c r="H129" s="95">
        <v>759470.32</v>
      </c>
      <c r="I129" s="95">
        <v>0</v>
      </c>
      <c r="J129" s="95">
        <v>0</v>
      </c>
      <c r="K129" s="95">
        <v>759470.32</v>
      </c>
      <c r="L129" s="88"/>
    </row>
    <row r="130" spans="1:12" x14ac:dyDescent="0.3">
      <c r="A130" s="86" t="s">
        <v>611</v>
      </c>
      <c r="B130" s="75" t="s">
        <v>385</v>
      </c>
      <c r="C130" s="76"/>
      <c r="D130" s="76"/>
      <c r="E130" s="76"/>
      <c r="F130" s="76"/>
      <c r="G130" s="87" t="s">
        <v>612</v>
      </c>
      <c r="H130" s="95">
        <v>113798</v>
      </c>
      <c r="I130" s="95">
        <v>0</v>
      </c>
      <c r="J130" s="95">
        <v>0</v>
      </c>
      <c r="K130" s="95">
        <v>113798</v>
      </c>
      <c r="L130" s="88"/>
    </row>
    <row r="131" spans="1:12" x14ac:dyDescent="0.3">
      <c r="A131" s="86" t="s">
        <v>613</v>
      </c>
      <c r="B131" s="75" t="s">
        <v>385</v>
      </c>
      <c r="C131" s="76"/>
      <c r="D131" s="76"/>
      <c r="E131" s="76"/>
      <c r="F131" s="76"/>
      <c r="G131" s="87" t="s">
        <v>614</v>
      </c>
      <c r="H131" s="95">
        <v>9520</v>
      </c>
      <c r="I131" s="95">
        <v>0</v>
      </c>
      <c r="J131" s="95">
        <v>0</v>
      </c>
      <c r="K131" s="95">
        <v>9520</v>
      </c>
      <c r="L131" s="88"/>
    </row>
    <row r="132" spans="1:12" x14ac:dyDescent="0.3">
      <c r="A132" s="89" t="s">
        <v>385</v>
      </c>
      <c r="B132" s="75" t="s">
        <v>385</v>
      </c>
      <c r="C132" s="76"/>
      <c r="D132" s="76"/>
      <c r="E132" s="76"/>
      <c r="F132" s="76"/>
      <c r="G132" s="90" t="s">
        <v>385</v>
      </c>
      <c r="H132" s="96"/>
      <c r="I132" s="96"/>
      <c r="J132" s="96"/>
      <c r="K132" s="96"/>
      <c r="L132" s="91"/>
    </row>
    <row r="133" spans="1:12" x14ac:dyDescent="0.3">
      <c r="A133" s="82" t="s">
        <v>615</v>
      </c>
      <c r="B133" s="75" t="s">
        <v>385</v>
      </c>
      <c r="C133" s="76"/>
      <c r="D133" s="76"/>
      <c r="E133" s="76"/>
      <c r="F133" s="83" t="s">
        <v>616</v>
      </c>
      <c r="G133" s="84"/>
      <c r="H133" s="92">
        <v>-575623.86</v>
      </c>
      <c r="I133" s="92">
        <v>0</v>
      </c>
      <c r="J133" s="92">
        <v>5682.78</v>
      </c>
      <c r="K133" s="92">
        <v>-581306.64</v>
      </c>
      <c r="L133" s="99"/>
    </row>
    <row r="134" spans="1:12" x14ac:dyDescent="0.3">
      <c r="A134" s="86" t="s">
        <v>617</v>
      </c>
      <c r="B134" s="75" t="s">
        <v>385</v>
      </c>
      <c r="C134" s="76"/>
      <c r="D134" s="76"/>
      <c r="E134" s="76"/>
      <c r="F134" s="76"/>
      <c r="G134" s="87" t="s">
        <v>618</v>
      </c>
      <c r="H134" s="95">
        <v>-452305.86</v>
      </c>
      <c r="I134" s="95">
        <v>0</v>
      </c>
      <c r="J134" s="95">
        <v>5682.78</v>
      </c>
      <c r="K134" s="95">
        <v>-457988.64</v>
      </c>
      <c r="L134" s="88"/>
    </row>
    <row r="135" spans="1:12" x14ac:dyDescent="0.3">
      <c r="A135" s="86" t="s">
        <v>619</v>
      </c>
      <c r="B135" s="75" t="s">
        <v>385</v>
      </c>
      <c r="C135" s="76"/>
      <c r="D135" s="76"/>
      <c r="E135" s="76"/>
      <c r="F135" s="76"/>
      <c r="G135" s="87" t="s">
        <v>620</v>
      </c>
      <c r="H135" s="95">
        <v>-9520</v>
      </c>
      <c r="I135" s="95">
        <v>0</v>
      </c>
      <c r="J135" s="95">
        <v>0</v>
      </c>
      <c r="K135" s="95">
        <v>-9520</v>
      </c>
      <c r="L135" s="88"/>
    </row>
    <row r="136" spans="1:12" x14ac:dyDescent="0.3">
      <c r="A136" s="86" t="s">
        <v>621</v>
      </c>
      <c r="B136" s="75" t="s">
        <v>385</v>
      </c>
      <c r="C136" s="76"/>
      <c r="D136" s="76"/>
      <c r="E136" s="76"/>
      <c r="F136" s="76"/>
      <c r="G136" s="87" t="s">
        <v>622</v>
      </c>
      <c r="H136" s="95">
        <v>-113798</v>
      </c>
      <c r="I136" s="95">
        <v>0</v>
      </c>
      <c r="J136" s="95">
        <v>0</v>
      </c>
      <c r="K136" s="95">
        <v>-113798</v>
      </c>
      <c r="L136" s="88"/>
    </row>
    <row r="137" spans="1:12" x14ac:dyDescent="0.3">
      <c r="A137" s="89" t="s">
        <v>385</v>
      </c>
      <c r="B137" s="75" t="s">
        <v>385</v>
      </c>
      <c r="C137" s="76"/>
      <c r="D137" s="76"/>
      <c r="E137" s="76"/>
      <c r="F137" s="76"/>
      <c r="G137" s="90" t="s">
        <v>385</v>
      </c>
      <c r="H137" s="96"/>
      <c r="I137" s="96"/>
      <c r="J137" s="96"/>
      <c r="K137" s="96"/>
      <c r="L137" s="91"/>
    </row>
    <row r="138" spans="1:12" x14ac:dyDescent="0.3">
      <c r="A138" s="82" t="s">
        <v>623</v>
      </c>
      <c r="B138" s="75" t="s">
        <v>385</v>
      </c>
      <c r="C138" s="76"/>
      <c r="D138" s="76"/>
      <c r="E138" s="83" t="s">
        <v>624</v>
      </c>
      <c r="F138" s="84"/>
      <c r="G138" s="84"/>
      <c r="H138" s="92">
        <v>87471</v>
      </c>
      <c r="I138" s="92">
        <v>0</v>
      </c>
      <c r="J138" s="92">
        <v>0</v>
      </c>
      <c r="K138" s="92">
        <v>87471</v>
      </c>
      <c r="L138" s="99"/>
    </row>
    <row r="139" spans="1:12" x14ac:dyDescent="0.3">
      <c r="A139" s="82" t="s">
        <v>625</v>
      </c>
      <c r="B139" s="75" t="s">
        <v>385</v>
      </c>
      <c r="C139" s="76"/>
      <c r="D139" s="76"/>
      <c r="E139" s="76"/>
      <c r="F139" s="83" t="s">
        <v>624</v>
      </c>
      <c r="G139" s="84"/>
      <c r="H139" s="92">
        <v>87471</v>
      </c>
      <c r="I139" s="92">
        <v>0</v>
      </c>
      <c r="J139" s="92">
        <v>0</v>
      </c>
      <c r="K139" s="92">
        <v>87471</v>
      </c>
      <c r="L139" s="99"/>
    </row>
    <row r="140" spans="1:12" x14ac:dyDescent="0.3">
      <c r="A140" s="86" t="s">
        <v>626</v>
      </c>
      <c r="B140" s="75" t="s">
        <v>385</v>
      </c>
      <c r="C140" s="76"/>
      <c r="D140" s="76"/>
      <c r="E140" s="76"/>
      <c r="F140" s="76"/>
      <c r="G140" s="87" t="s">
        <v>627</v>
      </c>
      <c r="H140" s="95">
        <v>87471</v>
      </c>
      <c r="I140" s="95">
        <v>0</v>
      </c>
      <c r="J140" s="95">
        <v>0</v>
      </c>
      <c r="K140" s="95">
        <v>87471</v>
      </c>
      <c r="L140" s="88"/>
    </row>
    <row r="141" spans="1:12" x14ac:dyDescent="0.3">
      <c r="A141" s="89" t="s">
        <v>385</v>
      </c>
      <c r="B141" s="75" t="s">
        <v>385</v>
      </c>
      <c r="C141" s="76"/>
      <c r="D141" s="76"/>
      <c r="E141" s="76"/>
      <c r="F141" s="76"/>
      <c r="G141" s="90" t="s">
        <v>385</v>
      </c>
      <c r="H141" s="96"/>
      <c r="I141" s="96"/>
      <c r="J141" s="96"/>
      <c r="K141" s="96"/>
      <c r="L141" s="91"/>
    </row>
    <row r="142" spans="1:12" x14ac:dyDescent="0.3">
      <c r="A142" s="82" t="s">
        <v>628</v>
      </c>
      <c r="B142" s="75" t="s">
        <v>385</v>
      </c>
      <c r="C142" s="76"/>
      <c r="D142" s="83" t="s">
        <v>629</v>
      </c>
      <c r="E142" s="84"/>
      <c r="F142" s="84"/>
      <c r="G142" s="84"/>
      <c r="H142" s="92">
        <v>9654554.6899999995</v>
      </c>
      <c r="I142" s="92">
        <v>0</v>
      </c>
      <c r="J142" s="92">
        <v>0</v>
      </c>
      <c r="K142" s="92">
        <v>9654554.6899999995</v>
      </c>
      <c r="L142" s="99"/>
    </row>
    <row r="143" spans="1:12" x14ac:dyDescent="0.3">
      <c r="A143" s="82" t="s">
        <v>630</v>
      </c>
      <c r="B143" s="75" t="s">
        <v>385</v>
      </c>
      <c r="C143" s="76"/>
      <c r="D143" s="76"/>
      <c r="E143" s="83" t="s">
        <v>629</v>
      </c>
      <c r="F143" s="84"/>
      <c r="G143" s="84"/>
      <c r="H143" s="92">
        <v>9654554.6899999995</v>
      </c>
      <c r="I143" s="92">
        <v>0</v>
      </c>
      <c r="J143" s="92">
        <v>0</v>
      </c>
      <c r="K143" s="92">
        <v>9654554.6899999995</v>
      </c>
      <c r="L143" s="99"/>
    </row>
    <row r="144" spans="1:12" x14ac:dyDescent="0.3">
      <c r="A144" s="82" t="s">
        <v>631</v>
      </c>
      <c r="B144" s="75" t="s">
        <v>385</v>
      </c>
      <c r="C144" s="76"/>
      <c r="D144" s="76"/>
      <c r="E144" s="76"/>
      <c r="F144" s="83" t="s">
        <v>632</v>
      </c>
      <c r="G144" s="84"/>
      <c r="H144" s="92">
        <v>9654554.6899999995</v>
      </c>
      <c r="I144" s="92">
        <v>0</v>
      </c>
      <c r="J144" s="92">
        <v>0</v>
      </c>
      <c r="K144" s="92">
        <v>9654554.6899999995</v>
      </c>
      <c r="L144" s="99"/>
    </row>
    <row r="145" spans="1:12" x14ac:dyDescent="0.3">
      <c r="A145" s="86" t="s">
        <v>633</v>
      </c>
      <c r="B145" s="75" t="s">
        <v>385</v>
      </c>
      <c r="C145" s="76"/>
      <c r="D145" s="76"/>
      <c r="E145" s="76"/>
      <c r="F145" s="76"/>
      <c r="G145" s="87" t="s">
        <v>504</v>
      </c>
      <c r="H145" s="95">
        <v>29585</v>
      </c>
      <c r="I145" s="95">
        <v>0</v>
      </c>
      <c r="J145" s="95">
        <v>0</v>
      </c>
      <c r="K145" s="95">
        <v>29585</v>
      </c>
      <c r="L145" s="88"/>
    </row>
    <row r="146" spans="1:12" x14ac:dyDescent="0.3">
      <c r="A146" s="86" t="s">
        <v>634</v>
      </c>
      <c r="B146" s="75" t="s">
        <v>385</v>
      </c>
      <c r="C146" s="76"/>
      <c r="D146" s="76"/>
      <c r="E146" s="76"/>
      <c r="F146" s="76"/>
      <c r="G146" s="87" t="s">
        <v>635</v>
      </c>
      <c r="H146" s="95">
        <v>1267564.69</v>
      </c>
      <c r="I146" s="95">
        <v>0</v>
      </c>
      <c r="J146" s="95">
        <v>0</v>
      </c>
      <c r="K146" s="95">
        <v>1267564.69</v>
      </c>
      <c r="L146" s="88"/>
    </row>
    <row r="147" spans="1:12" x14ac:dyDescent="0.3">
      <c r="A147" s="86" t="s">
        <v>636</v>
      </c>
      <c r="B147" s="75" t="s">
        <v>385</v>
      </c>
      <c r="C147" s="76"/>
      <c r="D147" s="76"/>
      <c r="E147" s="76"/>
      <c r="F147" s="76"/>
      <c r="G147" s="87" t="s">
        <v>637</v>
      </c>
      <c r="H147" s="95">
        <v>35000</v>
      </c>
      <c r="I147" s="95">
        <v>0</v>
      </c>
      <c r="J147" s="95">
        <v>0</v>
      </c>
      <c r="K147" s="95">
        <v>35000</v>
      </c>
      <c r="L147" s="88"/>
    </row>
    <row r="148" spans="1:12" x14ac:dyDescent="0.3">
      <c r="A148" s="86" t="s">
        <v>638</v>
      </c>
      <c r="B148" s="75" t="s">
        <v>385</v>
      </c>
      <c r="C148" s="76"/>
      <c r="D148" s="76"/>
      <c r="E148" s="76"/>
      <c r="F148" s="76"/>
      <c r="G148" s="87" t="s">
        <v>639</v>
      </c>
      <c r="H148" s="95">
        <v>150000</v>
      </c>
      <c r="I148" s="95">
        <v>0</v>
      </c>
      <c r="J148" s="95">
        <v>0</v>
      </c>
      <c r="K148" s="95">
        <v>150000</v>
      </c>
      <c r="L148" s="88"/>
    </row>
    <row r="149" spans="1:12" x14ac:dyDescent="0.3">
      <c r="A149" s="86" t="s">
        <v>640</v>
      </c>
      <c r="B149" s="75" t="s">
        <v>385</v>
      </c>
      <c r="C149" s="76"/>
      <c r="D149" s="76"/>
      <c r="E149" s="76"/>
      <c r="F149" s="76"/>
      <c r="G149" s="87" t="s">
        <v>641</v>
      </c>
      <c r="H149" s="95">
        <v>8172405</v>
      </c>
      <c r="I149" s="95">
        <v>0</v>
      </c>
      <c r="J149" s="95">
        <v>0</v>
      </c>
      <c r="K149" s="95">
        <v>8172405</v>
      </c>
      <c r="L149" s="88"/>
    </row>
    <row r="150" spans="1:12" x14ac:dyDescent="0.3">
      <c r="A150" s="89" t="s">
        <v>385</v>
      </c>
      <c r="B150" s="75" t="s">
        <v>385</v>
      </c>
      <c r="C150" s="76"/>
      <c r="D150" s="76"/>
      <c r="E150" s="76"/>
      <c r="F150" s="76"/>
      <c r="G150" s="90" t="s">
        <v>385</v>
      </c>
      <c r="H150" s="96"/>
      <c r="I150" s="96"/>
      <c r="J150" s="96"/>
      <c r="K150" s="96"/>
      <c r="L150" s="91"/>
    </row>
    <row r="151" spans="1:12" x14ac:dyDescent="0.3">
      <c r="A151" s="82" t="s">
        <v>642</v>
      </c>
      <c r="B151" s="83" t="s">
        <v>643</v>
      </c>
      <c r="C151" s="84"/>
      <c r="D151" s="84"/>
      <c r="E151" s="84"/>
      <c r="F151" s="84"/>
      <c r="G151" s="84"/>
      <c r="H151" s="92">
        <v>28281407.82</v>
      </c>
      <c r="I151" s="92">
        <v>3715817.17</v>
      </c>
      <c r="J151" s="92">
        <v>4838864.53</v>
      </c>
      <c r="K151" s="92">
        <v>29404455.18</v>
      </c>
      <c r="L151" s="99"/>
    </row>
    <row r="152" spans="1:12" x14ac:dyDescent="0.3">
      <c r="A152" s="82" t="s">
        <v>644</v>
      </c>
      <c r="B152" s="85" t="s">
        <v>385</v>
      </c>
      <c r="C152" s="83" t="s">
        <v>645</v>
      </c>
      <c r="D152" s="84"/>
      <c r="E152" s="84"/>
      <c r="F152" s="84"/>
      <c r="G152" s="84"/>
      <c r="H152" s="92">
        <v>7196072.7000000002</v>
      </c>
      <c r="I152" s="92">
        <v>3405161.16</v>
      </c>
      <c r="J152" s="92">
        <v>4838522.1500000004</v>
      </c>
      <c r="K152" s="92">
        <v>8629433.6899999995</v>
      </c>
      <c r="L152" s="99"/>
    </row>
    <row r="153" spans="1:12" x14ac:dyDescent="0.3">
      <c r="A153" s="82" t="s">
        <v>646</v>
      </c>
      <c r="B153" s="75" t="s">
        <v>385</v>
      </c>
      <c r="C153" s="76"/>
      <c r="D153" s="83" t="s">
        <v>647</v>
      </c>
      <c r="E153" s="84"/>
      <c r="F153" s="84"/>
      <c r="G153" s="84"/>
      <c r="H153" s="92">
        <v>1188924.57</v>
      </c>
      <c r="I153" s="92">
        <v>2112828.88</v>
      </c>
      <c r="J153" s="92">
        <v>2113174.31</v>
      </c>
      <c r="K153" s="92">
        <v>1189270</v>
      </c>
      <c r="L153" s="99"/>
    </row>
    <row r="154" spans="1:12" x14ac:dyDescent="0.3">
      <c r="A154" s="82" t="s">
        <v>648</v>
      </c>
      <c r="B154" s="75" t="s">
        <v>385</v>
      </c>
      <c r="C154" s="76"/>
      <c r="D154" s="76"/>
      <c r="E154" s="83" t="s">
        <v>649</v>
      </c>
      <c r="F154" s="84"/>
      <c r="G154" s="84"/>
      <c r="H154" s="92">
        <v>741196.74</v>
      </c>
      <c r="I154" s="92">
        <v>1373698.39</v>
      </c>
      <c r="J154" s="92">
        <v>1433770.87</v>
      </c>
      <c r="K154" s="92">
        <v>801269.22</v>
      </c>
      <c r="L154" s="99"/>
    </row>
    <row r="155" spans="1:12" x14ac:dyDescent="0.3">
      <c r="A155" s="82" t="s">
        <v>650</v>
      </c>
      <c r="B155" s="75" t="s">
        <v>385</v>
      </c>
      <c r="C155" s="76"/>
      <c r="D155" s="76"/>
      <c r="E155" s="76"/>
      <c r="F155" s="83" t="s">
        <v>649</v>
      </c>
      <c r="G155" s="84"/>
      <c r="H155" s="92">
        <v>741196.74</v>
      </c>
      <c r="I155" s="92">
        <v>1373698.39</v>
      </c>
      <c r="J155" s="92">
        <v>1433770.87</v>
      </c>
      <c r="K155" s="92">
        <v>801269.22</v>
      </c>
      <c r="L155" s="99"/>
    </row>
    <row r="156" spans="1:12" x14ac:dyDescent="0.3">
      <c r="A156" s="86" t="s">
        <v>651</v>
      </c>
      <c r="B156" s="75" t="s">
        <v>385</v>
      </c>
      <c r="C156" s="76"/>
      <c r="D156" s="76"/>
      <c r="E156" s="76"/>
      <c r="F156" s="76"/>
      <c r="G156" s="87" t="s">
        <v>652</v>
      </c>
      <c r="H156" s="95">
        <v>0</v>
      </c>
      <c r="I156" s="95">
        <v>471412.27</v>
      </c>
      <c r="J156" s="95">
        <v>471412.27</v>
      </c>
      <c r="K156" s="95">
        <v>0</v>
      </c>
      <c r="L156" s="88"/>
    </row>
    <row r="157" spans="1:12" x14ac:dyDescent="0.3">
      <c r="A157" s="86" t="s">
        <v>653</v>
      </c>
      <c r="B157" s="75" t="s">
        <v>385</v>
      </c>
      <c r="C157" s="76"/>
      <c r="D157" s="76"/>
      <c r="E157" s="76"/>
      <c r="F157" s="76"/>
      <c r="G157" s="87" t="s">
        <v>654</v>
      </c>
      <c r="H157" s="95">
        <v>530376.18000000005</v>
      </c>
      <c r="I157" s="95">
        <v>530376.18000000005</v>
      </c>
      <c r="J157" s="95">
        <v>554538.51</v>
      </c>
      <c r="K157" s="95">
        <v>554538.51</v>
      </c>
      <c r="L157" s="88"/>
    </row>
    <row r="158" spans="1:12" x14ac:dyDescent="0.3">
      <c r="A158" s="86" t="s">
        <v>655</v>
      </c>
      <c r="B158" s="75" t="s">
        <v>385</v>
      </c>
      <c r="C158" s="76"/>
      <c r="D158" s="76"/>
      <c r="E158" s="76"/>
      <c r="F158" s="76"/>
      <c r="G158" s="87" t="s">
        <v>656</v>
      </c>
      <c r="H158" s="95">
        <v>165164.07</v>
      </c>
      <c r="I158" s="95">
        <v>165164.07</v>
      </c>
      <c r="J158" s="95">
        <v>200181.38</v>
      </c>
      <c r="K158" s="95">
        <v>200181.38</v>
      </c>
      <c r="L158" s="88"/>
    </row>
    <row r="159" spans="1:12" x14ac:dyDescent="0.3">
      <c r="A159" s="86" t="s">
        <v>657</v>
      </c>
      <c r="B159" s="75" t="s">
        <v>385</v>
      </c>
      <c r="C159" s="76"/>
      <c r="D159" s="76"/>
      <c r="E159" s="76"/>
      <c r="F159" s="76"/>
      <c r="G159" s="87" t="s">
        <v>658</v>
      </c>
      <c r="H159" s="95">
        <v>0</v>
      </c>
      <c r="I159" s="95">
        <v>73.75</v>
      </c>
      <c r="J159" s="95">
        <v>73.75</v>
      </c>
      <c r="K159" s="95">
        <v>0</v>
      </c>
      <c r="L159" s="88"/>
    </row>
    <row r="160" spans="1:12" x14ac:dyDescent="0.3">
      <c r="A160" s="86" t="s">
        <v>659</v>
      </c>
      <c r="B160" s="75" t="s">
        <v>385</v>
      </c>
      <c r="C160" s="76"/>
      <c r="D160" s="76"/>
      <c r="E160" s="76"/>
      <c r="F160" s="76"/>
      <c r="G160" s="87" t="s">
        <v>660</v>
      </c>
      <c r="H160" s="95">
        <v>0</v>
      </c>
      <c r="I160" s="95">
        <v>1600.01</v>
      </c>
      <c r="J160" s="95">
        <v>1600.01</v>
      </c>
      <c r="K160" s="95">
        <v>0</v>
      </c>
      <c r="L160" s="88"/>
    </row>
    <row r="161" spans="1:12" x14ac:dyDescent="0.3">
      <c r="A161" s="86" t="s">
        <v>661</v>
      </c>
      <c r="B161" s="75" t="s">
        <v>385</v>
      </c>
      <c r="C161" s="76"/>
      <c r="D161" s="76"/>
      <c r="E161" s="76"/>
      <c r="F161" s="76"/>
      <c r="G161" s="87" t="s">
        <v>662</v>
      </c>
      <c r="H161" s="95">
        <v>45656.49</v>
      </c>
      <c r="I161" s="95">
        <v>205072.11</v>
      </c>
      <c r="J161" s="95">
        <v>205964.95</v>
      </c>
      <c r="K161" s="95">
        <v>46549.33</v>
      </c>
      <c r="L161" s="88"/>
    </row>
    <row r="162" spans="1:12" x14ac:dyDescent="0.3">
      <c r="A162" s="89" t="s">
        <v>385</v>
      </c>
      <c r="B162" s="75" t="s">
        <v>385</v>
      </c>
      <c r="C162" s="76"/>
      <c r="D162" s="76"/>
      <c r="E162" s="76"/>
      <c r="F162" s="76"/>
      <c r="G162" s="90" t="s">
        <v>385</v>
      </c>
      <c r="H162" s="96"/>
      <c r="I162" s="96"/>
      <c r="J162" s="96"/>
      <c r="K162" s="96"/>
      <c r="L162" s="91"/>
    </row>
    <row r="163" spans="1:12" x14ac:dyDescent="0.3">
      <c r="A163" s="82" t="s">
        <v>663</v>
      </c>
      <c r="B163" s="75" t="s">
        <v>385</v>
      </c>
      <c r="C163" s="76"/>
      <c r="D163" s="76"/>
      <c r="E163" s="83" t="s">
        <v>664</v>
      </c>
      <c r="F163" s="84"/>
      <c r="G163" s="84"/>
      <c r="H163" s="92">
        <v>161211.96</v>
      </c>
      <c r="I163" s="92">
        <v>161353.14000000001</v>
      </c>
      <c r="J163" s="92">
        <v>145320.32999999999</v>
      </c>
      <c r="K163" s="92">
        <v>145179.15</v>
      </c>
      <c r="L163" s="99"/>
    </row>
    <row r="164" spans="1:12" x14ac:dyDescent="0.3">
      <c r="A164" s="82" t="s">
        <v>665</v>
      </c>
      <c r="B164" s="75" t="s">
        <v>385</v>
      </c>
      <c r="C164" s="76"/>
      <c r="D164" s="76"/>
      <c r="E164" s="76"/>
      <c r="F164" s="83" t="s">
        <v>664</v>
      </c>
      <c r="G164" s="84"/>
      <c r="H164" s="92">
        <v>161211.96</v>
      </c>
      <c r="I164" s="92">
        <v>161353.14000000001</v>
      </c>
      <c r="J164" s="92">
        <v>145320.32999999999</v>
      </c>
      <c r="K164" s="92">
        <v>145179.15</v>
      </c>
      <c r="L164" s="99"/>
    </row>
    <row r="165" spans="1:12" x14ac:dyDescent="0.3">
      <c r="A165" s="86" t="s">
        <v>666</v>
      </c>
      <c r="B165" s="75" t="s">
        <v>385</v>
      </c>
      <c r="C165" s="76"/>
      <c r="D165" s="76"/>
      <c r="E165" s="76"/>
      <c r="F165" s="76"/>
      <c r="G165" s="87" t="s">
        <v>667</v>
      </c>
      <c r="H165" s="95">
        <v>127453.25</v>
      </c>
      <c r="I165" s="95">
        <v>127594.43</v>
      </c>
      <c r="J165" s="95">
        <v>115561.9</v>
      </c>
      <c r="K165" s="95">
        <v>115420.72</v>
      </c>
      <c r="L165" s="88"/>
    </row>
    <row r="166" spans="1:12" x14ac:dyDescent="0.3">
      <c r="A166" s="86" t="s">
        <v>668</v>
      </c>
      <c r="B166" s="75" t="s">
        <v>385</v>
      </c>
      <c r="C166" s="76"/>
      <c r="D166" s="76"/>
      <c r="E166" s="76"/>
      <c r="F166" s="76"/>
      <c r="G166" s="87" t="s">
        <v>669</v>
      </c>
      <c r="H166" s="95">
        <v>28515.17</v>
      </c>
      <c r="I166" s="95">
        <v>28515.17</v>
      </c>
      <c r="J166" s="95">
        <v>25944.400000000001</v>
      </c>
      <c r="K166" s="95">
        <v>25944.400000000001</v>
      </c>
      <c r="L166" s="88"/>
    </row>
    <row r="167" spans="1:12" x14ac:dyDescent="0.3">
      <c r="A167" s="86" t="s">
        <v>670</v>
      </c>
      <c r="B167" s="75" t="s">
        <v>385</v>
      </c>
      <c r="C167" s="76"/>
      <c r="D167" s="76"/>
      <c r="E167" s="76"/>
      <c r="F167" s="76"/>
      <c r="G167" s="87" t="s">
        <v>671</v>
      </c>
      <c r="H167" s="95">
        <v>3566.22</v>
      </c>
      <c r="I167" s="95">
        <v>3566.22</v>
      </c>
      <c r="J167" s="95">
        <v>3223.57</v>
      </c>
      <c r="K167" s="95">
        <v>3223.57</v>
      </c>
      <c r="L167" s="88"/>
    </row>
    <row r="168" spans="1:12" x14ac:dyDescent="0.3">
      <c r="A168" s="86" t="s">
        <v>672</v>
      </c>
      <c r="B168" s="75" t="s">
        <v>385</v>
      </c>
      <c r="C168" s="76"/>
      <c r="D168" s="76"/>
      <c r="E168" s="76"/>
      <c r="F168" s="76"/>
      <c r="G168" s="87" t="s">
        <v>673</v>
      </c>
      <c r="H168" s="95">
        <v>1677.32</v>
      </c>
      <c r="I168" s="95">
        <v>1677.32</v>
      </c>
      <c r="J168" s="95">
        <v>590.46</v>
      </c>
      <c r="K168" s="95">
        <v>590.46</v>
      </c>
      <c r="L168" s="88"/>
    </row>
    <row r="169" spans="1:12" x14ac:dyDescent="0.3">
      <c r="A169" s="89" t="s">
        <v>385</v>
      </c>
      <c r="B169" s="75" t="s">
        <v>385</v>
      </c>
      <c r="C169" s="76"/>
      <c r="D169" s="76"/>
      <c r="E169" s="76"/>
      <c r="F169" s="76"/>
      <c r="G169" s="90" t="s">
        <v>385</v>
      </c>
      <c r="H169" s="96"/>
      <c r="I169" s="96"/>
      <c r="J169" s="96"/>
      <c r="K169" s="96"/>
      <c r="L169" s="91"/>
    </row>
    <row r="170" spans="1:12" x14ac:dyDescent="0.3">
      <c r="A170" s="82" t="s">
        <v>674</v>
      </c>
      <c r="B170" s="75" t="s">
        <v>385</v>
      </c>
      <c r="C170" s="76"/>
      <c r="D170" s="76"/>
      <c r="E170" s="83" t="s">
        <v>675</v>
      </c>
      <c r="F170" s="84"/>
      <c r="G170" s="84"/>
      <c r="H170" s="92">
        <v>70934.62</v>
      </c>
      <c r="I170" s="92">
        <v>65243.26</v>
      </c>
      <c r="J170" s="92">
        <v>61955.85</v>
      </c>
      <c r="K170" s="92">
        <v>67647.210000000006</v>
      </c>
      <c r="L170" s="99"/>
    </row>
    <row r="171" spans="1:12" x14ac:dyDescent="0.3">
      <c r="A171" s="82" t="s">
        <v>676</v>
      </c>
      <c r="B171" s="75" t="s">
        <v>385</v>
      </c>
      <c r="C171" s="76"/>
      <c r="D171" s="76"/>
      <c r="E171" s="76"/>
      <c r="F171" s="83" t="s">
        <v>675</v>
      </c>
      <c r="G171" s="84"/>
      <c r="H171" s="92">
        <v>70934.62</v>
      </c>
      <c r="I171" s="92">
        <v>65243.26</v>
      </c>
      <c r="J171" s="92">
        <v>61955.85</v>
      </c>
      <c r="K171" s="92">
        <v>67647.210000000006</v>
      </c>
      <c r="L171" s="99"/>
    </row>
    <row r="172" spans="1:12" x14ac:dyDescent="0.3">
      <c r="A172" s="86" t="s">
        <v>677</v>
      </c>
      <c r="B172" s="75" t="s">
        <v>385</v>
      </c>
      <c r="C172" s="76"/>
      <c r="D172" s="76"/>
      <c r="E172" s="76"/>
      <c r="F172" s="76"/>
      <c r="G172" s="87" t="s">
        <v>678</v>
      </c>
      <c r="H172" s="95">
        <v>3467.28</v>
      </c>
      <c r="I172" s="95">
        <v>3467.28</v>
      </c>
      <c r="J172" s="95">
        <v>7069.46</v>
      </c>
      <c r="K172" s="95">
        <v>7069.46</v>
      </c>
      <c r="L172" s="88"/>
    </row>
    <row r="173" spans="1:12" x14ac:dyDescent="0.3">
      <c r="A173" s="86" t="s">
        <v>679</v>
      </c>
      <c r="B173" s="75" t="s">
        <v>385</v>
      </c>
      <c r="C173" s="76"/>
      <c r="D173" s="76"/>
      <c r="E173" s="76"/>
      <c r="F173" s="76"/>
      <c r="G173" s="87" t="s">
        <v>680</v>
      </c>
      <c r="H173" s="95">
        <v>24970.68</v>
      </c>
      <c r="I173" s="95">
        <v>24970.68</v>
      </c>
      <c r="J173" s="95">
        <v>20016.39</v>
      </c>
      <c r="K173" s="95">
        <v>20016.39</v>
      </c>
      <c r="L173" s="88"/>
    </row>
    <row r="174" spans="1:12" x14ac:dyDescent="0.3">
      <c r="A174" s="86" t="s">
        <v>681</v>
      </c>
      <c r="B174" s="75" t="s">
        <v>385</v>
      </c>
      <c r="C174" s="76"/>
      <c r="D174" s="76"/>
      <c r="E174" s="76"/>
      <c r="F174" s="76"/>
      <c r="G174" s="87" t="s">
        <v>682</v>
      </c>
      <c r="H174" s="95">
        <v>129.44</v>
      </c>
      <c r="I174" s="95">
        <v>129.44</v>
      </c>
      <c r="J174" s="95">
        <v>0</v>
      </c>
      <c r="K174" s="95">
        <v>0</v>
      </c>
      <c r="L174" s="88"/>
    </row>
    <row r="175" spans="1:12" x14ac:dyDescent="0.3">
      <c r="A175" s="86" t="s">
        <v>683</v>
      </c>
      <c r="B175" s="75" t="s">
        <v>385</v>
      </c>
      <c r="C175" s="76"/>
      <c r="D175" s="76"/>
      <c r="E175" s="76"/>
      <c r="F175" s="76"/>
      <c r="G175" s="87" t="s">
        <v>684</v>
      </c>
      <c r="H175" s="95">
        <v>1934.9</v>
      </c>
      <c r="I175" s="95">
        <v>1936.63</v>
      </c>
      <c r="J175" s="95">
        <v>1948.16</v>
      </c>
      <c r="K175" s="95">
        <v>1946.43</v>
      </c>
      <c r="L175" s="88"/>
    </row>
    <row r="176" spans="1:12" x14ac:dyDescent="0.3">
      <c r="A176" s="86" t="s">
        <v>685</v>
      </c>
      <c r="B176" s="75" t="s">
        <v>385</v>
      </c>
      <c r="C176" s="76"/>
      <c r="D176" s="76"/>
      <c r="E176" s="76"/>
      <c r="F176" s="76"/>
      <c r="G176" s="87" t="s">
        <v>686</v>
      </c>
      <c r="H176" s="95">
        <v>15275.8</v>
      </c>
      <c r="I176" s="95">
        <v>9582.6299999999992</v>
      </c>
      <c r="J176" s="95">
        <v>9067.86</v>
      </c>
      <c r="K176" s="95">
        <v>14761.03</v>
      </c>
      <c r="L176" s="88"/>
    </row>
    <row r="177" spans="1:12" x14ac:dyDescent="0.3">
      <c r="A177" s="86" t="s">
        <v>687</v>
      </c>
      <c r="B177" s="75" t="s">
        <v>385</v>
      </c>
      <c r="C177" s="76"/>
      <c r="D177" s="76"/>
      <c r="E177" s="76"/>
      <c r="F177" s="76"/>
      <c r="G177" s="87" t="s">
        <v>688</v>
      </c>
      <c r="H177" s="95">
        <v>18537.990000000002</v>
      </c>
      <c r="I177" s="95">
        <v>18537.990000000002</v>
      </c>
      <c r="J177" s="95">
        <v>17338.36</v>
      </c>
      <c r="K177" s="95">
        <v>17338.36</v>
      </c>
      <c r="L177" s="88"/>
    </row>
    <row r="178" spans="1:12" x14ac:dyDescent="0.3">
      <c r="A178" s="86" t="s">
        <v>689</v>
      </c>
      <c r="B178" s="75" t="s">
        <v>385</v>
      </c>
      <c r="C178" s="76"/>
      <c r="D178" s="76"/>
      <c r="E178" s="76"/>
      <c r="F178" s="76"/>
      <c r="G178" s="87" t="s">
        <v>690</v>
      </c>
      <c r="H178" s="95">
        <v>3746.33</v>
      </c>
      <c r="I178" s="95">
        <v>3746.33</v>
      </c>
      <c r="J178" s="95">
        <v>3833.92</v>
      </c>
      <c r="K178" s="95">
        <v>3833.92</v>
      </c>
      <c r="L178" s="88"/>
    </row>
    <row r="179" spans="1:12" x14ac:dyDescent="0.3">
      <c r="A179" s="86" t="s">
        <v>691</v>
      </c>
      <c r="B179" s="75" t="s">
        <v>385</v>
      </c>
      <c r="C179" s="76"/>
      <c r="D179" s="76"/>
      <c r="E179" s="76"/>
      <c r="F179" s="76"/>
      <c r="G179" s="87" t="s">
        <v>692</v>
      </c>
      <c r="H179" s="95">
        <v>270.45</v>
      </c>
      <c r="I179" s="95">
        <v>270.52999999999997</v>
      </c>
      <c r="J179" s="95">
        <v>95.31</v>
      </c>
      <c r="K179" s="95">
        <v>95.23</v>
      </c>
      <c r="L179" s="88"/>
    </row>
    <row r="180" spans="1:12" x14ac:dyDescent="0.3">
      <c r="A180" s="86" t="s">
        <v>693</v>
      </c>
      <c r="B180" s="75" t="s">
        <v>385</v>
      </c>
      <c r="C180" s="76"/>
      <c r="D180" s="76"/>
      <c r="E180" s="76"/>
      <c r="F180" s="76"/>
      <c r="G180" s="87" t="s">
        <v>694</v>
      </c>
      <c r="H180" s="95">
        <v>2601.75</v>
      </c>
      <c r="I180" s="95">
        <v>2601.75</v>
      </c>
      <c r="J180" s="95">
        <v>2586.39</v>
      </c>
      <c r="K180" s="95">
        <v>2586.39</v>
      </c>
      <c r="L180" s="88"/>
    </row>
    <row r="181" spans="1:12" x14ac:dyDescent="0.3">
      <c r="A181" s="89" t="s">
        <v>385</v>
      </c>
      <c r="B181" s="75" t="s">
        <v>385</v>
      </c>
      <c r="C181" s="76"/>
      <c r="D181" s="76"/>
      <c r="E181" s="76"/>
      <c r="F181" s="76"/>
      <c r="G181" s="90" t="s">
        <v>385</v>
      </c>
      <c r="H181" s="96"/>
      <c r="I181" s="96"/>
      <c r="J181" s="96"/>
      <c r="K181" s="96"/>
      <c r="L181" s="91"/>
    </row>
    <row r="182" spans="1:12" x14ac:dyDescent="0.3">
      <c r="A182" s="82" t="s">
        <v>695</v>
      </c>
      <c r="B182" s="75" t="s">
        <v>385</v>
      </c>
      <c r="C182" s="76"/>
      <c r="D182" s="76"/>
      <c r="E182" s="83" t="s">
        <v>696</v>
      </c>
      <c r="F182" s="84"/>
      <c r="G182" s="84"/>
      <c r="H182" s="92">
        <v>215529.27</v>
      </c>
      <c r="I182" s="92">
        <v>512521.11</v>
      </c>
      <c r="J182" s="92">
        <v>471326.26</v>
      </c>
      <c r="K182" s="92">
        <v>174334.42</v>
      </c>
      <c r="L182" s="99"/>
    </row>
    <row r="183" spans="1:12" x14ac:dyDescent="0.3">
      <c r="A183" s="82" t="s">
        <v>697</v>
      </c>
      <c r="B183" s="75" t="s">
        <v>385</v>
      </c>
      <c r="C183" s="76"/>
      <c r="D183" s="76"/>
      <c r="E183" s="76"/>
      <c r="F183" s="83" t="s">
        <v>696</v>
      </c>
      <c r="G183" s="84"/>
      <c r="H183" s="92">
        <v>215529.27</v>
      </c>
      <c r="I183" s="92">
        <v>512521.11</v>
      </c>
      <c r="J183" s="92">
        <v>471326.26</v>
      </c>
      <c r="K183" s="92">
        <v>174334.42</v>
      </c>
      <c r="L183" s="99"/>
    </row>
    <row r="184" spans="1:12" x14ac:dyDescent="0.3">
      <c r="A184" s="86" t="s">
        <v>698</v>
      </c>
      <c r="B184" s="75" t="s">
        <v>385</v>
      </c>
      <c r="C184" s="76"/>
      <c r="D184" s="76"/>
      <c r="E184" s="76"/>
      <c r="F184" s="76"/>
      <c r="G184" s="87" t="s">
        <v>699</v>
      </c>
      <c r="H184" s="95">
        <v>215529.27</v>
      </c>
      <c r="I184" s="95">
        <v>512521.11</v>
      </c>
      <c r="J184" s="95">
        <v>471326.26</v>
      </c>
      <c r="K184" s="95">
        <v>174334.42</v>
      </c>
      <c r="L184" s="88"/>
    </row>
    <row r="185" spans="1:12" x14ac:dyDescent="0.3">
      <c r="A185" s="89" t="s">
        <v>385</v>
      </c>
      <c r="B185" s="75" t="s">
        <v>385</v>
      </c>
      <c r="C185" s="76"/>
      <c r="D185" s="76"/>
      <c r="E185" s="76"/>
      <c r="F185" s="76"/>
      <c r="G185" s="90" t="s">
        <v>385</v>
      </c>
      <c r="H185" s="96"/>
      <c r="I185" s="96"/>
      <c r="J185" s="96"/>
      <c r="K185" s="96"/>
      <c r="L185" s="91"/>
    </row>
    <row r="186" spans="1:12" x14ac:dyDescent="0.3">
      <c r="A186" s="82" t="s">
        <v>700</v>
      </c>
      <c r="B186" s="75" t="s">
        <v>385</v>
      </c>
      <c r="C186" s="76"/>
      <c r="D186" s="76"/>
      <c r="E186" s="83" t="s">
        <v>456</v>
      </c>
      <c r="F186" s="84"/>
      <c r="G186" s="84"/>
      <c r="H186" s="92">
        <v>51.98</v>
      </c>
      <c r="I186" s="92">
        <v>12.98</v>
      </c>
      <c r="J186" s="92">
        <v>801</v>
      </c>
      <c r="K186" s="92">
        <v>840</v>
      </c>
      <c r="L186" s="99"/>
    </row>
    <row r="187" spans="1:12" x14ac:dyDescent="0.3">
      <c r="A187" s="82" t="s">
        <v>701</v>
      </c>
      <c r="B187" s="75" t="s">
        <v>385</v>
      </c>
      <c r="C187" s="76"/>
      <c r="D187" s="76"/>
      <c r="E187" s="76"/>
      <c r="F187" s="83" t="s">
        <v>456</v>
      </c>
      <c r="G187" s="84"/>
      <c r="H187" s="92">
        <v>51.98</v>
      </c>
      <c r="I187" s="92">
        <v>12.98</v>
      </c>
      <c r="J187" s="92">
        <v>801</v>
      </c>
      <c r="K187" s="92">
        <v>840</v>
      </c>
      <c r="L187" s="99"/>
    </row>
    <row r="188" spans="1:12" x14ac:dyDescent="0.3">
      <c r="A188" s="86" t="s">
        <v>702</v>
      </c>
      <c r="B188" s="75" t="s">
        <v>385</v>
      </c>
      <c r="C188" s="76"/>
      <c r="D188" s="76"/>
      <c r="E188" s="76"/>
      <c r="F188" s="76"/>
      <c r="G188" s="87" t="s">
        <v>703</v>
      </c>
      <c r="H188" s="95">
        <v>51.98</v>
      </c>
      <c r="I188" s="95">
        <v>12.98</v>
      </c>
      <c r="J188" s="95">
        <v>801</v>
      </c>
      <c r="K188" s="95">
        <v>840</v>
      </c>
      <c r="L188" s="88"/>
    </row>
    <row r="189" spans="1:12" x14ac:dyDescent="0.3">
      <c r="A189" s="89" t="s">
        <v>385</v>
      </c>
      <c r="B189" s="75" t="s">
        <v>385</v>
      </c>
      <c r="C189" s="76"/>
      <c r="D189" s="76"/>
      <c r="E189" s="76"/>
      <c r="F189" s="76"/>
      <c r="G189" s="90" t="s">
        <v>385</v>
      </c>
      <c r="H189" s="96"/>
      <c r="I189" s="96"/>
      <c r="J189" s="96"/>
      <c r="K189" s="96"/>
      <c r="L189" s="91"/>
    </row>
    <row r="190" spans="1:12" x14ac:dyDescent="0.3">
      <c r="A190" s="82" t="s">
        <v>705</v>
      </c>
      <c r="B190" s="75" t="s">
        <v>385</v>
      </c>
      <c r="C190" s="76"/>
      <c r="D190" s="83" t="s">
        <v>706</v>
      </c>
      <c r="E190" s="84"/>
      <c r="F190" s="84"/>
      <c r="G190" s="84"/>
      <c r="H190" s="92">
        <v>6007148.1299999999</v>
      </c>
      <c r="I190" s="92">
        <v>1292332.28</v>
      </c>
      <c r="J190" s="92">
        <v>2725347.84</v>
      </c>
      <c r="K190" s="92">
        <v>7440163.6900000004</v>
      </c>
      <c r="L190" s="99"/>
    </row>
    <row r="191" spans="1:12" x14ac:dyDescent="0.3">
      <c r="A191" s="82" t="s">
        <v>707</v>
      </c>
      <c r="B191" s="75" t="s">
        <v>385</v>
      </c>
      <c r="C191" s="76"/>
      <c r="D191" s="76"/>
      <c r="E191" s="83" t="s">
        <v>706</v>
      </c>
      <c r="F191" s="84"/>
      <c r="G191" s="84"/>
      <c r="H191" s="92">
        <v>6007148.1299999999</v>
      </c>
      <c r="I191" s="92">
        <v>1292332.28</v>
      </c>
      <c r="J191" s="92">
        <v>2725347.84</v>
      </c>
      <c r="K191" s="92">
        <v>7440163.6900000004</v>
      </c>
      <c r="L191" s="99"/>
    </row>
    <row r="192" spans="1:12" x14ac:dyDescent="0.3">
      <c r="A192" s="82" t="s">
        <v>708</v>
      </c>
      <c r="B192" s="75" t="s">
        <v>385</v>
      </c>
      <c r="C192" s="76"/>
      <c r="D192" s="76"/>
      <c r="E192" s="76"/>
      <c r="F192" s="83" t="s">
        <v>706</v>
      </c>
      <c r="G192" s="84"/>
      <c r="H192" s="92">
        <v>6007148.1299999999</v>
      </c>
      <c r="I192" s="92">
        <v>1292332.28</v>
      </c>
      <c r="J192" s="92">
        <v>2725347.84</v>
      </c>
      <c r="K192" s="92">
        <v>7440163.6900000004</v>
      </c>
      <c r="L192" s="99"/>
    </row>
    <row r="193" spans="1:12" x14ac:dyDescent="0.3">
      <c r="A193" s="86" t="s">
        <v>709</v>
      </c>
      <c r="B193" s="75" t="s">
        <v>385</v>
      </c>
      <c r="C193" s="76"/>
      <c r="D193" s="76"/>
      <c r="E193" s="76"/>
      <c r="F193" s="76"/>
      <c r="G193" s="87" t="s">
        <v>710</v>
      </c>
      <c r="H193" s="95">
        <v>6007148.1299999999</v>
      </c>
      <c r="I193" s="95">
        <v>1292332.28</v>
      </c>
      <c r="J193" s="95">
        <v>2725347.84</v>
      </c>
      <c r="K193" s="95">
        <v>7440163.6900000004</v>
      </c>
      <c r="L193" s="88"/>
    </row>
    <row r="194" spans="1:12" x14ac:dyDescent="0.3">
      <c r="A194" s="82" t="s">
        <v>385</v>
      </c>
      <c r="B194" s="75" t="s">
        <v>385</v>
      </c>
      <c r="C194" s="76"/>
      <c r="D194" s="83" t="s">
        <v>385</v>
      </c>
      <c r="E194" s="84"/>
      <c r="F194" s="84"/>
      <c r="G194" s="84"/>
      <c r="H194" s="94"/>
      <c r="I194" s="94"/>
      <c r="J194" s="94"/>
      <c r="K194" s="94"/>
      <c r="L194" s="100"/>
    </row>
    <row r="195" spans="1:12" x14ac:dyDescent="0.3">
      <c r="A195" s="82" t="s">
        <v>711</v>
      </c>
      <c r="B195" s="85" t="s">
        <v>385</v>
      </c>
      <c r="C195" s="83" t="s">
        <v>712</v>
      </c>
      <c r="D195" s="84"/>
      <c r="E195" s="84"/>
      <c r="F195" s="84"/>
      <c r="G195" s="84"/>
      <c r="H195" s="92">
        <v>21549075.82</v>
      </c>
      <c r="I195" s="92">
        <v>310656.01</v>
      </c>
      <c r="J195" s="92">
        <v>342.38</v>
      </c>
      <c r="K195" s="92">
        <v>21238762.190000001</v>
      </c>
      <c r="L195" s="99"/>
    </row>
    <row r="196" spans="1:12" x14ac:dyDescent="0.3">
      <c r="A196" s="82" t="s">
        <v>713</v>
      </c>
      <c r="B196" s="75" t="s">
        <v>385</v>
      </c>
      <c r="C196" s="76"/>
      <c r="D196" s="83" t="s">
        <v>714</v>
      </c>
      <c r="E196" s="84"/>
      <c r="F196" s="84"/>
      <c r="G196" s="84"/>
      <c r="H196" s="92">
        <v>11894521.130000001</v>
      </c>
      <c r="I196" s="92">
        <v>310656.01</v>
      </c>
      <c r="J196" s="92">
        <v>342.38</v>
      </c>
      <c r="K196" s="92">
        <v>11584207.5</v>
      </c>
      <c r="L196" s="99"/>
    </row>
    <row r="197" spans="1:12" x14ac:dyDescent="0.3">
      <c r="A197" s="82" t="s">
        <v>715</v>
      </c>
      <c r="B197" s="75" t="s">
        <v>385</v>
      </c>
      <c r="C197" s="76"/>
      <c r="D197" s="76"/>
      <c r="E197" s="83" t="s">
        <v>716</v>
      </c>
      <c r="F197" s="84"/>
      <c r="G197" s="84"/>
      <c r="H197" s="92">
        <v>11774974.66</v>
      </c>
      <c r="I197" s="92">
        <v>308247.94</v>
      </c>
      <c r="J197" s="92">
        <v>0</v>
      </c>
      <c r="K197" s="92">
        <v>11466726.720000001</v>
      </c>
      <c r="L197" s="99"/>
    </row>
    <row r="198" spans="1:12" x14ac:dyDescent="0.3">
      <c r="A198" s="82" t="s">
        <v>717</v>
      </c>
      <c r="B198" s="75" t="s">
        <v>385</v>
      </c>
      <c r="C198" s="76"/>
      <c r="D198" s="76"/>
      <c r="E198" s="76"/>
      <c r="F198" s="83" t="s">
        <v>716</v>
      </c>
      <c r="G198" s="84"/>
      <c r="H198" s="92">
        <v>11774974.66</v>
      </c>
      <c r="I198" s="92">
        <v>308247.94</v>
      </c>
      <c r="J198" s="92">
        <v>0</v>
      </c>
      <c r="K198" s="92">
        <v>11466726.720000001</v>
      </c>
      <c r="L198" s="99"/>
    </row>
    <row r="199" spans="1:12" x14ac:dyDescent="0.3">
      <c r="A199" s="86" t="s">
        <v>718</v>
      </c>
      <c r="B199" s="75" t="s">
        <v>385</v>
      </c>
      <c r="C199" s="76"/>
      <c r="D199" s="76"/>
      <c r="E199" s="76"/>
      <c r="F199" s="76"/>
      <c r="G199" s="87" t="s">
        <v>719</v>
      </c>
      <c r="H199" s="95">
        <v>9745609.2300000004</v>
      </c>
      <c r="I199" s="95">
        <v>267458.46999999997</v>
      </c>
      <c r="J199" s="95">
        <v>0</v>
      </c>
      <c r="K199" s="95">
        <v>9478150.7599999998</v>
      </c>
      <c r="L199" s="88"/>
    </row>
    <row r="200" spans="1:12" x14ac:dyDescent="0.3">
      <c r="A200" s="86" t="s">
        <v>720</v>
      </c>
      <c r="B200" s="75" t="s">
        <v>385</v>
      </c>
      <c r="C200" s="76"/>
      <c r="D200" s="76"/>
      <c r="E200" s="76"/>
      <c r="F200" s="76"/>
      <c r="G200" s="87" t="s">
        <v>721</v>
      </c>
      <c r="H200" s="95">
        <v>354861.88</v>
      </c>
      <c r="I200" s="95">
        <v>9213.5499999999993</v>
      </c>
      <c r="J200" s="95">
        <v>0</v>
      </c>
      <c r="K200" s="95">
        <v>345648.33</v>
      </c>
      <c r="L200" s="88"/>
    </row>
    <row r="201" spans="1:12" x14ac:dyDescent="0.3">
      <c r="A201" s="86" t="s">
        <v>722</v>
      </c>
      <c r="B201" s="75" t="s">
        <v>385</v>
      </c>
      <c r="C201" s="76"/>
      <c r="D201" s="76"/>
      <c r="E201" s="76"/>
      <c r="F201" s="76"/>
      <c r="G201" s="87" t="s">
        <v>723</v>
      </c>
      <c r="H201" s="95">
        <v>34799.64</v>
      </c>
      <c r="I201" s="95">
        <v>445.63</v>
      </c>
      <c r="J201" s="95">
        <v>0</v>
      </c>
      <c r="K201" s="95">
        <v>34354.01</v>
      </c>
      <c r="L201" s="88"/>
    </row>
    <row r="202" spans="1:12" x14ac:dyDescent="0.3">
      <c r="A202" s="86" t="s">
        <v>724</v>
      </c>
      <c r="B202" s="75" t="s">
        <v>385</v>
      </c>
      <c r="C202" s="76"/>
      <c r="D202" s="76"/>
      <c r="E202" s="76"/>
      <c r="F202" s="76"/>
      <c r="G202" s="87" t="s">
        <v>725</v>
      </c>
      <c r="H202" s="95">
        <v>378055.26</v>
      </c>
      <c r="I202" s="95">
        <v>7417.46</v>
      </c>
      <c r="J202" s="95">
        <v>0</v>
      </c>
      <c r="K202" s="95">
        <v>370637.8</v>
      </c>
      <c r="L202" s="88"/>
    </row>
    <row r="203" spans="1:12" x14ac:dyDescent="0.3">
      <c r="A203" s="86" t="s">
        <v>726</v>
      </c>
      <c r="B203" s="75" t="s">
        <v>385</v>
      </c>
      <c r="C203" s="76"/>
      <c r="D203" s="76"/>
      <c r="E203" s="76"/>
      <c r="F203" s="76"/>
      <c r="G203" s="87" t="s">
        <v>727</v>
      </c>
      <c r="H203" s="95">
        <v>301643.93</v>
      </c>
      <c r="I203" s="95">
        <v>6342.41</v>
      </c>
      <c r="J203" s="95">
        <v>0</v>
      </c>
      <c r="K203" s="95">
        <v>295301.52</v>
      </c>
      <c r="L203" s="88"/>
    </row>
    <row r="204" spans="1:12" x14ac:dyDescent="0.3">
      <c r="A204" s="86" t="s">
        <v>728</v>
      </c>
      <c r="B204" s="75" t="s">
        <v>385</v>
      </c>
      <c r="C204" s="76"/>
      <c r="D204" s="76"/>
      <c r="E204" s="76"/>
      <c r="F204" s="76"/>
      <c r="G204" s="87" t="s">
        <v>729</v>
      </c>
      <c r="H204" s="95">
        <v>960004.72</v>
      </c>
      <c r="I204" s="95">
        <v>17370.419999999998</v>
      </c>
      <c r="J204" s="95">
        <v>0</v>
      </c>
      <c r="K204" s="95">
        <v>942634.3</v>
      </c>
      <c r="L204" s="88"/>
    </row>
    <row r="205" spans="1:12" x14ac:dyDescent="0.3">
      <c r="A205" s="89" t="s">
        <v>385</v>
      </c>
      <c r="B205" s="75" t="s">
        <v>385</v>
      </c>
      <c r="C205" s="76"/>
      <c r="D205" s="76"/>
      <c r="E205" s="76"/>
      <c r="F205" s="76"/>
      <c r="G205" s="90" t="s">
        <v>385</v>
      </c>
      <c r="H205" s="96"/>
      <c r="I205" s="96"/>
      <c r="J205" s="96"/>
      <c r="K205" s="96"/>
      <c r="L205" s="91"/>
    </row>
    <row r="206" spans="1:12" x14ac:dyDescent="0.3">
      <c r="A206" s="82" t="s">
        <v>730</v>
      </c>
      <c r="B206" s="75" t="s">
        <v>385</v>
      </c>
      <c r="C206" s="76"/>
      <c r="D206" s="76"/>
      <c r="E206" s="83" t="s">
        <v>731</v>
      </c>
      <c r="F206" s="84"/>
      <c r="G206" s="84"/>
      <c r="H206" s="92">
        <v>51067.59</v>
      </c>
      <c r="I206" s="92">
        <v>2408.0700000000002</v>
      </c>
      <c r="J206" s="92">
        <v>0</v>
      </c>
      <c r="K206" s="92">
        <v>48659.519999999997</v>
      </c>
      <c r="L206" s="99"/>
    </row>
    <row r="207" spans="1:12" x14ac:dyDescent="0.3">
      <c r="A207" s="82" t="s">
        <v>732</v>
      </c>
      <c r="B207" s="75" t="s">
        <v>385</v>
      </c>
      <c r="C207" s="76"/>
      <c r="D207" s="76"/>
      <c r="E207" s="76"/>
      <c r="F207" s="83" t="s">
        <v>731</v>
      </c>
      <c r="G207" s="84"/>
      <c r="H207" s="92">
        <v>51067.59</v>
      </c>
      <c r="I207" s="92">
        <v>2408.0700000000002</v>
      </c>
      <c r="J207" s="92">
        <v>0</v>
      </c>
      <c r="K207" s="92">
        <v>48659.519999999997</v>
      </c>
      <c r="L207" s="99"/>
    </row>
    <row r="208" spans="1:12" x14ac:dyDescent="0.3">
      <c r="A208" s="86" t="s">
        <v>733</v>
      </c>
      <c r="B208" s="75" t="s">
        <v>385</v>
      </c>
      <c r="C208" s="76"/>
      <c r="D208" s="76"/>
      <c r="E208" s="76"/>
      <c r="F208" s="76"/>
      <c r="G208" s="87" t="s">
        <v>734</v>
      </c>
      <c r="H208" s="95">
        <v>51067.59</v>
      </c>
      <c r="I208" s="95">
        <v>2408.0700000000002</v>
      </c>
      <c r="J208" s="95">
        <v>0</v>
      </c>
      <c r="K208" s="95">
        <v>48659.519999999997</v>
      </c>
      <c r="L208" s="88"/>
    </row>
    <row r="209" spans="1:12" x14ac:dyDescent="0.3">
      <c r="A209" s="89" t="s">
        <v>385</v>
      </c>
      <c r="B209" s="75" t="s">
        <v>385</v>
      </c>
      <c r="C209" s="76"/>
      <c r="D209" s="76"/>
      <c r="E209" s="76"/>
      <c r="F209" s="76"/>
      <c r="G209" s="90" t="s">
        <v>385</v>
      </c>
      <c r="H209" s="96"/>
      <c r="I209" s="96"/>
      <c r="J209" s="96"/>
      <c r="K209" s="96"/>
      <c r="L209" s="91"/>
    </row>
    <row r="210" spans="1:12" x14ac:dyDescent="0.3">
      <c r="A210" s="82" t="s">
        <v>735</v>
      </c>
      <c r="B210" s="75" t="s">
        <v>385</v>
      </c>
      <c r="C210" s="76"/>
      <c r="D210" s="76"/>
      <c r="E210" s="83" t="s">
        <v>736</v>
      </c>
      <c r="F210" s="84"/>
      <c r="G210" s="84"/>
      <c r="H210" s="92">
        <v>68478.880000000005</v>
      </c>
      <c r="I210" s="92">
        <v>0</v>
      </c>
      <c r="J210" s="92">
        <v>342.38</v>
      </c>
      <c r="K210" s="92">
        <v>68821.259999999995</v>
      </c>
      <c r="L210" s="99"/>
    </row>
    <row r="211" spans="1:12" x14ac:dyDescent="0.3">
      <c r="A211" s="82" t="s">
        <v>737</v>
      </c>
      <c r="B211" s="75" t="s">
        <v>385</v>
      </c>
      <c r="C211" s="76"/>
      <c r="D211" s="76"/>
      <c r="E211" s="76"/>
      <c r="F211" s="83" t="s">
        <v>736</v>
      </c>
      <c r="G211" s="84"/>
      <c r="H211" s="92">
        <v>68478.880000000005</v>
      </c>
      <c r="I211" s="92">
        <v>0</v>
      </c>
      <c r="J211" s="92">
        <v>342.38</v>
      </c>
      <c r="K211" s="92">
        <v>68821.259999999995</v>
      </c>
      <c r="L211" s="99"/>
    </row>
    <row r="212" spans="1:12" x14ac:dyDescent="0.3">
      <c r="A212" s="86" t="s">
        <v>738</v>
      </c>
      <c r="B212" s="75" t="s">
        <v>385</v>
      </c>
      <c r="C212" s="76"/>
      <c r="D212" s="76"/>
      <c r="E212" s="76"/>
      <c r="F212" s="76"/>
      <c r="G212" s="87" t="s">
        <v>739</v>
      </c>
      <c r="H212" s="95">
        <v>68478.880000000005</v>
      </c>
      <c r="I212" s="95">
        <v>0</v>
      </c>
      <c r="J212" s="95">
        <v>342.38</v>
      </c>
      <c r="K212" s="95">
        <v>68821.259999999995</v>
      </c>
      <c r="L212" s="88"/>
    </row>
    <row r="213" spans="1:12" x14ac:dyDescent="0.3">
      <c r="A213" s="89" t="s">
        <v>385</v>
      </c>
      <c r="B213" s="75" t="s">
        <v>385</v>
      </c>
      <c r="C213" s="76"/>
      <c r="D213" s="76"/>
      <c r="E213" s="76"/>
      <c r="F213" s="76"/>
      <c r="G213" s="90" t="s">
        <v>385</v>
      </c>
      <c r="H213" s="96"/>
      <c r="I213" s="96"/>
      <c r="J213" s="96"/>
      <c r="K213" s="96"/>
      <c r="L213" s="91"/>
    </row>
    <row r="214" spans="1:12" x14ac:dyDescent="0.3">
      <c r="A214" s="82" t="s">
        <v>740</v>
      </c>
      <c r="B214" s="75" t="s">
        <v>385</v>
      </c>
      <c r="C214" s="76"/>
      <c r="D214" s="83" t="s">
        <v>741</v>
      </c>
      <c r="E214" s="84"/>
      <c r="F214" s="84"/>
      <c r="G214" s="84"/>
      <c r="H214" s="92">
        <v>9654554.6899999995</v>
      </c>
      <c r="I214" s="92">
        <v>0</v>
      </c>
      <c r="J214" s="92">
        <v>0</v>
      </c>
      <c r="K214" s="92">
        <v>9654554.6899999995</v>
      </c>
      <c r="L214" s="99"/>
    </row>
    <row r="215" spans="1:12" x14ac:dyDescent="0.3">
      <c r="A215" s="82" t="s">
        <v>742</v>
      </c>
      <c r="B215" s="75" t="s">
        <v>385</v>
      </c>
      <c r="C215" s="76"/>
      <c r="D215" s="76"/>
      <c r="E215" s="83" t="s">
        <v>741</v>
      </c>
      <c r="F215" s="84"/>
      <c r="G215" s="84"/>
      <c r="H215" s="92">
        <v>9654554.6899999995</v>
      </c>
      <c r="I215" s="92">
        <v>0</v>
      </c>
      <c r="J215" s="92">
        <v>0</v>
      </c>
      <c r="K215" s="92">
        <v>9654554.6899999995</v>
      </c>
      <c r="L215" s="99"/>
    </row>
    <row r="216" spans="1:12" x14ac:dyDescent="0.3">
      <c r="A216" s="82" t="s">
        <v>743</v>
      </c>
      <c r="B216" s="75" t="s">
        <v>385</v>
      </c>
      <c r="C216" s="76"/>
      <c r="D216" s="76"/>
      <c r="E216" s="76"/>
      <c r="F216" s="83" t="s">
        <v>744</v>
      </c>
      <c r="G216" s="84"/>
      <c r="H216" s="92">
        <v>9654554.6899999995</v>
      </c>
      <c r="I216" s="92">
        <v>0</v>
      </c>
      <c r="J216" s="92">
        <v>0</v>
      </c>
      <c r="K216" s="92">
        <v>9654554.6899999995</v>
      </c>
      <c r="L216" s="99"/>
    </row>
    <row r="217" spans="1:12" x14ac:dyDescent="0.3">
      <c r="A217" s="86" t="s">
        <v>745</v>
      </c>
      <c r="B217" s="75" t="s">
        <v>385</v>
      </c>
      <c r="C217" s="76"/>
      <c r="D217" s="76"/>
      <c r="E217" s="76"/>
      <c r="F217" s="76"/>
      <c r="G217" s="87" t="s">
        <v>504</v>
      </c>
      <c r="H217" s="95">
        <v>29585</v>
      </c>
      <c r="I217" s="95">
        <v>0</v>
      </c>
      <c r="J217" s="95">
        <v>0</v>
      </c>
      <c r="K217" s="95">
        <v>29585</v>
      </c>
      <c r="L217" s="88"/>
    </row>
    <row r="218" spans="1:12" x14ac:dyDescent="0.3">
      <c r="A218" s="86" t="s">
        <v>746</v>
      </c>
      <c r="B218" s="75" t="s">
        <v>385</v>
      </c>
      <c r="C218" s="76"/>
      <c r="D218" s="76"/>
      <c r="E218" s="76"/>
      <c r="F218" s="76"/>
      <c r="G218" s="87" t="s">
        <v>635</v>
      </c>
      <c r="H218" s="95">
        <v>1267564.69</v>
      </c>
      <c r="I218" s="95">
        <v>0</v>
      </c>
      <c r="J218" s="95">
        <v>0</v>
      </c>
      <c r="K218" s="95">
        <v>1267564.69</v>
      </c>
      <c r="L218" s="88"/>
    </row>
    <row r="219" spans="1:12" x14ac:dyDescent="0.3">
      <c r="A219" s="86" t="s">
        <v>747</v>
      </c>
      <c r="B219" s="75" t="s">
        <v>385</v>
      </c>
      <c r="C219" s="76"/>
      <c r="D219" s="76"/>
      <c r="E219" s="76"/>
      <c r="F219" s="76"/>
      <c r="G219" s="87" t="s">
        <v>637</v>
      </c>
      <c r="H219" s="95">
        <v>35000</v>
      </c>
      <c r="I219" s="95">
        <v>0</v>
      </c>
      <c r="J219" s="95">
        <v>0</v>
      </c>
      <c r="K219" s="95">
        <v>35000</v>
      </c>
      <c r="L219" s="88"/>
    </row>
    <row r="220" spans="1:12" x14ac:dyDescent="0.3">
      <c r="A220" s="86" t="s">
        <v>748</v>
      </c>
      <c r="B220" s="75" t="s">
        <v>385</v>
      </c>
      <c r="C220" s="76"/>
      <c r="D220" s="76"/>
      <c r="E220" s="76"/>
      <c r="F220" s="76"/>
      <c r="G220" s="87" t="s">
        <v>639</v>
      </c>
      <c r="H220" s="95">
        <v>150000</v>
      </c>
      <c r="I220" s="95">
        <v>0</v>
      </c>
      <c r="J220" s="95">
        <v>0</v>
      </c>
      <c r="K220" s="95">
        <v>150000</v>
      </c>
      <c r="L220" s="88"/>
    </row>
    <row r="221" spans="1:12" x14ac:dyDescent="0.3">
      <c r="A221" s="86" t="s">
        <v>749</v>
      </c>
      <c r="B221" s="75" t="s">
        <v>385</v>
      </c>
      <c r="C221" s="76"/>
      <c r="D221" s="76"/>
      <c r="E221" s="76"/>
      <c r="F221" s="76"/>
      <c r="G221" s="87" t="s">
        <v>641</v>
      </c>
      <c r="H221" s="95">
        <v>8172405</v>
      </c>
      <c r="I221" s="95">
        <v>0</v>
      </c>
      <c r="J221" s="95">
        <v>0</v>
      </c>
      <c r="K221" s="95">
        <v>8172405</v>
      </c>
      <c r="L221" s="88"/>
    </row>
    <row r="222" spans="1:12" x14ac:dyDescent="0.3">
      <c r="A222" s="89" t="s">
        <v>385</v>
      </c>
      <c r="B222" s="75" t="s">
        <v>385</v>
      </c>
      <c r="C222" s="76"/>
      <c r="D222" s="76"/>
      <c r="E222" s="76"/>
      <c r="F222" s="76"/>
      <c r="G222" s="90" t="s">
        <v>385</v>
      </c>
      <c r="H222" s="96"/>
      <c r="I222" s="96"/>
      <c r="J222" s="96"/>
      <c r="K222" s="96"/>
      <c r="L222" s="91"/>
    </row>
    <row r="223" spans="1:12" x14ac:dyDescent="0.3">
      <c r="A223" s="82" t="s">
        <v>750</v>
      </c>
      <c r="B223" s="85" t="s">
        <v>385</v>
      </c>
      <c r="C223" s="83" t="s">
        <v>751</v>
      </c>
      <c r="D223" s="84"/>
      <c r="E223" s="84"/>
      <c r="F223" s="84"/>
      <c r="G223" s="84"/>
      <c r="H223" s="92">
        <v>-463740.7</v>
      </c>
      <c r="I223" s="92">
        <v>0</v>
      </c>
      <c r="J223" s="92">
        <v>0</v>
      </c>
      <c r="K223" s="92">
        <v>-463740.7</v>
      </c>
      <c r="L223" s="99"/>
    </row>
    <row r="224" spans="1:12" x14ac:dyDescent="0.3">
      <c r="A224" s="82" t="s">
        <v>752</v>
      </c>
      <c r="B224" s="75" t="s">
        <v>385</v>
      </c>
      <c r="C224" s="76"/>
      <c r="D224" s="83" t="s">
        <v>753</v>
      </c>
      <c r="E224" s="84"/>
      <c r="F224" s="84"/>
      <c r="G224" s="84"/>
      <c r="H224" s="92">
        <v>-463740.7</v>
      </c>
      <c r="I224" s="92">
        <v>0</v>
      </c>
      <c r="J224" s="92">
        <v>0</v>
      </c>
      <c r="K224" s="92">
        <v>-463740.7</v>
      </c>
      <c r="L224" s="99"/>
    </row>
    <row r="225" spans="1:12" x14ac:dyDescent="0.3">
      <c r="A225" s="82" t="s">
        <v>754</v>
      </c>
      <c r="B225" s="75" t="s">
        <v>385</v>
      </c>
      <c r="C225" s="76"/>
      <c r="D225" s="76"/>
      <c r="E225" s="83" t="s">
        <v>755</v>
      </c>
      <c r="F225" s="84"/>
      <c r="G225" s="84"/>
      <c r="H225" s="92">
        <v>-463740.7</v>
      </c>
      <c r="I225" s="92">
        <v>0</v>
      </c>
      <c r="J225" s="92">
        <v>0</v>
      </c>
      <c r="K225" s="92">
        <v>-463740.7</v>
      </c>
      <c r="L225" s="99"/>
    </row>
    <row r="226" spans="1:12" x14ac:dyDescent="0.3">
      <c r="A226" s="82" t="s">
        <v>756</v>
      </c>
      <c r="B226" s="75" t="s">
        <v>385</v>
      </c>
      <c r="C226" s="76"/>
      <c r="D226" s="76"/>
      <c r="E226" s="76"/>
      <c r="F226" s="83" t="s">
        <v>755</v>
      </c>
      <c r="G226" s="84"/>
      <c r="H226" s="92">
        <v>-463740.7</v>
      </c>
      <c r="I226" s="92">
        <v>0</v>
      </c>
      <c r="J226" s="92">
        <v>0</v>
      </c>
      <c r="K226" s="92">
        <v>-463740.7</v>
      </c>
      <c r="L226" s="99"/>
    </row>
    <row r="227" spans="1:12" x14ac:dyDescent="0.3">
      <c r="A227" s="86" t="s">
        <v>757</v>
      </c>
      <c r="B227" s="75" t="s">
        <v>385</v>
      </c>
      <c r="C227" s="76"/>
      <c r="D227" s="76"/>
      <c r="E227" s="76"/>
      <c r="F227" s="76"/>
      <c r="G227" s="87" t="s">
        <v>758</v>
      </c>
      <c r="H227" s="95">
        <v>-463740.7</v>
      </c>
      <c r="I227" s="95">
        <v>0</v>
      </c>
      <c r="J227" s="95">
        <v>0</v>
      </c>
      <c r="K227" s="95">
        <v>-463740.7</v>
      </c>
      <c r="L227" s="88"/>
    </row>
    <row r="228" spans="1:12" x14ac:dyDescent="0.3">
      <c r="A228" s="89" t="s">
        <v>385</v>
      </c>
      <c r="B228" s="75" t="s">
        <v>385</v>
      </c>
      <c r="C228" s="76"/>
      <c r="D228" s="76"/>
      <c r="E228" s="76"/>
      <c r="F228" s="76"/>
      <c r="G228" s="90" t="s">
        <v>385</v>
      </c>
      <c r="H228" s="96"/>
      <c r="I228" s="96"/>
      <c r="J228" s="96"/>
      <c r="K228" s="96"/>
      <c r="L228" s="91"/>
    </row>
    <row r="229" spans="1:12" x14ac:dyDescent="0.3">
      <c r="A229" s="82" t="s">
        <v>759</v>
      </c>
      <c r="B229" s="83" t="s">
        <v>760</v>
      </c>
      <c r="C229" s="84"/>
      <c r="D229" s="84"/>
      <c r="E229" s="84"/>
      <c r="F229" s="84"/>
      <c r="G229" s="84"/>
      <c r="H229" s="92">
        <v>9476434.2699999996</v>
      </c>
      <c r="I229" s="92">
        <v>2621723.9500000002</v>
      </c>
      <c r="J229" s="92">
        <v>728962.39</v>
      </c>
      <c r="K229" s="92">
        <v>11369195.83</v>
      </c>
      <c r="L229" s="101">
        <f>I229-J229</f>
        <v>1892761.56</v>
      </c>
    </row>
    <row r="230" spans="1:12" x14ac:dyDescent="0.3">
      <c r="A230" s="82" t="s">
        <v>761</v>
      </c>
      <c r="B230" s="85" t="s">
        <v>385</v>
      </c>
      <c r="C230" s="83" t="s">
        <v>762</v>
      </c>
      <c r="D230" s="84"/>
      <c r="E230" s="84"/>
      <c r="F230" s="84"/>
      <c r="G230" s="84"/>
      <c r="H230" s="92">
        <v>4967540.49</v>
      </c>
      <c r="I230" s="92">
        <v>1812874.35</v>
      </c>
      <c r="J230" s="92">
        <v>728962.39</v>
      </c>
      <c r="K230" s="92">
        <v>6051452.4500000002</v>
      </c>
      <c r="L230" s="99"/>
    </row>
    <row r="231" spans="1:12" x14ac:dyDescent="0.3">
      <c r="A231" s="82" t="s">
        <v>763</v>
      </c>
      <c r="B231" s="75" t="s">
        <v>385</v>
      </c>
      <c r="C231" s="76"/>
      <c r="D231" s="83" t="s">
        <v>764</v>
      </c>
      <c r="E231" s="84"/>
      <c r="F231" s="84"/>
      <c r="G231" s="84"/>
      <c r="H231" s="92">
        <v>3675130.89</v>
      </c>
      <c r="I231" s="92">
        <v>1556051.18</v>
      </c>
      <c r="J231" s="92">
        <v>728962.39</v>
      </c>
      <c r="K231" s="92">
        <v>4502219.68</v>
      </c>
      <c r="L231" s="99"/>
    </row>
    <row r="232" spans="1:12" x14ac:dyDescent="0.3">
      <c r="A232" s="82" t="s">
        <v>765</v>
      </c>
      <c r="B232" s="75" t="s">
        <v>385</v>
      </c>
      <c r="C232" s="76"/>
      <c r="D232" s="76"/>
      <c r="E232" s="83" t="s">
        <v>766</v>
      </c>
      <c r="F232" s="84"/>
      <c r="G232" s="84"/>
      <c r="H232" s="92">
        <v>64421.81</v>
      </c>
      <c r="I232" s="92">
        <v>29207.45</v>
      </c>
      <c r="J232" s="92">
        <v>15315.43</v>
      </c>
      <c r="K232" s="92">
        <v>78313.83</v>
      </c>
      <c r="L232" s="99"/>
    </row>
    <row r="233" spans="1:12" x14ac:dyDescent="0.3">
      <c r="A233" s="82" t="s">
        <v>767</v>
      </c>
      <c r="B233" s="75" t="s">
        <v>385</v>
      </c>
      <c r="C233" s="76"/>
      <c r="D233" s="76"/>
      <c r="E233" s="76"/>
      <c r="F233" s="83" t="s">
        <v>768</v>
      </c>
      <c r="G233" s="84"/>
      <c r="H233" s="92">
        <v>31899.87</v>
      </c>
      <c r="I233" s="92">
        <v>16085.61</v>
      </c>
      <c r="J233" s="92">
        <v>9123.35</v>
      </c>
      <c r="K233" s="92">
        <v>38862.129999999997</v>
      </c>
      <c r="L233" s="101">
        <f>I233-J233</f>
        <v>6962.26</v>
      </c>
    </row>
    <row r="234" spans="1:12" x14ac:dyDescent="0.3">
      <c r="A234" s="86" t="s">
        <v>769</v>
      </c>
      <c r="B234" s="75" t="s">
        <v>385</v>
      </c>
      <c r="C234" s="76"/>
      <c r="D234" s="76"/>
      <c r="E234" s="76"/>
      <c r="F234" s="76"/>
      <c r="G234" s="87" t="s">
        <v>770</v>
      </c>
      <c r="H234" s="95">
        <v>18813.849999999999</v>
      </c>
      <c r="I234" s="95">
        <v>3842.48</v>
      </c>
      <c r="J234" s="95">
        <v>0</v>
      </c>
      <c r="K234" s="95">
        <v>22656.33</v>
      </c>
      <c r="L234" s="88"/>
    </row>
    <row r="235" spans="1:12" x14ac:dyDescent="0.3">
      <c r="A235" s="86" t="s">
        <v>771</v>
      </c>
      <c r="B235" s="75" t="s">
        <v>385</v>
      </c>
      <c r="C235" s="76"/>
      <c r="D235" s="76"/>
      <c r="E235" s="76"/>
      <c r="F235" s="76"/>
      <c r="G235" s="87" t="s">
        <v>772</v>
      </c>
      <c r="H235" s="95">
        <v>534.77</v>
      </c>
      <c r="I235" s="95">
        <v>7527.38</v>
      </c>
      <c r="J235" s="95">
        <v>6948.35</v>
      </c>
      <c r="K235" s="95">
        <v>1113.8</v>
      </c>
      <c r="L235" s="88"/>
    </row>
    <row r="236" spans="1:12" x14ac:dyDescent="0.3">
      <c r="A236" s="86" t="s">
        <v>773</v>
      </c>
      <c r="B236" s="75" t="s">
        <v>385</v>
      </c>
      <c r="C236" s="76"/>
      <c r="D236" s="76"/>
      <c r="E236" s="76"/>
      <c r="F236" s="76"/>
      <c r="G236" s="87" t="s">
        <v>774</v>
      </c>
      <c r="H236" s="95">
        <v>2171.36</v>
      </c>
      <c r="I236" s="95">
        <v>2605.63</v>
      </c>
      <c r="J236" s="95">
        <v>2171.36</v>
      </c>
      <c r="K236" s="95">
        <v>2605.63</v>
      </c>
      <c r="L236" s="88"/>
    </row>
    <row r="237" spans="1:12" x14ac:dyDescent="0.3">
      <c r="A237" s="86" t="s">
        <v>775</v>
      </c>
      <c r="B237" s="75" t="s">
        <v>385</v>
      </c>
      <c r="C237" s="76"/>
      <c r="D237" s="76"/>
      <c r="E237" s="76"/>
      <c r="F237" s="76"/>
      <c r="G237" s="87" t="s">
        <v>776</v>
      </c>
      <c r="H237" s="95">
        <v>5008.7</v>
      </c>
      <c r="I237" s="95">
        <v>1022.95</v>
      </c>
      <c r="J237" s="95">
        <v>0</v>
      </c>
      <c r="K237" s="95">
        <v>6031.65</v>
      </c>
      <c r="L237" s="88"/>
    </row>
    <row r="238" spans="1:12" x14ac:dyDescent="0.3">
      <c r="A238" s="86" t="s">
        <v>777</v>
      </c>
      <c r="B238" s="75" t="s">
        <v>385</v>
      </c>
      <c r="C238" s="76"/>
      <c r="D238" s="76"/>
      <c r="E238" s="76"/>
      <c r="F238" s="76"/>
      <c r="G238" s="87" t="s">
        <v>778</v>
      </c>
      <c r="H238" s="95">
        <v>1505.12</v>
      </c>
      <c r="I238" s="95">
        <v>307.39999999999998</v>
      </c>
      <c r="J238" s="95">
        <v>0</v>
      </c>
      <c r="K238" s="95">
        <v>1812.52</v>
      </c>
      <c r="L238" s="88"/>
    </row>
    <row r="239" spans="1:12" x14ac:dyDescent="0.3">
      <c r="A239" s="86" t="s">
        <v>779</v>
      </c>
      <c r="B239" s="75" t="s">
        <v>385</v>
      </c>
      <c r="C239" s="76"/>
      <c r="D239" s="76"/>
      <c r="E239" s="76"/>
      <c r="F239" s="76"/>
      <c r="G239" s="87" t="s">
        <v>780</v>
      </c>
      <c r="H239" s="95">
        <v>188.13</v>
      </c>
      <c r="I239" s="95">
        <v>38.43</v>
      </c>
      <c r="J239" s="95">
        <v>0</v>
      </c>
      <c r="K239" s="95">
        <v>226.56</v>
      </c>
      <c r="L239" s="88"/>
    </row>
    <row r="240" spans="1:12" x14ac:dyDescent="0.3">
      <c r="A240" s="86" t="s">
        <v>781</v>
      </c>
      <c r="B240" s="75" t="s">
        <v>385</v>
      </c>
      <c r="C240" s="76"/>
      <c r="D240" s="76"/>
      <c r="E240" s="76"/>
      <c r="F240" s="76"/>
      <c r="G240" s="87" t="s">
        <v>782</v>
      </c>
      <c r="H240" s="95">
        <v>3175.3</v>
      </c>
      <c r="I240" s="95">
        <v>638.70000000000005</v>
      </c>
      <c r="J240" s="95">
        <v>3.64</v>
      </c>
      <c r="K240" s="95">
        <v>3810.36</v>
      </c>
      <c r="L240" s="88"/>
    </row>
    <row r="241" spans="1:12" x14ac:dyDescent="0.3">
      <c r="A241" s="86" t="s">
        <v>783</v>
      </c>
      <c r="B241" s="75" t="s">
        <v>385</v>
      </c>
      <c r="C241" s="76"/>
      <c r="D241" s="76"/>
      <c r="E241" s="76"/>
      <c r="F241" s="76"/>
      <c r="G241" s="87" t="s">
        <v>784</v>
      </c>
      <c r="H241" s="95">
        <v>5.18</v>
      </c>
      <c r="I241" s="95">
        <v>1.03</v>
      </c>
      <c r="J241" s="95">
        <v>0</v>
      </c>
      <c r="K241" s="95">
        <v>6.21</v>
      </c>
      <c r="L241" s="88"/>
    </row>
    <row r="242" spans="1:12" x14ac:dyDescent="0.3">
      <c r="A242" s="86" t="s">
        <v>785</v>
      </c>
      <c r="B242" s="75" t="s">
        <v>385</v>
      </c>
      <c r="C242" s="76"/>
      <c r="D242" s="76"/>
      <c r="E242" s="76"/>
      <c r="F242" s="76"/>
      <c r="G242" s="87" t="s">
        <v>786</v>
      </c>
      <c r="H242" s="95">
        <v>497.46</v>
      </c>
      <c r="I242" s="95">
        <v>101.61</v>
      </c>
      <c r="J242" s="95">
        <v>0</v>
      </c>
      <c r="K242" s="95">
        <v>599.07000000000005</v>
      </c>
      <c r="L242" s="88"/>
    </row>
    <row r="243" spans="1:12" x14ac:dyDescent="0.3">
      <c r="A243" s="89" t="s">
        <v>385</v>
      </c>
      <c r="B243" s="75" t="s">
        <v>385</v>
      </c>
      <c r="C243" s="76"/>
      <c r="D243" s="76"/>
      <c r="E243" s="76"/>
      <c r="F243" s="76"/>
      <c r="G243" s="90" t="s">
        <v>385</v>
      </c>
      <c r="H243" s="96"/>
      <c r="I243" s="96"/>
      <c r="J243" s="96"/>
      <c r="K243" s="96"/>
      <c r="L243" s="91"/>
    </row>
    <row r="244" spans="1:12" x14ac:dyDescent="0.3">
      <c r="A244" s="82" t="s">
        <v>787</v>
      </c>
      <c r="B244" s="75" t="s">
        <v>385</v>
      </c>
      <c r="C244" s="76"/>
      <c r="D244" s="76"/>
      <c r="E244" s="76"/>
      <c r="F244" s="83" t="s">
        <v>788</v>
      </c>
      <c r="G244" s="84"/>
      <c r="H244" s="92">
        <v>32521.94</v>
      </c>
      <c r="I244" s="92">
        <v>13121.84</v>
      </c>
      <c r="J244" s="92">
        <v>6192.08</v>
      </c>
      <c r="K244" s="92">
        <v>39451.699999999997</v>
      </c>
      <c r="L244" s="101">
        <f>I244-J244</f>
        <v>6929.76</v>
      </c>
    </row>
    <row r="245" spans="1:12" x14ac:dyDescent="0.3">
      <c r="A245" s="86" t="s">
        <v>789</v>
      </c>
      <c r="B245" s="75" t="s">
        <v>385</v>
      </c>
      <c r="C245" s="76"/>
      <c r="D245" s="76"/>
      <c r="E245" s="76"/>
      <c r="F245" s="76"/>
      <c r="G245" s="87" t="s">
        <v>770</v>
      </c>
      <c r="H245" s="95">
        <v>19830.150000000001</v>
      </c>
      <c r="I245" s="95">
        <v>4050.05</v>
      </c>
      <c r="J245" s="95">
        <v>0</v>
      </c>
      <c r="K245" s="95">
        <v>23880.2</v>
      </c>
      <c r="L245" s="88"/>
    </row>
    <row r="246" spans="1:12" x14ac:dyDescent="0.3">
      <c r="A246" s="86" t="s">
        <v>790</v>
      </c>
      <c r="B246" s="75" t="s">
        <v>385</v>
      </c>
      <c r="C246" s="76"/>
      <c r="D246" s="76"/>
      <c r="E246" s="76"/>
      <c r="F246" s="76"/>
      <c r="G246" s="87" t="s">
        <v>772</v>
      </c>
      <c r="H246" s="95">
        <v>1301.3800000000001</v>
      </c>
      <c r="I246" s="95">
        <v>4608.05</v>
      </c>
      <c r="J246" s="95">
        <v>4032.05</v>
      </c>
      <c r="K246" s="95">
        <v>1877.38</v>
      </c>
      <c r="L246" s="88"/>
    </row>
    <row r="247" spans="1:12" x14ac:dyDescent="0.3">
      <c r="A247" s="86" t="s">
        <v>791</v>
      </c>
      <c r="B247" s="75" t="s">
        <v>385</v>
      </c>
      <c r="C247" s="76"/>
      <c r="D247" s="76"/>
      <c r="E247" s="76"/>
      <c r="F247" s="76"/>
      <c r="G247" s="87" t="s">
        <v>774</v>
      </c>
      <c r="H247" s="95">
        <v>2160.0300000000002</v>
      </c>
      <c r="I247" s="95">
        <v>2592.0300000000002</v>
      </c>
      <c r="J247" s="95">
        <v>2160.0300000000002</v>
      </c>
      <c r="K247" s="95">
        <v>2592.0300000000002</v>
      </c>
      <c r="L247" s="88"/>
    </row>
    <row r="248" spans="1:12" x14ac:dyDescent="0.3">
      <c r="A248" s="86" t="s">
        <v>792</v>
      </c>
      <c r="B248" s="75" t="s">
        <v>385</v>
      </c>
      <c r="C248" s="76"/>
      <c r="D248" s="76"/>
      <c r="E248" s="76"/>
      <c r="F248" s="76"/>
      <c r="G248" s="87" t="s">
        <v>776</v>
      </c>
      <c r="H248" s="95">
        <v>3966.03</v>
      </c>
      <c r="I248" s="95">
        <v>810.01</v>
      </c>
      <c r="J248" s="95">
        <v>0</v>
      </c>
      <c r="K248" s="95">
        <v>4776.04</v>
      </c>
      <c r="L248" s="88"/>
    </row>
    <row r="249" spans="1:12" x14ac:dyDescent="0.3">
      <c r="A249" s="86" t="s">
        <v>793</v>
      </c>
      <c r="B249" s="75" t="s">
        <v>385</v>
      </c>
      <c r="C249" s="76"/>
      <c r="D249" s="76"/>
      <c r="E249" s="76"/>
      <c r="F249" s="76"/>
      <c r="G249" s="87" t="s">
        <v>778</v>
      </c>
      <c r="H249" s="95">
        <v>1586.41</v>
      </c>
      <c r="I249" s="95">
        <v>324</v>
      </c>
      <c r="J249" s="95">
        <v>0</v>
      </c>
      <c r="K249" s="95">
        <v>1910.41</v>
      </c>
      <c r="L249" s="88"/>
    </row>
    <row r="250" spans="1:12" x14ac:dyDescent="0.3">
      <c r="A250" s="86" t="s">
        <v>794</v>
      </c>
      <c r="B250" s="75" t="s">
        <v>385</v>
      </c>
      <c r="C250" s="76"/>
      <c r="D250" s="76"/>
      <c r="E250" s="76"/>
      <c r="F250" s="76"/>
      <c r="G250" s="87" t="s">
        <v>782</v>
      </c>
      <c r="H250" s="95">
        <v>3175.3</v>
      </c>
      <c r="I250" s="95">
        <v>635.05999999999995</v>
      </c>
      <c r="J250" s="95">
        <v>0</v>
      </c>
      <c r="K250" s="95">
        <v>3810.36</v>
      </c>
      <c r="L250" s="88"/>
    </row>
    <row r="251" spans="1:12" x14ac:dyDescent="0.3">
      <c r="A251" s="86" t="s">
        <v>795</v>
      </c>
      <c r="B251" s="75" t="s">
        <v>385</v>
      </c>
      <c r="C251" s="76"/>
      <c r="D251" s="76"/>
      <c r="E251" s="76"/>
      <c r="F251" s="76"/>
      <c r="G251" s="87" t="s">
        <v>784</v>
      </c>
      <c r="H251" s="95">
        <v>5.18</v>
      </c>
      <c r="I251" s="95">
        <v>1.03</v>
      </c>
      <c r="J251" s="95">
        <v>0</v>
      </c>
      <c r="K251" s="95">
        <v>6.21</v>
      </c>
      <c r="L251" s="88"/>
    </row>
    <row r="252" spans="1:12" x14ac:dyDescent="0.3">
      <c r="A252" s="86" t="s">
        <v>796</v>
      </c>
      <c r="B252" s="75" t="s">
        <v>385</v>
      </c>
      <c r="C252" s="76"/>
      <c r="D252" s="76"/>
      <c r="E252" s="76"/>
      <c r="F252" s="76"/>
      <c r="G252" s="87" t="s">
        <v>786</v>
      </c>
      <c r="H252" s="95">
        <v>497.46</v>
      </c>
      <c r="I252" s="95">
        <v>101.61</v>
      </c>
      <c r="J252" s="95">
        <v>0</v>
      </c>
      <c r="K252" s="95">
        <v>599.07000000000005</v>
      </c>
      <c r="L252" s="88"/>
    </row>
    <row r="253" spans="1:12" x14ac:dyDescent="0.3">
      <c r="A253" s="89" t="s">
        <v>385</v>
      </c>
      <c r="B253" s="75" t="s">
        <v>385</v>
      </c>
      <c r="C253" s="76"/>
      <c r="D253" s="76"/>
      <c r="E253" s="76"/>
      <c r="F253" s="76"/>
      <c r="G253" s="90" t="s">
        <v>385</v>
      </c>
      <c r="H253" s="96"/>
      <c r="I253" s="96"/>
      <c r="J253" s="96"/>
      <c r="K253" s="96"/>
      <c r="L253" s="91"/>
    </row>
    <row r="254" spans="1:12" x14ac:dyDescent="0.3">
      <c r="A254" s="82" t="s">
        <v>797</v>
      </c>
      <c r="B254" s="75" t="s">
        <v>385</v>
      </c>
      <c r="C254" s="76"/>
      <c r="D254" s="76"/>
      <c r="E254" s="83" t="s">
        <v>798</v>
      </c>
      <c r="F254" s="84"/>
      <c r="G254" s="84"/>
      <c r="H254" s="92">
        <v>2726166.28</v>
      </c>
      <c r="I254" s="92">
        <v>1332187.31</v>
      </c>
      <c r="J254" s="92">
        <v>707475.03</v>
      </c>
      <c r="K254" s="92">
        <v>3350878.56</v>
      </c>
      <c r="L254" s="99"/>
    </row>
    <row r="255" spans="1:12" x14ac:dyDescent="0.3">
      <c r="A255" s="82" t="s">
        <v>799</v>
      </c>
      <c r="B255" s="75" t="s">
        <v>385</v>
      </c>
      <c r="C255" s="76"/>
      <c r="D255" s="76"/>
      <c r="E255" s="76"/>
      <c r="F255" s="83" t="s">
        <v>768</v>
      </c>
      <c r="G255" s="84"/>
      <c r="H255" s="92">
        <v>271992.65000000002</v>
      </c>
      <c r="I255" s="92">
        <v>167127.97</v>
      </c>
      <c r="J255" s="92">
        <v>95726.75</v>
      </c>
      <c r="K255" s="92">
        <v>343393.87</v>
      </c>
      <c r="L255" s="101">
        <f>I255-J255</f>
        <v>71401.22</v>
      </c>
    </row>
    <row r="256" spans="1:12" x14ac:dyDescent="0.3">
      <c r="A256" s="86" t="s">
        <v>800</v>
      </c>
      <c r="B256" s="75" t="s">
        <v>385</v>
      </c>
      <c r="C256" s="76"/>
      <c r="D256" s="76"/>
      <c r="E256" s="76"/>
      <c r="F256" s="76"/>
      <c r="G256" s="87" t="s">
        <v>770</v>
      </c>
      <c r="H256" s="95">
        <v>164854.73000000001</v>
      </c>
      <c r="I256" s="95">
        <v>35401.11</v>
      </c>
      <c r="J256" s="95">
        <v>24.34</v>
      </c>
      <c r="K256" s="95">
        <v>200231.5</v>
      </c>
      <c r="L256" s="88"/>
    </row>
    <row r="257" spans="1:12" x14ac:dyDescent="0.3">
      <c r="A257" s="86" t="s">
        <v>801</v>
      </c>
      <c r="B257" s="75" t="s">
        <v>385</v>
      </c>
      <c r="C257" s="76"/>
      <c r="D257" s="76"/>
      <c r="E257" s="76"/>
      <c r="F257" s="76"/>
      <c r="G257" s="87" t="s">
        <v>772</v>
      </c>
      <c r="H257" s="95">
        <v>-18273.66</v>
      </c>
      <c r="I257" s="95">
        <v>81691.31</v>
      </c>
      <c r="J257" s="95">
        <v>75550.16</v>
      </c>
      <c r="K257" s="95">
        <v>-12132.51</v>
      </c>
      <c r="L257" s="88"/>
    </row>
    <row r="258" spans="1:12" x14ac:dyDescent="0.3">
      <c r="A258" s="86" t="s">
        <v>802</v>
      </c>
      <c r="B258" s="75" t="s">
        <v>385</v>
      </c>
      <c r="C258" s="76"/>
      <c r="D258" s="76"/>
      <c r="E258" s="76"/>
      <c r="F258" s="76"/>
      <c r="G258" s="87" t="s">
        <v>774</v>
      </c>
      <c r="H258" s="95">
        <v>18832.48</v>
      </c>
      <c r="I258" s="95">
        <v>23122.42</v>
      </c>
      <c r="J258" s="95">
        <v>18444.939999999999</v>
      </c>
      <c r="K258" s="95">
        <v>23509.96</v>
      </c>
      <c r="L258" s="88"/>
    </row>
    <row r="259" spans="1:12" x14ac:dyDescent="0.3">
      <c r="A259" s="86" t="s">
        <v>803</v>
      </c>
      <c r="B259" s="75" t="s">
        <v>385</v>
      </c>
      <c r="C259" s="76"/>
      <c r="D259" s="76"/>
      <c r="E259" s="76"/>
      <c r="F259" s="76"/>
      <c r="G259" s="87" t="s">
        <v>804</v>
      </c>
      <c r="H259" s="95">
        <v>200.7</v>
      </c>
      <c r="I259" s="95">
        <v>1297.68</v>
      </c>
      <c r="J259" s="95">
        <v>0.04</v>
      </c>
      <c r="K259" s="95">
        <v>1498.34</v>
      </c>
      <c r="L259" s="88"/>
    </row>
    <row r="260" spans="1:12" x14ac:dyDescent="0.3">
      <c r="A260" s="86" t="s">
        <v>805</v>
      </c>
      <c r="B260" s="75" t="s">
        <v>385</v>
      </c>
      <c r="C260" s="76"/>
      <c r="D260" s="76"/>
      <c r="E260" s="76"/>
      <c r="F260" s="76"/>
      <c r="G260" s="87" t="s">
        <v>776</v>
      </c>
      <c r="H260" s="95">
        <v>46743.24</v>
      </c>
      <c r="I260" s="95">
        <v>9933.9699999999993</v>
      </c>
      <c r="J260" s="95">
        <v>0</v>
      </c>
      <c r="K260" s="95">
        <v>56677.21</v>
      </c>
      <c r="L260" s="88"/>
    </row>
    <row r="261" spans="1:12" x14ac:dyDescent="0.3">
      <c r="A261" s="86" t="s">
        <v>806</v>
      </c>
      <c r="B261" s="75" t="s">
        <v>385</v>
      </c>
      <c r="C261" s="76"/>
      <c r="D261" s="76"/>
      <c r="E261" s="76"/>
      <c r="F261" s="76"/>
      <c r="G261" s="87" t="s">
        <v>778</v>
      </c>
      <c r="H261" s="95">
        <v>16855.34</v>
      </c>
      <c r="I261" s="95">
        <v>5069.01</v>
      </c>
      <c r="J261" s="95">
        <v>0</v>
      </c>
      <c r="K261" s="95">
        <v>21924.35</v>
      </c>
      <c r="L261" s="88"/>
    </row>
    <row r="262" spans="1:12" x14ac:dyDescent="0.3">
      <c r="A262" s="86" t="s">
        <v>807</v>
      </c>
      <c r="B262" s="75" t="s">
        <v>385</v>
      </c>
      <c r="C262" s="76"/>
      <c r="D262" s="76"/>
      <c r="E262" s="76"/>
      <c r="F262" s="76"/>
      <c r="G262" s="87" t="s">
        <v>780</v>
      </c>
      <c r="H262" s="95">
        <v>1784.9</v>
      </c>
      <c r="I262" s="95">
        <v>373.07</v>
      </c>
      <c r="J262" s="95">
        <v>0</v>
      </c>
      <c r="K262" s="95">
        <v>2157.9699999999998</v>
      </c>
      <c r="L262" s="88"/>
    </row>
    <row r="263" spans="1:12" x14ac:dyDescent="0.3">
      <c r="A263" s="86" t="s">
        <v>808</v>
      </c>
      <c r="B263" s="75" t="s">
        <v>385</v>
      </c>
      <c r="C263" s="76"/>
      <c r="D263" s="76"/>
      <c r="E263" s="76"/>
      <c r="F263" s="76"/>
      <c r="G263" s="87" t="s">
        <v>782</v>
      </c>
      <c r="H263" s="95">
        <v>11054.06</v>
      </c>
      <c r="I263" s="95">
        <v>3387.45</v>
      </c>
      <c r="J263" s="95">
        <v>1038.29</v>
      </c>
      <c r="K263" s="95">
        <v>13403.22</v>
      </c>
      <c r="L263" s="88"/>
    </row>
    <row r="264" spans="1:12" x14ac:dyDescent="0.3">
      <c r="A264" s="86" t="s">
        <v>809</v>
      </c>
      <c r="B264" s="75" t="s">
        <v>385</v>
      </c>
      <c r="C264" s="76"/>
      <c r="D264" s="76"/>
      <c r="E264" s="76"/>
      <c r="F264" s="76"/>
      <c r="G264" s="87" t="s">
        <v>784</v>
      </c>
      <c r="H264" s="95">
        <v>326.93</v>
      </c>
      <c r="I264" s="95">
        <v>58.42</v>
      </c>
      <c r="J264" s="95">
        <v>0</v>
      </c>
      <c r="K264" s="95">
        <v>385.35</v>
      </c>
      <c r="L264" s="88"/>
    </row>
    <row r="265" spans="1:12" x14ac:dyDescent="0.3">
      <c r="A265" s="86" t="s">
        <v>810</v>
      </c>
      <c r="B265" s="75" t="s">
        <v>385</v>
      </c>
      <c r="C265" s="76"/>
      <c r="D265" s="76"/>
      <c r="E265" s="76"/>
      <c r="F265" s="76"/>
      <c r="G265" s="87" t="s">
        <v>786</v>
      </c>
      <c r="H265" s="95">
        <v>24666.32</v>
      </c>
      <c r="I265" s="95">
        <v>5214.68</v>
      </c>
      <c r="J265" s="95">
        <v>55.43</v>
      </c>
      <c r="K265" s="95">
        <v>29825.57</v>
      </c>
      <c r="L265" s="88"/>
    </row>
    <row r="266" spans="1:12" x14ac:dyDescent="0.3">
      <c r="A266" s="86" t="s">
        <v>811</v>
      </c>
      <c r="B266" s="75" t="s">
        <v>385</v>
      </c>
      <c r="C266" s="76"/>
      <c r="D266" s="76"/>
      <c r="E266" s="76"/>
      <c r="F266" s="76"/>
      <c r="G266" s="87" t="s">
        <v>812</v>
      </c>
      <c r="H266" s="95">
        <v>4466.71</v>
      </c>
      <c r="I266" s="95">
        <v>1481.05</v>
      </c>
      <c r="J266" s="95">
        <v>613.54999999999995</v>
      </c>
      <c r="K266" s="95">
        <v>5334.21</v>
      </c>
      <c r="L266" s="88"/>
    </row>
    <row r="267" spans="1:12" x14ac:dyDescent="0.3">
      <c r="A267" s="86" t="s">
        <v>813</v>
      </c>
      <c r="B267" s="75" t="s">
        <v>385</v>
      </c>
      <c r="C267" s="76"/>
      <c r="D267" s="76"/>
      <c r="E267" s="76"/>
      <c r="F267" s="76"/>
      <c r="G267" s="87" t="s">
        <v>814</v>
      </c>
      <c r="H267" s="95">
        <v>480.9</v>
      </c>
      <c r="I267" s="95">
        <v>97.8</v>
      </c>
      <c r="J267" s="95">
        <v>0</v>
      </c>
      <c r="K267" s="95">
        <v>578.70000000000005</v>
      </c>
      <c r="L267" s="88"/>
    </row>
    <row r="268" spans="1:12" x14ac:dyDescent="0.3">
      <c r="A268" s="89" t="s">
        <v>385</v>
      </c>
      <c r="B268" s="75" t="s">
        <v>385</v>
      </c>
      <c r="C268" s="76"/>
      <c r="D268" s="76"/>
      <c r="E268" s="76"/>
      <c r="F268" s="76"/>
      <c r="G268" s="90" t="s">
        <v>385</v>
      </c>
      <c r="H268" s="96"/>
      <c r="I268" s="96"/>
      <c r="J268" s="96"/>
      <c r="K268" s="96"/>
      <c r="L268" s="91"/>
    </row>
    <row r="269" spans="1:12" x14ac:dyDescent="0.3">
      <c r="A269" s="82" t="s">
        <v>815</v>
      </c>
      <c r="B269" s="75" t="s">
        <v>385</v>
      </c>
      <c r="C269" s="76"/>
      <c r="D269" s="76"/>
      <c r="E269" s="76"/>
      <c r="F269" s="83" t="s">
        <v>788</v>
      </c>
      <c r="G269" s="84"/>
      <c r="H269" s="92">
        <v>2454173.63</v>
      </c>
      <c r="I269" s="92">
        <v>1165059.3400000001</v>
      </c>
      <c r="J269" s="92">
        <v>611748.28</v>
      </c>
      <c r="K269" s="92">
        <v>3007484.69</v>
      </c>
      <c r="L269" s="101">
        <f>I269-J269</f>
        <v>553311.06000000006</v>
      </c>
    </row>
    <row r="270" spans="1:12" x14ac:dyDescent="0.3">
      <c r="A270" s="86" t="s">
        <v>816</v>
      </c>
      <c r="B270" s="75" t="s">
        <v>385</v>
      </c>
      <c r="C270" s="76"/>
      <c r="D270" s="76"/>
      <c r="E270" s="76"/>
      <c r="F270" s="76"/>
      <c r="G270" s="87" t="s">
        <v>770</v>
      </c>
      <c r="H270" s="95">
        <v>1189248.23</v>
      </c>
      <c r="I270" s="95">
        <v>273382.48</v>
      </c>
      <c r="J270" s="95">
        <v>6060.12</v>
      </c>
      <c r="K270" s="95">
        <v>1456570.59</v>
      </c>
      <c r="L270" s="88"/>
    </row>
    <row r="271" spans="1:12" x14ac:dyDescent="0.3">
      <c r="A271" s="86" t="s">
        <v>817</v>
      </c>
      <c r="B271" s="75" t="s">
        <v>385</v>
      </c>
      <c r="C271" s="76"/>
      <c r="D271" s="76"/>
      <c r="E271" s="76"/>
      <c r="F271" s="76"/>
      <c r="G271" s="87" t="s">
        <v>772</v>
      </c>
      <c r="H271" s="95">
        <v>124712.42</v>
      </c>
      <c r="I271" s="95">
        <v>482281.24</v>
      </c>
      <c r="J271" s="95">
        <v>443845.62</v>
      </c>
      <c r="K271" s="95">
        <v>163148.04</v>
      </c>
      <c r="L271" s="88"/>
    </row>
    <row r="272" spans="1:12" x14ac:dyDescent="0.3">
      <c r="A272" s="86" t="s">
        <v>818</v>
      </c>
      <c r="B272" s="75" t="s">
        <v>385</v>
      </c>
      <c r="C272" s="76"/>
      <c r="D272" s="76"/>
      <c r="E272" s="76"/>
      <c r="F272" s="76"/>
      <c r="G272" s="87" t="s">
        <v>774</v>
      </c>
      <c r="H272" s="95">
        <v>145389.96</v>
      </c>
      <c r="I272" s="95">
        <v>172319.38</v>
      </c>
      <c r="J272" s="95">
        <v>142387.74</v>
      </c>
      <c r="K272" s="95">
        <v>175321.60000000001</v>
      </c>
      <c r="L272" s="88"/>
    </row>
    <row r="273" spans="1:12" x14ac:dyDescent="0.3">
      <c r="A273" s="86" t="s">
        <v>819</v>
      </c>
      <c r="B273" s="75" t="s">
        <v>385</v>
      </c>
      <c r="C273" s="76"/>
      <c r="D273" s="76"/>
      <c r="E273" s="76"/>
      <c r="F273" s="76"/>
      <c r="G273" s="87" t="s">
        <v>804</v>
      </c>
      <c r="H273" s="95">
        <v>7722.37</v>
      </c>
      <c r="I273" s="95">
        <v>151.55000000000001</v>
      </c>
      <c r="J273" s="95">
        <v>0</v>
      </c>
      <c r="K273" s="95">
        <v>7873.92</v>
      </c>
      <c r="L273" s="88"/>
    </row>
    <row r="274" spans="1:12" x14ac:dyDescent="0.3">
      <c r="A274" s="86" t="s">
        <v>820</v>
      </c>
      <c r="B274" s="75" t="s">
        <v>385</v>
      </c>
      <c r="C274" s="76"/>
      <c r="D274" s="76"/>
      <c r="E274" s="76"/>
      <c r="F274" s="76"/>
      <c r="G274" s="87" t="s">
        <v>821</v>
      </c>
      <c r="H274" s="95">
        <v>3339.96</v>
      </c>
      <c r="I274" s="95">
        <v>0</v>
      </c>
      <c r="J274" s="95">
        <v>0</v>
      </c>
      <c r="K274" s="95">
        <v>3339.96</v>
      </c>
      <c r="L274" s="88"/>
    </row>
    <row r="275" spans="1:12" x14ac:dyDescent="0.3">
      <c r="A275" s="86" t="s">
        <v>822</v>
      </c>
      <c r="B275" s="75" t="s">
        <v>385</v>
      </c>
      <c r="C275" s="76"/>
      <c r="D275" s="76"/>
      <c r="E275" s="76"/>
      <c r="F275" s="76"/>
      <c r="G275" s="87" t="s">
        <v>776</v>
      </c>
      <c r="H275" s="95">
        <v>349934.54</v>
      </c>
      <c r="I275" s="95">
        <v>74916.58</v>
      </c>
      <c r="J275" s="95">
        <v>0</v>
      </c>
      <c r="K275" s="95">
        <v>424851.12</v>
      </c>
      <c r="L275" s="88"/>
    </row>
    <row r="276" spans="1:12" x14ac:dyDescent="0.3">
      <c r="A276" s="86" t="s">
        <v>823</v>
      </c>
      <c r="B276" s="75" t="s">
        <v>385</v>
      </c>
      <c r="C276" s="76"/>
      <c r="D276" s="76"/>
      <c r="E276" s="76"/>
      <c r="F276" s="76"/>
      <c r="G276" s="87" t="s">
        <v>778</v>
      </c>
      <c r="H276" s="95">
        <v>111078.78</v>
      </c>
      <c r="I276" s="95">
        <v>22429.68</v>
      </c>
      <c r="J276" s="95">
        <v>0</v>
      </c>
      <c r="K276" s="95">
        <v>133508.46</v>
      </c>
      <c r="L276" s="88"/>
    </row>
    <row r="277" spans="1:12" x14ac:dyDescent="0.3">
      <c r="A277" s="86" t="s">
        <v>824</v>
      </c>
      <c r="B277" s="75" t="s">
        <v>385</v>
      </c>
      <c r="C277" s="76"/>
      <c r="D277" s="76"/>
      <c r="E277" s="76"/>
      <c r="F277" s="76"/>
      <c r="G277" s="87" t="s">
        <v>780</v>
      </c>
      <c r="H277" s="95">
        <v>13178.05</v>
      </c>
      <c r="I277" s="95">
        <v>2812.07</v>
      </c>
      <c r="J277" s="95">
        <v>0</v>
      </c>
      <c r="K277" s="95">
        <v>15990.12</v>
      </c>
      <c r="L277" s="88"/>
    </row>
    <row r="278" spans="1:12" x14ac:dyDescent="0.3">
      <c r="A278" s="86" t="s">
        <v>825</v>
      </c>
      <c r="B278" s="75" t="s">
        <v>385</v>
      </c>
      <c r="C278" s="76"/>
      <c r="D278" s="76"/>
      <c r="E278" s="76"/>
      <c r="F278" s="76"/>
      <c r="G278" s="87" t="s">
        <v>782</v>
      </c>
      <c r="H278" s="95">
        <v>130215.94</v>
      </c>
      <c r="I278" s="95">
        <v>40522.379999999997</v>
      </c>
      <c r="J278" s="95">
        <v>10495.29</v>
      </c>
      <c r="K278" s="95">
        <v>160243.03</v>
      </c>
      <c r="L278" s="88"/>
    </row>
    <row r="279" spans="1:12" x14ac:dyDescent="0.3">
      <c r="A279" s="86" t="s">
        <v>826</v>
      </c>
      <c r="B279" s="75" t="s">
        <v>385</v>
      </c>
      <c r="C279" s="76"/>
      <c r="D279" s="76"/>
      <c r="E279" s="76"/>
      <c r="F279" s="76"/>
      <c r="G279" s="87" t="s">
        <v>784</v>
      </c>
      <c r="H279" s="95">
        <v>5956.41</v>
      </c>
      <c r="I279" s="95">
        <v>1426.11</v>
      </c>
      <c r="J279" s="95">
        <v>0</v>
      </c>
      <c r="K279" s="95">
        <v>7382.52</v>
      </c>
      <c r="L279" s="88"/>
    </row>
    <row r="280" spans="1:12" x14ac:dyDescent="0.3">
      <c r="A280" s="86" t="s">
        <v>827</v>
      </c>
      <c r="B280" s="75" t="s">
        <v>385</v>
      </c>
      <c r="C280" s="76"/>
      <c r="D280" s="76"/>
      <c r="E280" s="76"/>
      <c r="F280" s="76"/>
      <c r="G280" s="87" t="s">
        <v>786</v>
      </c>
      <c r="H280" s="95">
        <v>289961.65999999997</v>
      </c>
      <c r="I280" s="95">
        <v>66539.11</v>
      </c>
      <c r="J280" s="95">
        <v>0</v>
      </c>
      <c r="K280" s="95">
        <v>356500.77</v>
      </c>
      <c r="L280" s="88"/>
    </row>
    <row r="281" spans="1:12" x14ac:dyDescent="0.3">
      <c r="A281" s="86" t="s">
        <v>828</v>
      </c>
      <c r="B281" s="75" t="s">
        <v>385</v>
      </c>
      <c r="C281" s="76"/>
      <c r="D281" s="76"/>
      <c r="E281" s="76"/>
      <c r="F281" s="76"/>
      <c r="G281" s="87" t="s">
        <v>812</v>
      </c>
      <c r="H281" s="95">
        <v>80745.39</v>
      </c>
      <c r="I281" s="95">
        <v>27938.720000000001</v>
      </c>
      <c r="J281" s="95">
        <v>8959.51</v>
      </c>
      <c r="K281" s="95">
        <v>99724.6</v>
      </c>
      <c r="L281" s="88"/>
    </row>
    <row r="282" spans="1:12" x14ac:dyDescent="0.3">
      <c r="A282" s="86" t="s">
        <v>829</v>
      </c>
      <c r="B282" s="75" t="s">
        <v>385</v>
      </c>
      <c r="C282" s="76"/>
      <c r="D282" s="76"/>
      <c r="E282" s="76"/>
      <c r="F282" s="76"/>
      <c r="G282" s="87" t="s">
        <v>814</v>
      </c>
      <c r="H282" s="95">
        <v>1769.92</v>
      </c>
      <c r="I282" s="95">
        <v>340.04</v>
      </c>
      <c r="J282" s="95">
        <v>0</v>
      </c>
      <c r="K282" s="95">
        <v>2109.96</v>
      </c>
      <c r="L282" s="88"/>
    </row>
    <row r="283" spans="1:12" x14ac:dyDescent="0.3">
      <c r="A283" s="86" t="s">
        <v>830</v>
      </c>
      <c r="B283" s="75" t="s">
        <v>385</v>
      </c>
      <c r="C283" s="76"/>
      <c r="D283" s="76"/>
      <c r="E283" s="76"/>
      <c r="F283" s="76"/>
      <c r="G283" s="87" t="s">
        <v>831</v>
      </c>
      <c r="H283" s="95">
        <v>920</v>
      </c>
      <c r="I283" s="95">
        <v>0</v>
      </c>
      <c r="J283" s="95">
        <v>0</v>
      </c>
      <c r="K283" s="95">
        <v>920</v>
      </c>
      <c r="L283" s="88"/>
    </row>
    <row r="284" spans="1:12" x14ac:dyDescent="0.3">
      <c r="A284" s="89" t="s">
        <v>385</v>
      </c>
      <c r="B284" s="75" t="s">
        <v>385</v>
      </c>
      <c r="C284" s="76"/>
      <c r="D284" s="76"/>
      <c r="E284" s="76"/>
      <c r="F284" s="76"/>
      <c r="G284" s="90" t="s">
        <v>385</v>
      </c>
      <c r="H284" s="96"/>
      <c r="I284" s="96"/>
      <c r="J284" s="96"/>
      <c r="K284" s="96"/>
      <c r="L284" s="91"/>
    </row>
    <row r="285" spans="1:12" x14ac:dyDescent="0.3">
      <c r="A285" s="82" t="s">
        <v>832</v>
      </c>
      <c r="B285" s="75" t="s">
        <v>385</v>
      </c>
      <c r="C285" s="76"/>
      <c r="D285" s="76"/>
      <c r="E285" s="83" t="s">
        <v>833</v>
      </c>
      <c r="F285" s="84"/>
      <c r="G285" s="84"/>
      <c r="H285" s="92">
        <v>884542.8</v>
      </c>
      <c r="I285" s="92">
        <v>194656.42</v>
      </c>
      <c r="J285" s="92">
        <v>6171.93</v>
      </c>
      <c r="K285" s="92">
        <v>1073027.29</v>
      </c>
      <c r="L285" s="99"/>
    </row>
    <row r="286" spans="1:12" x14ac:dyDescent="0.3">
      <c r="A286" s="82" t="s">
        <v>834</v>
      </c>
      <c r="B286" s="75" t="s">
        <v>385</v>
      </c>
      <c r="C286" s="76"/>
      <c r="D286" s="76"/>
      <c r="E286" s="76"/>
      <c r="F286" s="83" t="s">
        <v>768</v>
      </c>
      <c r="G286" s="84"/>
      <c r="H286" s="92">
        <v>1140.83</v>
      </c>
      <c r="I286" s="92">
        <v>384.16</v>
      </c>
      <c r="J286" s="92">
        <v>0</v>
      </c>
      <c r="K286" s="92">
        <v>1524.99</v>
      </c>
      <c r="L286" s="101">
        <f>I286-J286</f>
        <v>384.16</v>
      </c>
    </row>
    <row r="287" spans="1:12" x14ac:dyDescent="0.3">
      <c r="A287" s="86" t="s">
        <v>835</v>
      </c>
      <c r="B287" s="75" t="s">
        <v>385</v>
      </c>
      <c r="C287" s="76"/>
      <c r="D287" s="76"/>
      <c r="E287" s="76"/>
      <c r="F287" s="76"/>
      <c r="G287" s="87" t="s">
        <v>784</v>
      </c>
      <c r="H287" s="95">
        <v>5.14</v>
      </c>
      <c r="I287" s="95">
        <v>2.0499999999999998</v>
      </c>
      <c r="J287" s="95">
        <v>0</v>
      </c>
      <c r="K287" s="95">
        <v>7.19</v>
      </c>
      <c r="L287" s="88"/>
    </row>
    <row r="288" spans="1:12" x14ac:dyDescent="0.3">
      <c r="A288" s="86" t="s">
        <v>836</v>
      </c>
      <c r="B288" s="75" t="s">
        <v>385</v>
      </c>
      <c r="C288" s="76"/>
      <c r="D288" s="76"/>
      <c r="E288" s="76"/>
      <c r="F288" s="76"/>
      <c r="G288" s="87" t="s">
        <v>812</v>
      </c>
      <c r="H288" s="95">
        <v>314.89</v>
      </c>
      <c r="I288" s="95">
        <v>94.11</v>
      </c>
      <c r="J288" s="95">
        <v>0</v>
      </c>
      <c r="K288" s="95">
        <v>409</v>
      </c>
      <c r="L288" s="88"/>
    </row>
    <row r="289" spans="1:12" x14ac:dyDescent="0.3">
      <c r="A289" s="86" t="s">
        <v>837</v>
      </c>
      <c r="B289" s="75" t="s">
        <v>385</v>
      </c>
      <c r="C289" s="76"/>
      <c r="D289" s="76"/>
      <c r="E289" s="76"/>
      <c r="F289" s="76"/>
      <c r="G289" s="87" t="s">
        <v>831</v>
      </c>
      <c r="H289" s="95">
        <v>820.8</v>
      </c>
      <c r="I289" s="95">
        <v>288</v>
      </c>
      <c r="J289" s="95">
        <v>0</v>
      </c>
      <c r="K289" s="95">
        <v>1108.8</v>
      </c>
      <c r="L289" s="88"/>
    </row>
    <row r="290" spans="1:12" x14ac:dyDescent="0.3">
      <c r="A290" s="89" t="s">
        <v>385</v>
      </c>
      <c r="B290" s="75" t="s">
        <v>385</v>
      </c>
      <c r="C290" s="76"/>
      <c r="D290" s="76"/>
      <c r="E290" s="76"/>
      <c r="F290" s="76"/>
      <c r="G290" s="90" t="s">
        <v>385</v>
      </c>
      <c r="H290" s="96"/>
      <c r="I290" s="96"/>
      <c r="J290" s="96"/>
      <c r="K290" s="96"/>
      <c r="L290" s="91"/>
    </row>
    <row r="291" spans="1:12" x14ac:dyDescent="0.3">
      <c r="A291" s="82" t="s">
        <v>838</v>
      </c>
      <c r="B291" s="75" t="s">
        <v>385</v>
      </c>
      <c r="C291" s="76"/>
      <c r="D291" s="76"/>
      <c r="E291" s="76"/>
      <c r="F291" s="83" t="s">
        <v>788</v>
      </c>
      <c r="G291" s="84"/>
      <c r="H291" s="92">
        <v>883401.97</v>
      </c>
      <c r="I291" s="92">
        <v>194272.26</v>
      </c>
      <c r="J291" s="92">
        <v>6171.93</v>
      </c>
      <c r="K291" s="92">
        <v>1071502.3</v>
      </c>
      <c r="L291" s="101">
        <f>I291-J291</f>
        <v>188100.33000000002</v>
      </c>
    </row>
    <row r="292" spans="1:12" x14ac:dyDescent="0.3">
      <c r="A292" s="86" t="s">
        <v>839</v>
      </c>
      <c r="B292" s="75" t="s">
        <v>385</v>
      </c>
      <c r="C292" s="76"/>
      <c r="D292" s="76"/>
      <c r="E292" s="76"/>
      <c r="F292" s="76"/>
      <c r="G292" s="87" t="s">
        <v>784</v>
      </c>
      <c r="H292" s="95">
        <v>5738.88</v>
      </c>
      <c r="I292" s="95">
        <v>1127.28</v>
      </c>
      <c r="J292" s="95">
        <v>0</v>
      </c>
      <c r="K292" s="95">
        <v>6866.16</v>
      </c>
      <c r="L292" s="88"/>
    </row>
    <row r="293" spans="1:12" x14ac:dyDescent="0.3">
      <c r="A293" s="86" t="s">
        <v>840</v>
      </c>
      <c r="B293" s="75" t="s">
        <v>385</v>
      </c>
      <c r="C293" s="76"/>
      <c r="D293" s="76"/>
      <c r="E293" s="76"/>
      <c r="F293" s="76"/>
      <c r="G293" s="87" t="s">
        <v>812</v>
      </c>
      <c r="H293" s="95">
        <v>270084.32</v>
      </c>
      <c r="I293" s="95">
        <v>62752.63</v>
      </c>
      <c r="J293" s="95">
        <v>5895.92</v>
      </c>
      <c r="K293" s="95">
        <v>326941.03000000003</v>
      </c>
      <c r="L293" s="88"/>
    </row>
    <row r="294" spans="1:12" x14ac:dyDescent="0.3">
      <c r="A294" s="86" t="s">
        <v>841</v>
      </c>
      <c r="B294" s="75" t="s">
        <v>385</v>
      </c>
      <c r="C294" s="76"/>
      <c r="D294" s="76"/>
      <c r="E294" s="76"/>
      <c r="F294" s="76"/>
      <c r="G294" s="87" t="s">
        <v>831</v>
      </c>
      <c r="H294" s="95">
        <v>607578.77</v>
      </c>
      <c r="I294" s="95">
        <v>130392.35</v>
      </c>
      <c r="J294" s="95">
        <v>276.01</v>
      </c>
      <c r="K294" s="95">
        <v>737695.11</v>
      </c>
      <c r="L294" s="88"/>
    </row>
    <row r="295" spans="1:12" x14ac:dyDescent="0.3">
      <c r="A295" s="82" t="s">
        <v>385</v>
      </c>
      <c r="B295" s="75" t="s">
        <v>385</v>
      </c>
      <c r="C295" s="76"/>
      <c r="D295" s="76"/>
      <c r="E295" s="83" t="s">
        <v>385</v>
      </c>
      <c r="F295" s="84"/>
      <c r="G295" s="84"/>
      <c r="H295" s="94"/>
      <c r="I295" s="94"/>
      <c r="J295" s="94"/>
      <c r="K295" s="94"/>
      <c r="L295" s="100"/>
    </row>
    <row r="296" spans="1:12" x14ac:dyDescent="0.3">
      <c r="A296" s="82" t="s">
        <v>842</v>
      </c>
      <c r="B296" s="75" t="s">
        <v>385</v>
      </c>
      <c r="C296" s="76"/>
      <c r="D296" s="83" t="s">
        <v>843</v>
      </c>
      <c r="E296" s="84"/>
      <c r="F296" s="84"/>
      <c r="G296" s="84"/>
      <c r="H296" s="92">
        <v>1292409.6000000001</v>
      </c>
      <c r="I296" s="92">
        <v>256823.17</v>
      </c>
      <c r="J296" s="92">
        <v>0</v>
      </c>
      <c r="K296" s="92">
        <v>1549232.77</v>
      </c>
      <c r="L296" s="101">
        <f>I296-J296</f>
        <v>256823.17</v>
      </c>
    </row>
    <row r="297" spans="1:12" x14ac:dyDescent="0.3">
      <c r="A297" s="82" t="s">
        <v>844</v>
      </c>
      <c r="B297" s="75" t="s">
        <v>385</v>
      </c>
      <c r="C297" s="76"/>
      <c r="D297" s="76"/>
      <c r="E297" s="83" t="s">
        <v>843</v>
      </c>
      <c r="F297" s="84"/>
      <c r="G297" s="84"/>
      <c r="H297" s="92">
        <v>1292409.6000000001</v>
      </c>
      <c r="I297" s="92">
        <v>256823.17</v>
      </c>
      <c r="J297" s="92">
        <v>0</v>
      </c>
      <c r="K297" s="92">
        <v>1549232.77</v>
      </c>
      <c r="L297" s="99"/>
    </row>
    <row r="298" spans="1:12" x14ac:dyDescent="0.3">
      <c r="A298" s="82" t="s">
        <v>845</v>
      </c>
      <c r="B298" s="75" t="s">
        <v>385</v>
      </c>
      <c r="C298" s="76"/>
      <c r="D298" s="76"/>
      <c r="E298" s="76"/>
      <c r="F298" s="83" t="s">
        <v>843</v>
      </c>
      <c r="G298" s="84"/>
      <c r="H298" s="92">
        <v>1292409.6000000001</v>
      </c>
      <c r="I298" s="92">
        <v>256823.17</v>
      </c>
      <c r="J298" s="92">
        <v>0</v>
      </c>
      <c r="K298" s="92">
        <v>1549232.77</v>
      </c>
      <c r="L298" s="99"/>
    </row>
    <row r="299" spans="1:12" x14ac:dyDescent="0.3">
      <c r="A299" s="86" t="s">
        <v>846</v>
      </c>
      <c r="B299" s="75" t="s">
        <v>385</v>
      </c>
      <c r="C299" s="76"/>
      <c r="D299" s="76"/>
      <c r="E299" s="76"/>
      <c r="F299" s="76"/>
      <c r="G299" s="87" t="s">
        <v>847</v>
      </c>
      <c r="H299" s="95">
        <v>13260</v>
      </c>
      <c r="I299" s="95">
        <v>2652</v>
      </c>
      <c r="J299" s="95">
        <v>0</v>
      </c>
      <c r="K299" s="95">
        <v>15912</v>
      </c>
      <c r="L299" s="101">
        <f t="shared" ref="L299:L307" si="0">I299-J299</f>
        <v>2652</v>
      </c>
    </row>
    <row r="300" spans="1:12" x14ac:dyDescent="0.3">
      <c r="A300" s="86" t="s">
        <v>848</v>
      </c>
      <c r="B300" s="75" t="s">
        <v>385</v>
      </c>
      <c r="C300" s="76"/>
      <c r="D300" s="76"/>
      <c r="E300" s="76"/>
      <c r="F300" s="76"/>
      <c r="G300" s="87" t="s">
        <v>849</v>
      </c>
      <c r="H300" s="95">
        <v>4410</v>
      </c>
      <c r="I300" s="95">
        <v>882</v>
      </c>
      <c r="J300" s="95">
        <v>0</v>
      </c>
      <c r="K300" s="95">
        <v>5292</v>
      </c>
      <c r="L300" s="101">
        <f t="shared" si="0"/>
        <v>882</v>
      </c>
    </row>
    <row r="301" spans="1:12" x14ac:dyDescent="0.3">
      <c r="A301" s="86" t="s">
        <v>850</v>
      </c>
      <c r="B301" s="75" t="s">
        <v>385</v>
      </c>
      <c r="C301" s="76"/>
      <c r="D301" s="76"/>
      <c r="E301" s="76"/>
      <c r="F301" s="76"/>
      <c r="G301" s="87" t="s">
        <v>851</v>
      </c>
      <c r="H301" s="95">
        <v>2448.98</v>
      </c>
      <c r="I301" s="95">
        <v>0</v>
      </c>
      <c r="J301" s="95">
        <v>0</v>
      </c>
      <c r="K301" s="95">
        <v>2448.98</v>
      </c>
      <c r="L301" s="101">
        <f t="shared" si="0"/>
        <v>0</v>
      </c>
    </row>
    <row r="302" spans="1:12" x14ac:dyDescent="0.3">
      <c r="A302" s="86" t="s">
        <v>852</v>
      </c>
      <c r="B302" s="75" t="s">
        <v>385</v>
      </c>
      <c r="C302" s="76"/>
      <c r="D302" s="76"/>
      <c r="E302" s="76"/>
      <c r="F302" s="76"/>
      <c r="G302" s="87" t="s">
        <v>853</v>
      </c>
      <c r="H302" s="95">
        <v>57724.65</v>
      </c>
      <c r="I302" s="95">
        <v>11777.13</v>
      </c>
      <c r="J302" s="95">
        <v>0</v>
      </c>
      <c r="K302" s="95">
        <v>69501.78</v>
      </c>
      <c r="L302" s="101">
        <f t="shared" si="0"/>
        <v>11777.13</v>
      </c>
    </row>
    <row r="303" spans="1:12" x14ac:dyDescent="0.3">
      <c r="A303" s="86" t="s">
        <v>854</v>
      </c>
      <c r="B303" s="75" t="s">
        <v>385</v>
      </c>
      <c r="C303" s="76"/>
      <c r="D303" s="76"/>
      <c r="E303" s="76"/>
      <c r="F303" s="76"/>
      <c r="G303" s="87" t="s">
        <v>855</v>
      </c>
      <c r="H303" s="95">
        <v>253513.68</v>
      </c>
      <c r="I303" s="95">
        <v>61875.57</v>
      </c>
      <c r="J303" s="95">
        <v>0</v>
      </c>
      <c r="K303" s="95">
        <v>315389.25</v>
      </c>
      <c r="L303" s="101">
        <f t="shared" si="0"/>
        <v>61875.57</v>
      </c>
    </row>
    <row r="304" spans="1:12" x14ac:dyDescent="0.3">
      <c r="A304" s="86" t="s">
        <v>856</v>
      </c>
      <c r="B304" s="75" t="s">
        <v>385</v>
      </c>
      <c r="C304" s="76"/>
      <c r="D304" s="76"/>
      <c r="E304" s="76"/>
      <c r="F304" s="76"/>
      <c r="G304" s="87" t="s">
        <v>857</v>
      </c>
      <c r="H304" s="95">
        <v>346254.44</v>
      </c>
      <c r="I304" s="95">
        <v>44802.15</v>
      </c>
      <c r="J304" s="95">
        <v>0</v>
      </c>
      <c r="K304" s="95">
        <v>391056.59</v>
      </c>
      <c r="L304" s="101">
        <f t="shared" si="0"/>
        <v>44802.15</v>
      </c>
    </row>
    <row r="305" spans="1:12" x14ac:dyDescent="0.3">
      <c r="A305" s="86" t="s">
        <v>858</v>
      </c>
      <c r="B305" s="75" t="s">
        <v>385</v>
      </c>
      <c r="C305" s="76"/>
      <c r="D305" s="76"/>
      <c r="E305" s="76"/>
      <c r="F305" s="76"/>
      <c r="G305" s="87" t="s">
        <v>859</v>
      </c>
      <c r="H305" s="95">
        <v>522584.5</v>
      </c>
      <c r="I305" s="95">
        <v>118209.13</v>
      </c>
      <c r="J305" s="95">
        <v>0</v>
      </c>
      <c r="K305" s="95">
        <v>640793.63</v>
      </c>
      <c r="L305" s="101">
        <f t="shared" si="0"/>
        <v>118209.13</v>
      </c>
    </row>
    <row r="306" spans="1:12" x14ac:dyDescent="0.3">
      <c r="A306" s="86" t="s">
        <v>860</v>
      </c>
      <c r="B306" s="75" t="s">
        <v>385</v>
      </c>
      <c r="C306" s="76"/>
      <c r="D306" s="76"/>
      <c r="E306" s="76"/>
      <c r="F306" s="76"/>
      <c r="G306" s="87" t="s">
        <v>861</v>
      </c>
      <c r="H306" s="95">
        <v>46564.06</v>
      </c>
      <c r="I306" s="95">
        <v>7057.15</v>
      </c>
      <c r="J306" s="95">
        <v>0</v>
      </c>
      <c r="K306" s="95">
        <v>53621.21</v>
      </c>
      <c r="L306" s="101">
        <f t="shared" si="0"/>
        <v>7057.15</v>
      </c>
    </row>
    <row r="307" spans="1:12" x14ac:dyDescent="0.3">
      <c r="A307" s="86" t="s">
        <v>862</v>
      </c>
      <c r="B307" s="75" t="s">
        <v>385</v>
      </c>
      <c r="C307" s="76"/>
      <c r="D307" s="76"/>
      <c r="E307" s="76"/>
      <c r="F307" s="76"/>
      <c r="G307" s="87" t="s">
        <v>863</v>
      </c>
      <c r="H307" s="95">
        <v>45649.29</v>
      </c>
      <c r="I307" s="95">
        <v>9568.0400000000009</v>
      </c>
      <c r="J307" s="95">
        <v>0</v>
      </c>
      <c r="K307" s="95">
        <v>55217.33</v>
      </c>
      <c r="L307" s="101">
        <f t="shared" si="0"/>
        <v>9568.0400000000009</v>
      </c>
    </row>
    <row r="308" spans="1:12" x14ac:dyDescent="0.3">
      <c r="A308" s="89" t="s">
        <v>385</v>
      </c>
      <c r="B308" s="75" t="s">
        <v>385</v>
      </c>
      <c r="C308" s="76"/>
      <c r="D308" s="76"/>
      <c r="E308" s="76"/>
      <c r="F308" s="76"/>
      <c r="G308" s="90" t="s">
        <v>385</v>
      </c>
      <c r="H308" s="96"/>
      <c r="I308" s="96"/>
      <c r="J308" s="96"/>
      <c r="K308" s="96"/>
      <c r="L308" s="91"/>
    </row>
    <row r="309" spans="1:12" x14ac:dyDescent="0.3">
      <c r="A309" s="82" t="s">
        <v>864</v>
      </c>
      <c r="B309" s="85" t="s">
        <v>385</v>
      </c>
      <c r="C309" s="83" t="s">
        <v>865</v>
      </c>
      <c r="D309" s="84"/>
      <c r="E309" s="84"/>
      <c r="F309" s="84"/>
      <c r="G309" s="84"/>
      <c r="H309" s="92">
        <v>772729.7</v>
      </c>
      <c r="I309" s="92">
        <v>147076.6</v>
      </c>
      <c r="J309" s="92">
        <v>0</v>
      </c>
      <c r="K309" s="92">
        <v>919806.3</v>
      </c>
      <c r="L309" s="101">
        <f>I309-J309</f>
        <v>147076.6</v>
      </c>
    </row>
    <row r="310" spans="1:12" x14ac:dyDescent="0.3">
      <c r="A310" s="82" t="s">
        <v>866</v>
      </c>
      <c r="B310" s="75" t="s">
        <v>385</v>
      </c>
      <c r="C310" s="76"/>
      <c r="D310" s="83" t="s">
        <v>865</v>
      </c>
      <c r="E310" s="84"/>
      <c r="F310" s="84"/>
      <c r="G310" s="84"/>
      <c r="H310" s="92">
        <v>772729.7</v>
      </c>
      <c r="I310" s="92">
        <v>147076.6</v>
      </c>
      <c r="J310" s="92">
        <v>0</v>
      </c>
      <c r="K310" s="92">
        <v>919806.3</v>
      </c>
      <c r="L310" s="99"/>
    </row>
    <row r="311" spans="1:12" x14ac:dyDescent="0.3">
      <c r="A311" s="82" t="s">
        <v>867</v>
      </c>
      <c r="B311" s="75" t="s">
        <v>385</v>
      </c>
      <c r="C311" s="76"/>
      <c r="D311" s="76"/>
      <c r="E311" s="83" t="s">
        <v>865</v>
      </c>
      <c r="F311" s="84"/>
      <c r="G311" s="84"/>
      <c r="H311" s="92">
        <v>772729.7</v>
      </c>
      <c r="I311" s="92">
        <v>147076.6</v>
      </c>
      <c r="J311" s="92">
        <v>0</v>
      </c>
      <c r="K311" s="92">
        <v>919806.3</v>
      </c>
      <c r="L311" s="99"/>
    </row>
    <row r="312" spans="1:12" x14ac:dyDescent="0.3">
      <c r="A312" s="82" t="s">
        <v>868</v>
      </c>
      <c r="B312" s="75" t="s">
        <v>385</v>
      </c>
      <c r="C312" s="76"/>
      <c r="D312" s="76"/>
      <c r="E312" s="76"/>
      <c r="F312" s="83" t="s">
        <v>869</v>
      </c>
      <c r="G312" s="84"/>
      <c r="H312" s="92">
        <v>23781.42</v>
      </c>
      <c r="I312" s="92">
        <v>5994.78</v>
      </c>
      <c r="J312" s="92">
        <v>0</v>
      </c>
      <c r="K312" s="92">
        <v>29776.2</v>
      </c>
      <c r="L312" s="101">
        <f>I312-J312</f>
        <v>5994.78</v>
      </c>
    </row>
    <row r="313" spans="1:12" x14ac:dyDescent="0.3">
      <c r="A313" s="86" t="s">
        <v>870</v>
      </c>
      <c r="B313" s="75" t="s">
        <v>385</v>
      </c>
      <c r="C313" s="76"/>
      <c r="D313" s="76"/>
      <c r="E313" s="76"/>
      <c r="F313" s="76"/>
      <c r="G313" s="87" t="s">
        <v>871</v>
      </c>
      <c r="H313" s="95">
        <v>23781.42</v>
      </c>
      <c r="I313" s="95">
        <v>5994.78</v>
      </c>
      <c r="J313" s="95">
        <v>0</v>
      </c>
      <c r="K313" s="95">
        <v>29776.2</v>
      </c>
      <c r="L313" s="88"/>
    </row>
    <row r="314" spans="1:12" x14ac:dyDescent="0.3">
      <c r="A314" s="89" t="s">
        <v>385</v>
      </c>
      <c r="B314" s="75" t="s">
        <v>385</v>
      </c>
      <c r="C314" s="76"/>
      <c r="D314" s="76"/>
      <c r="E314" s="76"/>
      <c r="F314" s="76"/>
      <c r="G314" s="90" t="s">
        <v>385</v>
      </c>
      <c r="H314" s="96"/>
      <c r="I314" s="96"/>
      <c r="J314" s="96"/>
      <c r="K314" s="96"/>
      <c r="L314" s="91"/>
    </row>
    <row r="315" spans="1:12" x14ac:dyDescent="0.3">
      <c r="A315" s="82" t="s">
        <v>872</v>
      </c>
      <c r="B315" s="75" t="s">
        <v>385</v>
      </c>
      <c r="C315" s="76"/>
      <c r="D315" s="76"/>
      <c r="E315" s="76"/>
      <c r="F315" s="83" t="s">
        <v>873</v>
      </c>
      <c r="G315" s="84"/>
      <c r="H315" s="92">
        <v>399176.23</v>
      </c>
      <c r="I315" s="92">
        <v>84479.92</v>
      </c>
      <c r="J315" s="92">
        <v>0</v>
      </c>
      <c r="K315" s="92">
        <v>483656.15</v>
      </c>
      <c r="L315" s="101">
        <f t="shared" ref="L315:L319" si="1">I315-J315</f>
        <v>84479.92</v>
      </c>
    </row>
    <row r="316" spans="1:12" x14ac:dyDescent="0.3">
      <c r="A316" s="86" t="s">
        <v>874</v>
      </c>
      <c r="B316" s="75" t="s">
        <v>385</v>
      </c>
      <c r="C316" s="76"/>
      <c r="D316" s="76"/>
      <c r="E316" s="76"/>
      <c r="F316" s="76"/>
      <c r="G316" s="87" t="s">
        <v>875</v>
      </c>
      <c r="H316" s="95">
        <v>229163.74</v>
      </c>
      <c r="I316" s="95">
        <v>42316.52</v>
      </c>
      <c r="J316" s="95">
        <v>0</v>
      </c>
      <c r="K316" s="95">
        <v>271480.26</v>
      </c>
      <c r="L316" s="101">
        <f t="shared" si="1"/>
        <v>42316.52</v>
      </c>
    </row>
    <row r="317" spans="1:12" x14ac:dyDescent="0.3">
      <c r="A317" s="86" t="s">
        <v>876</v>
      </c>
      <c r="B317" s="75" t="s">
        <v>385</v>
      </c>
      <c r="C317" s="76"/>
      <c r="D317" s="76"/>
      <c r="E317" s="76"/>
      <c r="F317" s="76"/>
      <c r="G317" s="87" t="s">
        <v>877</v>
      </c>
      <c r="H317" s="95">
        <v>5205.75</v>
      </c>
      <c r="I317" s="95">
        <v>1928.67</v>
      </c>
      <c r="J317" s="95">
        <v>0</v>
      </c>
      <c r="K317" s="95">
        <v>7134.42</v>
      </c>
      <c r="L317" s="101">
        <f t="shared" si="1"/>
        <v>1928.67</v>
      </c>
    </row>
    <row r="318" spans="1:12" x14ac:dyDescent="0.3">
      <c r="A318" s="86" t="s">
        <v>878</v>
      </c>
      <c r="B318" s="75" t="s">
        <v>385</v>
      </c>
      <c r="C318" s="76"/>
      <c r="D318" s="76"/>
      <c r="E318" s="76"/>
      <c r="F318" s="76"/>
      <c r="G318" s="87" t="s">
        <v>879</v>
      </c>
      <c r="H318" s="95">
        <v>126876.71</v>
      </c>
      <c r="I318" s="95">
        <v>30537.97</v>
      </c>
      <c r="J318" s="95">
        <v>0</v>
      </c>
      <c r="K318" s="95">
        <v>157414.68</v>
      </c>
      <c r="L318" s="101">
        <f t="shared" si="1"/>
        <v>30537.97</v>
      </c>
    </row>
    <row r="319" spans="1:12" x14ac:dyDescent="0.3">
      <c r="A319" s="86" t="s">
        <v>880</v>
      </c>
      <c r="B319" s="75" t="s">
        <v>385</v>
      </c>
      <c r="C319" s="76"/>
      <c r="D319" s="76"/>
      <c r="E319" s="76"/>
      <c r="F319" s="76"/>
      <c r="G319" s="87" t="s">
        <v>881</v>
      </c>
      <c r="H319" s="95">
        <v>37930.03</v>
      </c>
      <c r="I319" s="95">
        <v>9696.76</v>
      </c>
      <c r="J319" s="95">
        <v>0</v>
      </c>
      <c r="K319" s="95">
        <v>47626.79</v>
      </c>
      <c r="L319" s="101">
        <f t="shared" si="1"/>
        <v>9696.76</v>
      </c>
    </row>
    <row r="320" spans="1:12" x14ac:dyDescent="0.3">
      <c r="A320" s="89" t="s">
        <v>385</v>
      </c>
      <c r="B320" s="75" t="s">
        <v>385</v>
      </c>
      <c r="C320" s="76"/>
      <c r="D320" s="76"/>
      <c r="E320" s="76"/>
      <c r="F320" s="76"/>
      <c r="G320" s="90" t="s">
        <v>385</v>
      </c>
      <c r="H320" s="96"/>
      <c r="I320" s="96"/>
      <c r="J320" s="96"/>
      <c r="K320" s="96"/>
      <c r="L320" s="91"/>
    </row>
    <row r="321" spans="1:12" x14ac:dyDescent="0.3">
      <c r="A321" s="82" t="s">
        <v>882</v>
      </c>
      <c r="B321" s="75" t="s">
        <v>385</v>
      </c>
      <c r="C321" s="76"/>
      <c r="D321" s="76"/>
      <c r="E321" s="76"/>
      <c r="F321" s="83" t="s">
        <v>883</v>
      </c>
      <c r="G321" s="84"/>
      <c r="H321" s="92">
        <v>4581.49</v>
      </c>
      <c r="I321" s="92">
        <v>5961</v>
      </c>
      <c r="J321" s="92">
        <v>0</v>
      </c>
      <c r="K321" s="92">
        <v>10542.49</v>
      </c>
      <c r="L321" s="101">
        <f>I321-J321</f>
        <v>5961</v>
      </c>
    </row>
    <row r="322" spans="1:12" x14ac:dyDescent="0.3">
      <c r="A322" s="86" t="s">
        <v>884</v>
      </c>
      <c r="B322" s="75" t="s">
        <v>385</v>
      </c>
      <c r="C322" s="76"/>
      <c r="D322" s="76"/>
      <c r="E322" s="76"/>
      <c r="F322" s="76"/>
      <c r="G322" s="87" t="s">
        <v>885</v>
      </c>
      <c r="H322" s="95">
        <v>2127.09</v>
      </c>
      <c r="I322" s="95">
        <v>4116</v>
      </c>
      <c r="J322" s="95">
        <v>0</v>
      </c>
      <c r="K322" s="95">
        <v>6243.09</v>
      </c>
      <c r="L322" s="88"/>
    </row>
    <row r="323" spans="1:12" x14ac:dyDescent="0.3">
      <c r="A323" s="86" t="s">
        <v>886</v>
      </c>
      <c r="B323" s="75" t="s">
        <v>385</v>
      </c>
      <c r="C323" s="76"/>
      <c r="D323" s="76"/>
      <c r="E323" s="76"/>
      <c r="F323" s="76"/>
      <c r="G323" s="87" t="s">
        <v>887</v>
      </c>
      <c r="H323" s="95">
        <v>2454.4</v>
      </c>
      <c r="I323" s="95">
        <v>1845</v>
      </c>
      <c r="J323" s="95">
        <v>0</v>
      </c>
      <c r="K323" s="95">
        <v>4299.3999999999996</v>
      </c>
      <c r="L323" s="88"/>
    </row>
    <row r="324" spans="1:12" x14ac:dyDescent="0.3">
      <c r="A324" s="89" t="s">
        <v>385</v>
      </c>
      <c r="B324" s="75" t="s">
        <v>385</v>
      </c>
      <c r="C324" s="76"/>
      <c r="D324" s="76"/>
      <c r="E324" s="76"/>
      <c r="F324" s="76"/>
      <c r="G324" s="90" t="s">
        <v>385</v>
      </c>
      <c r="H324" s="96"/>
      <c r="I324" s="96"/>
      <c r="J324" s="96"/>
      <c r="K324" s="96"/>
      <c r="L324" s="91"/>
    </row>
    <row r="325" spans="1:12" x14ac:dyDescent="0.3">
      <c r="A325" s="82" t="s">
        <v>888</v>
      </c>
      <c r="B325" s="75" t="s">
        <v>385</v>
      </c>
      <c r="C325" s="76"/>
      <c r="D325" s="76"/>
      <c r="E325" s="76"/>
      <c r="F325" s="83" t="s">
        <v>889</v>
      </c>
      <c r="G325" s="84"/>
      <c r="H325" s="92">
        <v>1140.01</v>
      </c>
      <c r="I325" s="92">
        <v>17.7</v>
      </c>
      <c r="J325" s="92">
        <v>0</v>
      </c>
      <c r="K325" s="92">
        <v>1157.71</v>
      </c>
      <c r="L325" s="101">
        <f>I325-J325</f>
        <v>17.7</v>
      </c>
    </row>
    <row r="326" spans="1:12" x14ac:dyDescent="0.3">
      <c r="A326" s="86" t="s">
        <v>890</v>
      </c>
      <c r="B326" s="75" t="s">
        <v>385</v>
      </c>
      <c r="C326" s="76"/>
      <c r="D326" s="76"/>
      <c r="E326" s="76"/>
      <c r="F326" s="76"/>
      <c r="G326" s="87" t="s">
        <v>891</v>
      </c>
      <c r="H326" s="95">
        <v>198.2</v>
      </c>
      <c r="I326" s="95">
        <v>0</v>
      </c>
      <c r="J326" s="95">
        <v>0</v>
      </c>
      <c r="K326" s="95">
        <v>198.2</v>
      </c>
      <c r="L326" s="88"/>
    </row>
    <row r="327" spans="1:12" x14ac:dyDescent="0.3">
      <c r="A327" s="86" t="s">
        <v>892</v>
      </c>
      <c r="B327" s="75" t="s">
        <v>385</v>
      </c>
      <c r="C327" s="76"/>
      <c r="D327" s="76"/>
      <c r="E327" s="76"/>
      <c r="F327" s="76"/>
      <c r="G327" s="87" t="s">
        <v>893</v>
      </c>
      <c r="H327" s="95">
        <v>858</v>
      </c>
      <c r="I327" s="95">
        <v>0</v>
      </c>
      <c r="J327" s="95">
        <v>0</v>
      </c>
      <c r="K327" s="95">
        <v>858</v>
      </c>
      <c r="L327" s="88"/>
    </row>
    <row r="328" spans="1:12" x14ac:dyDescent="0.3">
      <c r="A328" s="86" t="s">
        <v>894</v>
      </c>
      <c r="B328" s="75" t="s">
        <v>385</v>
      </c>
      <c r="C328" s="76"/>
      <c r="D328" s="76"/>
      <c r="E328" s="76"/>
      <c r="F328" s="76"/>
      <c r="G328" s="87" t="s">
        <v>895</v>
      </c>
      <c r="H328" s="95">
        <v>83.81</v>
      </c>
      <c r="I328" s="95">
        <v>0</v>
      </c>
      <c r="J328" s="95">
        <v>0</v>
      </c>
      <c r="K328" s="95">
        <v>83.81</v>
      </c>
      <c r="L328" s="88"/>
    </row>
    <row r="329" spans="1:12" x14ac:dyDescent="0.3">
      <c r="A329" s="86" t="s">
        <v>896</v>
      </c>
      <c r="B329" s="75" t="s">
        <v>385</v>
      </c>
      <c r="C329" s="76"/>
      <c r="D329" s="76"/>
      <c r="E329" s="76"/>
      <c r="F329" s="76"/>
      <c r="G329" s="87" t="s">
        <v>897</v>
      </c>
      <c r="H329" s="95">
        <v>0</v>
      </c>
      <c r="I329" s="95">
        <v>17.7</v>
      </c>
      <c r="J329" s="95">
        <v>0</v>
      </c>
      <c r="K329" s="95">
        <v>17.7</v>
      </c>
      <c r="L329" s="88"/>
    </row>
    <row r="330" spans="1:12" x14ac:dyDescent="0.3">
      <c r="A330" s="89" t="s">
        <v>385</v>
      </c>
      <c r="B330" s="75" t="s">
        <v>385</v>
      </c>
      <c r="C330" s="76"/>
      <c r="D330" s="76"/>
      <c r="E330" s="76"/>
      <c r="F330" s="76"/>
      <c r="G330" s="90" t="s">
        <v>385</v>
      </c>
      <c r="H330" s="96"/>
      <c r="I330" s="96"/>
      <c r="J330" s="96"/>
      <c r="K330" s="96"/>
      <c r="L330" s="91"/>
    </row>
    <row r="331" spans="1:12" x14ac:dyDescent="0.3">
      <c r="A331" s="82" t="s">
        <v>898</v>
      </c>
      <c r="B331" s="75" t="s">
        <v>385</v>
      </c>
      <c r="C331" s="76"/>
      <c r="D331" s="76"/>
      <c r="E331" s="76"/>
      <c r="F331" s="83" t="s">
        <v>899</v>
      </c>
      <c r="G331" s="84"/>
      <c r="H331" s="92">
        <v>134533.34</v>
      </c>
      <c r="I331" s="92">
        <v>32525.41</v>
      </c>
      <c r="J331" s="92">
        <v>0</v>
      </c>
      <c r="K331" s="92">
        <v>167058.75</v>
      </c>
      <c r="L331" s="101">
        <f>I331-J331</f>
        <v>32525.41</v>
      </c>
    </row>
    <row r="332" spans="1:12" x14ac:dyDescent="0.3">
      <c r="A332" s="86" t="s">
        <v>900</v>
      </c>
      <c r="B332" s="75" t="s">
        <v>385</v>
      </c>
      <c r="C332" s="76"/>
      <c r="D332" s="76"/>
      <c r="E332" s="76"/>
      <c r="F332" s="76"/>
      <c r="G332" s="87" t="s">
        <v>901</v>
      </c>
      <c r="H332" s="95">
        <v>96719.28</v>
      </c>
      <c r="I332" s="95">
        <v>20603.03</v>
      </c>
      <c r="J332" s="95">
        <v>0</v>
      </c>
      <c r="K332" s="95">
        <v>117322.31</v>
      </c>
      <c r="L332" s="88"/>
    </row>
    <row r="333" spans="1:12" x14ac:dyDescent="0.3">
      <c r="A333" s="86" t="s">
        <v>902</v>
      </c>
      <c r="B333" s="75" t="s">
        <v>385</v>
      </c>
      <c r="C333" s="76"/>
      <c r="D333" s="76"/>
      <c r="E333" s="76"/>
      <c r="F333" s="76"/>
      <c r="G333" s="87" t="s">
        <v>903</v>
      </c>
      <c r="H333" s="95">
        <v>24289.73</v>
      </c>
      <c r="I333" s="95">
        <v>8807.48</v>
      </c>
      <c r="J333" s="95">
        <v>0</v>
      </c>
      <c r="K333" s="95">
        <v>33097.21</v>
      </c>
      <c r="L333" s="88"/>
    </row>
    <row r="334" spans="1:12" x14ac:dyDescent="0.3">
      <c r="A334" s="86" t="s">
        <v>904</v>
      </c>
      <c r="B334" s="75" t="s">
        <v>385</v>
      </c>
      <c r="C334" s="76"/>
      <c r="D334" s="76"/>
      <c r="E334" s="76"/>
      <c r="F334" s="76"/>
      <c r="G334" s="87" t="s">
        <v>905</v>
      </c>
      <c r="H334" s="95">
        <v>910.34</v>
      </c>
      <c r="I334" s="95">
        <v>146</v>
      </c>
      <c r="J334" s="95">
        <v>0</v>
      </c>
      <c r="K334" s="95">
        <v>1056.3399999999999</v>
      </c>
      <c r="L334" s="88"/>
    </row>
    <row r="335" spans="1:12" x14ac:dyDescent="0.3">
      <c r="A335" s="86" t="s">
        <v>906</v>
      </c>
      <c r="B335" s="75" t="s">
        <v>385</v>
      </c>
      <c r="C335" s="76"/>
      <c r="D335" s="76"/>
      <c r="E335" s="76"/>
      <c r="F335" s="76"/>
      <c r="G335" s="87" t="s">
        <v>907</v>
      </c>
      <c r="H335" s="95">
        <v>12358.5</v>
      </c>
      <c r="I335" s="95">
        <v>2479.9</v>
      </c>
      <c r="J335" s="95">
        <v>0</v>
      </c>
      <c r="K335" s="95">
        <v>14838.4</v>
      </c>
      <c r="L335" s="88"/>
    </row>
    <row r="336" spans="1:12" x14ac:dyDescent="0.3">
      <c r="A336" s="86" t="s">
        <v>908</v>
      </c>
      <c r="B336" s="75" t="s">
        <v>385</v>
      </c>
      <c r="C336" s="76"/>
      <c r="D336" s="76"/>
      <c r="E336" s="76"/>
      <c r="F336" s="76"/>
      <c r="G336" s="87" t="s">
        <v>861</v>
      </c>
      <c r="H336" s="95">
        <v>255.49</v>
      </c>
      <c r="I336" s="95">
        <v>489</v>
      </c>
      <c r="J336" s="95">
        <v>0</v>
      </c>
      <c r="K336" s="95">
        <v>744.49</v>
      </c>
      <c r="L336" s="88"/>
    </row>
    <row r="337" spans="1:12" x14ac:dyDescent="0.3">
      <c r="A337" s="89" t="s">
        <v>385</v>
      </c>
      <c r="B337" s="75" t="s">
        <v>385</v>
      </c>
      <c r="C337" s="76"/>
      <c r="D337" s="76"/>
      <c r="E337" s="76"/>
      <c r="F337" s="76"/>
      <c r="G337" s="90" t="s">
        <v>385</v>
      </c>
      <c r="H337" s="96"/>
      <c r="I337" s="96"/>
      <c r="J337" s="96"/>
      <c r="K337" s="96"/>
      <c r="L337" s="91"/>
    </row>
    <row r="338" spans="1:12" x14ac:dyDescent="0.3">
      <c r="A338" s="82" t="s">
        <v>909</v>
      </c>
      <c r="B338" s="75" t="s">
        <v>385</v>
      </c>
      <c r="C338" s="76"/>
      <c r="D338" s="76"/>
      <c r="E338" s="76"/>
      <c r="F338" s="83" t="s">
        <v>910</v>
      </c>
      <c r="G338" s="84"/>
      <c r="H338" s="92">
        <v>92548.65</v>
      </c>
      <c r="I338" s="92">
        <v>8058.09</v>
      </c>
      <c r="J338" s="92">
        <v>0</v>
      </c>
      <c r="K338" s="92">
        <v>100606.74</v>
      </c>
      <c r="L338" s="101">
        <f>I338-J338</f>
        <v>8058.09</v>
      </c>
    </row>
    <row r="339" spans="1:12" x14ac:dyDescent="0.3">
      <c r="A339" s="86" t="s">
        <v>911</v>
      </c>
      <c r="B339" s="75" t="s">
        <v>385</v>
      </c>
      <c r="C339" s="76"/>
      <c r="D339" s="76"/>
      <c r="E339" s="76"/>
      <c r="F339" s="76"/>
      <c r="G339" s="87" t="s">
        <v>694</v>
      </c>
      <c r="H339" s="95">
        <v>11612.73</v>
      </c>
      <c r="I339" s="95">
        <v>2586.39</v>
      </c>
      <c r="J339" s="95">
        <v>0</v>
      </c>
      <c r="K339" s="95">
        <v>14199.12</v>
      </c>
      <c r="L339" s="88"/>
    </row>
    <row r="340" spans="1:12" x14ac:dyDescent="0.3">
      <c r="A340" s="86" t="s">
        <v>912</v>
      </c>
      <c r="B340" s="75" t="s">
        <v>385</v>
      </c>
      <c r="C340" s="76"/>
      <c r="D340" s="76"/>
      <c r="E340" s="76"/>
      <c r="F340" s="76"/>
      <c r="G340" s="87" t="s">
        <v>913</v>
      </c>
      <c r="H340" s="95">
        <v>493.18</v>
      </c>
      <c r="I340" s="95">
        <v>730.74</v>
      </c>
      <c r="J340" s="95">
        <v>0</v>
      </c>
      <c r="K340" s="95">
        <v>1223.92</v>
      </c>
      <c r="L340" s="88"/>
    </row>
    <row r="341" spans="1:12" x14ac:dyDescent="0.3">
      <c r="A341" s="86" t="s">
        <v>914</v>
      </c>
      <c r="B341" s="75" t="s">
        <v>385</v>
      </c>
      <c r="C341" s="76"/>
      <c r="D341" s="76"/>
      <c r="E341" s="76"/>
      <c r="F341" s="76"/>
      <c r="G341" s="87" t="s">
        <v>915</v>
      </c>
      <c r="H341" s="95">
        <v>8319.6</v>
      </c>
      <c r="I341" s="95">
        <v>2011.33</v>
      </c>
      <c r="J341" s="95">
        <v>0</v>
      </c>
      <c r="K341" s="95">
        <v>10330.93</v>
      </c>
      <c r="L341" s="88"/>
    </row>
    <row r="342" spans="1:12" x14ac:dyDescent="0.3">
      <c r="A342" s="86" t="s">
        <v>916</v>
      </c>
      <c r="B342" s="75" t="s">
        <v>385</v>
      </c>
      <c r="C342" s="76"/>
      <c r="D342" s="76"/>
      <c r="E342" s="76"/>
      <c r="F342" s="76"/>
      <c r="G342" s="87" t="s">
        <v>917</v>
      </c>
      <c r="H342" s="95">
        <v>68076.34</v>
      </c>
      <c r="I342" s="95">
        <v>1938.97</v>
      </c>
      <c r="J342" s="95">
        <v>0</v>
      </c>
      <c r="K342" s="95">
        <v>70015.31</v>
      </c>
      <c r="L342" s="88"/>
    </row>
    <row r="343" spans="1:12" x14ac:dyDescent="0.3">
      <c r="A343" s="86" t="s">
        <v>918</v>
      </c>
      <c r="B343" s="75" t="s">
        <v>385</v>
      </c>
      <c r="C343" s="76"/>
      <c r="D343" s="76"/>
      <c r="E343" s="76"/>
      <c r="F343" s="76"/>
      <c r="G343" s="87" t="s">
        <v>919</v>
      </c>
      <c r="H343" s="95">
        <v>4046.8</v>
      </c>
      <c r="I343" s="95">
        <v>790.66</v>
      </c>
      <c r="J343" s="95">
        <v>0</v>
      </c>
      <c r="K343" s="95">
        <v>4837.46</v>
      </c>
      <c r="L343" s="88"/>
    </row>
    <row r="344" spans="1:12" x14ac:dyDescent="0.3">
      <c r="A344" s="89" t="s">
        <v>385</v>
      </c>
      <c r="B344" s="75" t="s">
        <v>385</v>
      </c>
      <c r="C344" s="76"/>
      <c r="D344" s="76"/>
      <c r="E344" s="76"/>
      <c r="F344" s="76"/>
      <c r="G344" s="90" t="s">
        <v>385</v>
      </c>
      <c r="H344" s="96"/>
      <c r="I344" s="96"/>
      <c r="J344" s="96"/>
      <c r="K344" s="96"/>
      <c r="L344" s="91"/>
    </row>
    <row r="345" spans="1:12" x14ac:dyDescent="0.3">
      <c r="A345" s="82" t="s">
        <v>920</v>
      </c>
      <c r="B345" s="75" t="s">
        <v>385</v>
      </c>
      <c r="C345" s="76"/>
      <c r="D345" s="76"/>
      <c r="E345" s="76"/>
      <c r="F345" s="83" t="s">
        <v>921</v>
      </c>
      <c r="G345" s="84"/>
      <c r="H345" s="92">
        <v>104583.59</v>
      </c>
      <c r="I345" s="92">
        <v>8289.7000000000007</v>
      </c>
      <c r="J345" s="92">
        <v>0</v>
      </c>
      <c r="K345" s="92">
        <v>112873.29</v>
      </c>
      <c r="L345" s="101">
        <f>I345-J345</f>
        <v>8289.7000000000007</v>
      </c>
    </row>
    <row r="346" spans="1:12" x14ac:dyDescent="0.3">
      <c r="A346" s="86" t="s">
        <v>922</v>
      </c>
      <c r="B346" s="75" t="s">
        <v>385</v>
      </c>
      <c r="C346" s="76"/>
      <c r="D346" s="76"/>
      <c r="E346" s="76"/>
      <c r="F346" s="76"/>
      <c r="G346" s="87" t="s">
        <v>923</v>
      </c>
      <c r="H346" s="95">
        <v>14.16</v>
      </c>
      <c r="I346" s="95">
        <v>0</v>
      </c>
      <c r="J346" s="95">
        <v>0</v>
      </c>
      <c r="K346" s="95">
        <v>14.16</v>
      </c>
      <c r="L346" s="88"/>
    </row>
    <row r="347" spans="1:12" x14ac:dyDescent="0.3">
      <c r="A347" s="86" t="s">
        <v>924</v>
      </c>
      <c r="B347" s="75" t="s">
        <v>385</v>
      </c>
      <c r="C347" s="76"/>
      <c r="D347" s="76"/>
      <c r="E347" s="76"/>
      <c r="F347" s="76"/>
      <c r="G347" s="87" t="s">
        <v>925</v>
      </c>
      <c r="H347" s="95">
        <v>306.54000000000002</v>
      </c>
      <c r="I347" s="95">
        <v>0</v>
      </c>
      <c r="J347" s="95">
        <v>0</v>
      </c>
      <c r="K347" s="95">
        <v>306.54000000000002</v>
      </c>
      <c r="L347" s="88"/>
    </row>
    <row r="348" spans="1:12" x14ac:dyDescent="0.3">
      <c r="A348" s="86" t="s">
        <v>926</v>
      </c>
      <c r="B348" s="75" t="s">
        <v>385</v>
      </c>
      <c r="C348" s="76"/>
      <c r="D348" s="76"/>
      <c r="E348" s="76"/>
      <c r="F348" s="76"/>
      <c r="G348" s="87" t="s">
        <v>927</v>
      </c>
      <c r="H348" s="95">
        <v>847.18</v>
      </c>
      <c r="I348" s="95">
        <v>0</v>
      </c>
      <c r="J348" s="95">
        <v>0</v>
      </c>
      <c r="K348" s="95">
        <v>847.18</v>
      </c>
      <c r="L348" s="88"/>
    </row>
    <row r="349" spans="1:12" x14ac:dyDescent="0.3">
      <c r="A349" s="86" t="s">
        <v>928</v>
      </c>
      <c r="B349" s="75" t="s">
        <v>385</v>
      </c>
      <c r="C349" s="76"/>
      <c r="D349" s="76"/>
      <c r="E349" s="76"/>
      <c r="F349" s="76"/>
      <c r="G349" s="87" t="s">
        <v>929</v>
      </c>
      <c r="H349" s="95">
        <v>2602.81</v>
      </c>
      <c r="I349" s="95">
        <v>782.48</v>
      </c>
      <c r="J349" s="95">
        <v>0</v>
      </c>
      <c r="K349" s="95">
        <v>3385.29</v>
      </c>
      <c r="L349" s="88"/>
    </row>
    <row r="350" spans="1:12" x14ac:dyDescent="0.3">
      <c r="A350" s="86" t="s">
        <v>930</v>
      </c>
      <c r="B350" s="75" t="s">
        <v>385</v>
      </c>
      <c r="C350" s="76"/>
      <c r="D350" s="76"/>
      <c r="E350" s="76"/>
      <c r="F350" s="76"/>
      <c r="G350" s="87" t="s">
        <v>931</v>
      </c>
      <c r="H350" s="95">
        <v>2182.84</v>
      </c>
      <c r="I350" s="95">
        <v>1124.46</v>
      </c>
      <c r="J350" s="95">
        <v>0</v>
      </c>
      <c r="K350" s="95">
        <v>3307.3</v>
      </c>
      <c r="L350" s="88"/>
    </row>
    <row r="351" spans="1:12" x14ac:dyDescent="0.3">
      <c r="A351" s="86" t="s">
        <v>932</v>
      </c>
      <c r="B351" s="75" t="s">
        <v>385</v>
      </c>
      <c r="C351" s="76"/>
      <c r="D351" s="76"/>
      <c r="E351" s="76"/>
      <c r="F351" s="76"/>
      <c r="G351" s="87" t="s">
        <v>933</v>
      </c>
      <c r="H351" s="95">
        <v>621</v>
      </c>
      <c r="I351" s="95">
        <v>0</v>
      </c>
      <c r="J351" s="95">
        <v>0</v>
      </c>
      <c r="K351" s="95">
        <v>621</v>
      </c>
      <c r="L351" s="88"/>
    </row>
    <row r="352" spans="1:12" x14ac:dyDescent="0.3">
      <c r="A352" s="86" t="s">
        <v>934</v>
      </c>
      <c r="B352" s="75" t="s">
        <v>385</v>
      </c>
      <c r="C352" s="76"/>
      <c r="D352" s="76"/>
      <c r="E352" s="76"/>
      <c r="F352" s="76"/>
      <c r="G352" s="87" t="s">
        <v>935</v>
      </c>
      <c r="H352" s="95">
        <v>251.5</v>
      </c>
      <c r="I352" s="95">
        <v>32</v>
      </c>
      <c r="J352" s="95">
        <v>0</v>
      </c>
      <c r="K352" s="95">
        <v>283.5</v>
      </c>
      <c r="L352" s="88"/>
    </row>
    <row r="353" spans="1:12" x14ac:dyDescent="0.3">
      <c r="A353" s="86" t="s">
        <v>936</v>
      </c>
      <c r="B353" s="75" t="s">
        <v>385</v>
      </c>
      <c r="C353" s="76"/>
      <c r="D353" s="76"/>
      <c r="E353" s="76"/>
      <c r="F353" s="76"/>
      <c r="G353" s="87" t="s">
        <v>937</v>
      </c>
      <c r="H353" s="95">
        <v>309.3</v>
      </c>
      <c r="I353" s="95">
        <v>0</v>
      </c>
      <c r="J353" s="95">
        <v>0</v>
      </c>
      <c r="K353" s="95">
        <v>309.3</v>
      </c>
      <c r="L353" s="88"/>
    </row>
    <row r="354" spans="1:12" x14ac:dyDescent="0.3">
      <c r="A354" s="86" t="s">
        <v>938</v>
      </c>
      <c r="B354" s="75" t="s">
        <v>385</v>
      </c>
      <c r="C354" s="76"/>
      <c r="D354" s="76"/>
      <c r="E354" s="76"/>
      <c r="F354" s="76"/>
      <c r="G354" s="87" t="s">
        <v>939</v>
      </c>
      <c r="H354" s="95">
        <v>3072.05</v>
      </c>
      <c r="I354" s="95">
        <v>274.99</v>
      </c>
      <c r="J354" s="95">
        <v>0</v>
      </c>
      <c r="K354" s="95">
        <v>3347.04</v>
      </c>
      <c r="L354" s="88"/>
    </row>
    <row r="355" spans="1:12" x14ac:dyDescent="0.3">
      <c r="A355" s="86" t="s">
        <v>940</v>
      </c>
      <c r="B355" s="75" t="s">
        <v>385</v>
      </c>
      <c r="C355" s="76"/>
      <c r="D355" s="76"/>
      <c r="E355" s="76"/>
      <c r="F355" s="76"/>
      <c r="G355" s="87" t="s">
        <v>941</v>
      </c>
      <c r="H355" s="95">
        <v>63.99</v>
      </c>
      <c r="I355" s="95">
        <v>0</v>
      </c>
      <c r="J355" s="95">
        <v>0</v>
      </c>
      <c r="K355" s="95">
        <v>63.99</v>
      </c>
      <c r="L355" s="88"/>
    </row>
    <row r="356" spans="1:12" x14ac:dyDescent="0.3">
      <c r="A356" s="86" t="s">
        <v>942</v>
      </c>
      <c r="B356" s="75" t="s">
        <v>385</v>
      </c>
      <c r="C356" s="76"/>
      <c r="D356" s="76"/>
      <c r="E356" s="76"/>
      <c r="F356" s="76"/>
      <c r="G356" s="87" t="s">
        <v>943</v>
      </c>
      <c r="H356" s="95">
        <v>9930</v>
      </c>
      <c r="I356" s="95">
        <v>0</v>
      </c>
      <c r="J356" s="95">
        <v>0</v>
      </c>
      <c r="K356" s="95">
        <v>9930</v>
      </c>
      <c r="L356" s="88"/>
    </row>
    <row r="357" spans="1:12" x14ac:dyDescent="0.3">
      <c r="A357" s="86" t="s">
        <v>944</v>
      </c>
      <c r="B357" s="75" t="s">
        <v>385</v>
      </c>
      <c r="C357" s="76"/>
      <c r="D357" s="76"/>
      <c r="E357" s="76"/>
      <c r="F357" s="76"/>
      <c r="G357" s="87" t="s">
        <v>945</v>
      </c>
      <c r="H357" s="95">
        <v>1796.43</v>
      </c>
      <c r="I357" s="95">
        <v>69.599999999999994</v>
      </c>
      <c r="J357" s="95">
        <v>0</v>
      </c>
      <c r="K357" s="95">
        <v>1866.03</v>
      </c>
      <c r="L357" s="88"/>
    </row>
    <row r="358" spans="1:12" x14ac:dyDescent="0.3">
      <c r="A358" s="86" t="s">
        <v>946</v>
      </c>
      <c r="B358" s="75" t="s">
        <v>385</v>
      </c>
      <c r="C358" s="76"/>
      <c r="D358" s="76"/>
      <c r="E358" s="76"/>
      <c r="F358" s="76"/>
      <c r="G358" s="87" t="s">
        <v>947</v>
      </c>
      <c r="H358" s="95">
        <v>1500</v>
      </c>
      <c r="I358" s="95">
        <v>0</v>
      </c>
      <c r="J358" s="95">
        <v>0</v>
      </c>
      <c r="K358" s="95">
        <v>1500</v>
      </c>
      <c r="L358" s="88"/>
    </row>
    <row r="359" spans="1:12" x14ac:dyDescent="0.3">
      <c r="A359" s="86" t="s">
        <v>948</v>
      </c>
      <c r="B359" s="75" t="s">
        <v>385</v>
      </c>
      <c r="C359" s="76"/>
      <c r="D359" s="76"/>
      <c r="E359" s="76"/>
      <c r="F359" s="76"/>
      <c r="G359" s="87" t="s">
        <v>949</v>
      </c>
      <c r="H359" s="95">
        <v>9867.3799999999992</v>
      </c>
      <c r="I359" s="95">
        <v>450.95</v>
      </c>
      <c r="J359" s="95">
        <v>0</v>
      </c>
      <c r="K359" s="95">
        <v>10318.33</v>
      </c>
      <c r="L359" s="88"/>
    </row>
    <row r="360" spans="1:12" x14ac:dyDescent="0.3">
      <c r="A360" s="86" t="s">
        <v>950</v>
      </c>
      <c r="B360" s="75" t="s">
        <v>385</v>
      </c>
      <c r="C360" s="76"/>
      <c r="D360" s="76"/>
      <c r="E360" s="76"/>
      <c r="F360" s="76"/>
      <c r="G360" s="87" t="s">
        <v>951</v>
      </c>
      <c r="H360" s="95">
        <v>3021.25</v>
      </c>
      <c r="I360" s="95">
        <v>751.66</v>
      </c>
      <c r="J360" s="95">
        <v>0</v>
      </c>
      <c r="K360" s="95">
        <v>3772.91</v>
      </c>
      <c r="L360" s="88"/>
    </row>
    <row r="361" spans="1:12" x14ac:dyDescent="0.3">
      <c r="A361" s="86" t="s">
        <v>952</v>
      </c>
      <c r="B361" s="75" t="s">
        <v>385</v>
      </c>
      <c r="C361" s="76"/>
      <c r="D361" s="76"/>
      <c r="E361" s="76"/>
      <c r="F361" s="76"/>
      <c r="G361" s="87" t="s">
        <v>953</v>
      </c>
      <c r="H361" s="95">
        <v>63700.94</v>
      </c>
      <c r="I361" s="95">
        <v>3387.88</v>
      </c>
      <c r="J361" s="95">
        <v>0</v>
      </c>
      <c r="K361" s="95">
        <v>67088.820000000007</v>
      </c>
      <c r="L361" s="88"/>
    </row>
    <row r="362" spans="1:12" x14ac:dyDescent="0.3">
      <c r="A362" s="86" t="s">
        <v>954</v>
      </c>
      <c r="B362" s="75" t="s">
        <v>385</v>
      </c>
      <c r="C362" s="76"/>
      <c r="D362" s="76"/>
      <c r="E362" s="76"/>
      <c r="F362" s="76"/>
      <c r="G362" s="87" t="s">
        <v>955</v>
      </c>
      <c r="H362" s="95">
        <v>4496.22</v>
      </c>
      <c r="I362" s="95">
        <v>1415.68</v>
      </c>
      <c r="J362" s="95">
        <v>0</v>
      </c>
      <c r="K362" s="95">
        <v>5911.9</v>
      </c>
      <c r="L362" s="88"/>
    </row>
    <row r="363" spans="1:12" x14ac:dyDescent="0.3">
      <c r="A363" s="89" t="s">
        <v>385</v>
      </c>
      <c r="B363" s="75" t="s">
        <v>385</v>
      </c>
      <c r="C363" s="76"/>
      <c r="D363" s="76"/>
      <c r="E363" s="76"/>
      <c r="F363" s="76"/>
      <c r="G363" s="90" t="s">
        <v>385</v>
      </c>
      <c r="H363" s="96"/>
      <c r="I363" s="96"/>
      <c r="J363" s="96"/>
      <c r="K363" s="96"/>
      <c r="L363" s="91"/>
    </row>
    <row r="364" spans="1:12" x14ac:dyDescent="0.3">
      <c r="A364" s="82" t="s">
        <v>956</v>
      </c>
      <c r="B364" s="75" t="s">
        <v>385</v>
      </c>
      <c r="C364" s="76"/>
      <c r="D364" s="76"/>
      <c r="E364" s="76"/>
      <c r="F364" s="83" t="s">
        <v>957</v>
      </c>
      <c r="G364" s="84"/>
      <c r="H364" s="92">
        <v>12384.97</v>
      </c>
      <c r="I364" s="92">
        <v>1750</v>
      </c>
      <c r="J364" s="92">
        <v>0</v>
      </c>
      <c r="K364" s="92">
        <v>14134.97</v>
      </c>
      <c r="L364" s="101">
        <f>I364-J364</f>
        <v>1750</v>
      </c>
    </row>
    <row r="365" spans="1:12" x14ac:dyDescent="0.3">
      <c r="A365" s="86" t="s">
        <v>958</v>
      </c>
      <c r="B365" s="75" t="s">
        <v>385</v>
      </c>
      <c r="C365" s="76"/>
      <c r="D365" s="76"/>
      <c r="E365" s="76"/>
      <c r="F365" s="76"/>
      <c r="G365" s="87" t="s">
        <v>959</v>
      </c>
      <c r="H365" s="95">
        <v>12384.97</v>
      </c>
      <c r="I365" s="95">
        <v>0</v>
      </c>
      <c r="J365" s="95">
        <v>0</v>
      </c>
      <c r="K365" s="95">
        <v>12384.97</v>
      </c>
      <c r="L365" s="88"/>
    </row>
    <row r="366" spans="1:12" x14ac:dyDescent="0.3">
      <c r="A366" s="86" t="s">
        <v>960</v>
      </c>
      <c r="B366" s="75" t="s">
        <v>385</v>
      </c>
      <c r="C366" s="76"/>
      <c r="D366" s="76"/>
      <c r="E366" s="76"/>
      <c r="F366" s="76"/>
      <c r="G366" s="87" t="s">
        <v>961</v>
      </c>
      <c r="H366" s="95">
        <v>0</v>
      </c>
      <c r="I366" s="95">
        <v>1750</v>
      </c>
      <c r="J366" s="95">
        <v>0</v>
      </c>
      <c r="K366" s="95">
        <v>1750</v>
      </c>
      <c r="L366" s="88"/>
    </row>
    <row r="367" spans="1:12" x14ac:dyDescent="0.3">
      <c r="A367" s="89" t="s">
        <v>385</v>
      </c>
      <c r="B367" s="75" t="s">
        <v>385</v>
      </c>
      <c r="C367" s="76"/>
      <c r="D367" s="76"/>
      <c r="E367" s="76"/>
      <c r="F367" s="76"/>
      <c r="G367" s="90" t="s">
        <v>385</v>
      </c>
      <c r="H367" s="96"/>
      <c r="I367" s="96"/>
      <c r="J367" s="96"/>
      <c r="K367" s="96"/>
      <c r="L367" s="91"/>
    </row>
    <row r="368" spans="1:12" x14ac:dyDescent="0.3">
      <c r="A368" s="82" t="s">
        <v>962</v>
      </c>
      <c r="B368" s="85" t="s">
        <v>385</v>
      </c>
      <c r="C368" s="83" t="s">
        <v>963</v>
      </c>
      <c r="D368" s="84"/>
      <c r="E368" s="84"/>
      <c r="F368" s="84"/>
      <c r="G368" s="84"/>
      <c r="H368" s="92">
        <v>251619.96</v>
      </c>
      <c r="I368" s="92">
        <v>42156.66</v>
      </c>
      <c r="J368" s="92">
        <v>0</v>
      </c>
      <c r="K368" s="92">
        <v>293776.62</v>
      </c>
      <c r="L368" s="101">
        <f>I368-J368</f>
        <v>42156.66</v>
      </c>
    </row>
    <row r="369" spans="1:12" x14ac:dyDescent="0.3">
      <c r="A369" s="82" t="s">
        <v>964</v>
      </c>
      <c r="B369" s="75" t="s">
        <v>385</v>
      </c>
      <c r="C369" s="76"/>
      <c r="D369" s="83" t="s">
        <v>963</v>
      </c>
      <c r="E369" s="84"/>
      <c r="F369" s="84"/>
      <c r="G369" s="84"/>
      <c r="H369" s="92">
        <v>251619.96</v>
      </c>
      <c r="I369" s="92">
        <v>42156.66</v>
      </c>
      <c r="J369" s="92">
        <v>0</v>
      </c>
      <c r="K369" s="92">
        <v>293776.62</v>
      </c>
      <c r="L369" s="99"/>
    </row>
    <row r="370" spans="1:12" x14ac:dyDescent="0.3">
      <c r="A370" s="82" t="s">
        <v>965</v>
      </c>
      <c r="B370" s="75" t="s">
        <v>385</v>
      </c>
      <c r="C370" s="76"/>
      <c r="D370" s="76"/>
      <c r="E370" s="83" t="s">
        <v>963</v>
      </c>
      <c r="F370" s="84"/>
      <c r="G370" s="84"/>
      <c r="H370" s="92">
        <v>251619.96</v>
      </c>
      <c r="I370" s="92">
        <v>42156.66</v>
      </c>
      <c r="J370" s="92">
        <v>0</v>
      </c>
      <c r="K370" s="92">
        <v>293776.62</v>
      </c>
      <c r="L370" s="99"/>
    </row>
    <row r="371" spans="1:12" x14ac:dyDescent="0.3">
      <c r="A371" s="82" t="s">
        <v>966</v>
      </c>
      <c r="B371" s="75" t="s">
        <v>385</v>
      </c>
      <c r="C371" s="76"/>
      <c r="D371" s="76"/>
      <c r="E371" s="76"/>
      <c r="F371" s="83" t="s">
        <v>967</v>
      </c>
      <c r="G371" s="84"/>
      <c r="H371" s="92">
        <v>195598.01</v>
      </c>
      <c r="I371" s="92">
        <v>35543.79</v>
      </c>
      <c r="J371" s="92">
        <v>0</v>
      </c>
      <c r="K371" s="92">
        <v>231141.8</v>
      </c>
      <c r="L371" s="101">
        <f>I371-J371</f>
        <v>35543.79</v>
      </c>
    </row>
    <row r="372" spans="1:12" x14ac:dyDescent="0.3">
      <c r="A372" s="86" t="s">
        <v>968</v>
      </c>
      <c r="B372" s="75" t="s">
        <v>385</v>
      </c>
      <c r="C372" s="76"/>
      <c r="D372" s="76"/>
      <c r="E372" s="76"/>
      <c r="F372" s="76"/>
      <c r="G372" s="87" t="s">
        <v>969</v>
      </c>
      <c r="H372" s="95">
        <v>63509.62</v>
      </c>
      <c r="I372" s="95">
        <v>0</v>
      </c>
      <c r="J372" s="95">
        <v>0</v>
      </c>
      <c r="K372" s="95">
        <v>63509.62</v>
      </c>
      <c r="L372" s="88"/>
    </row>
    <row r="373" spans="1:12" x14ac:dyDescent="0.3">
      <c r="A373" s="86" t="s">
        <v>970</v>
      </c>
      <c r="B373" s="75" t="s">
        <v>385</v>
      </c>
      <c r="C373" s="76"/>
      <c r="D373" s="76"/>
      <c r="E373" s="76"/>
      <c r="F373" s="76"/>
      <c r="G373" s="87" t="s">
        <v>971</v>
      </c>
      <c r="H373" s="95">
        <v>3895</v>
      </c>
      <c r="I373" s="95">
        <v>0</v>
      </c>
      <c r="J373" s="95">
        <v>0</v>
      </c>
      <c r="K373" s="95">
        <v>3895</v>
      </c>
      <c r="L373" s="88"/>
    </row>
    <row r="374" spans="1:12" x14ac:dyDescent="0.3">
      <c r="A374" s="86" t="s">
        <v>972</v>
      </c>
      <c r="B374" s="75" t="s">
        <v>385</v>
      </c>
      <c r="C374" s="76"/>
      <c r="D374" s="76"/>
      <c r="E374" s="76"/>
      <c r="F374" s="76"/>
      <c r="G374" s="87" t="s">
        <v>973</v>
      </c>
      <c r="H374" s="95">
        <v>13280</v>
      </c>
      <c r="I374" s="95">
        <v>3480</v>
      </c>
      <c r="J374" s="95">
        <v>0</v>
      </c>
      <c r="K374" s="95">
        <v>16760</v>
      </c>
      <c r="L374" s="88"/>
    </row>
    <row r="375" spans="1:12" x14ac:dyDescent="0.3">
      <c r="A375" s="86" t="s">
        <v>974</v>
      </c>
      <c r="B375" s="75" t="s">
        <v>385</v>
      </c>
      <c r="C375" s="76"/>
      <c r="D375" s="76"/>
      <c r="E375" s="76"/>
      <c r="F375" s="76"/>
      <c r="G375" s="87" t="s">
        <v>975</v>
      </c>
      <c r="H375" s="95">
        <v>545</v>
      </c>
      <c r="I375" s="95">
        <v>70</v>
      </c>
      <c r="J375" s="95">
        <v>0</v>
      </c>
      <c r="K375" s="95">
        <v>615</v>
      </c>
      <c r="L375" s="88"/>
    </row>
    <row r="376" spans="1:12" x14ac:dyDescent="0.3">
      <c r="A376" s="86" t="s">
        <v>978</v>
      </c>
      <c r="B376" s="75" t="s">
        <v>385</v>
      </c>
      <c r="C376" s="76"/>
      <c r="D376" s="76"/>
      <c r="E376" s="76"/>
      <c r="F376" s="76"/>
      <c r="G376" s="87" t="s">
        <v>979</v>
      </c>
      <c r="H376" s="95">
        <v>104378.39</v>
      </c>
      <c r="I376" s="95">
        <v>27923.79</v>
      </c>
      <c r="J376" s="95">
        <v>0</v>
      </c>
      <c r="K376" s="95">
        <v>132302.18</v>
      </c>
      <c r="L376" s="88"/>
    </row>
    <row r="377" spans="1:12" x14ac:dyDescent="0.3">
      <c r="A377" s="86" t="s">
        <v>980</v>
      </c>
      <c r="B377" s="75" t="s">
        <v>385</v>
      </c>
      <c r="C377" s="76"/>
      <c r="D377" s="76"/>
      <c r="E377" s="76"/>
      <c r="F377" s="76"/>
      <c r="G377" s="87" t="s">
        <v>981</v>
      </c>
      <c r="H377" s="95">
        <v>9990</v>
      </c>
      <c r="I377" s="95">
        <v>4070</v>
      </c>
      <c r="J377" s="95">
        <v>0</v>
      </c>
      <c r="K377" s="95">
        <v>14060</v>
      </c>
      <c r="L377" s="88"/>
    </row>
    <row r="378" spans="1:12" x14ac:dyDescent="0.3">
      <c r="A378" s="89" t="s">
        <v>385</v>
      </c>
      <c r="B378" s="75" t="s">
        <v>385</v>
      </c>
      <c r="C378" s="76"/>
      <c r="D378" s="76"/>
      <c r="E378" s="76"/>
      <c r="F378" s="76"/>
      <c r="G378" s="90" t="s">
        <v>385</v>
      </c>
      <c r="H378" s="96"/>
      <c r="I378" s="96"/>
      <c r="J378" s="96"/>
      <c r="K378" s="96"/>
      <c r="L378" s="91"/>
    </row>
    <row r="379" spans="1:12" x14ac:dyDescent="0.3">
      <c r="A379" s="82" t="s">
        <v>982</v>
      </c>
      <c r="B379" s="75" t="s">
        <v>385</v>
      </c>
      <c r="C379" s="76"/>
      <c r="D379" s="76"/>
      <c r="E379" s="76"/>
      <c r="F379" s="83" t="s">
        <v>983</v>
      </c>
      <c r="G379" s="84"/>
      <c r="H379" s="92">
        <v>20790</v>
      </c>
      <c r="I379" s="92">
        <v>0</v>
      </c>
      <c r="J379" s="92">
        <v>0</v>
      </c>
      <c r="K379" s="92">
        <v>20790</v>
      </c>
      <c r="L379" s="101">
        <f>I379-J379</f>
        <v>0</v>
      </c>
    </row>
    <row r="380" spans="1:12" x14ac:dyDescent="0.3">
      <c r="A380" s="86" t="s">
        <v>984</v>
      </c>
      <c r="B380" s="75" t="s">
        <v>385</v>
      </c>
      <c r="C380" s="76"/>
      <c r="D380" s="76"/>
      <c r="E380" s="76"/>
      <c r="F380" s="76"/>
      <c r="G380" s="87" t="s">
        <v>985</v>
      </c>
      <c r="H380" s="95">
        <v>20790</v>
      </c>
      <c r="I380" s="95">
        <v>0</v>
      </c>
      <c r="J380" s="95">
        <v>0</v>
      </c>
      <c r="K380" s="95">
        <v>20790</v>
      </c>
      <c r="L380" s="88"/>
    </row>
    <row r="381" spans="1:12" x14ac:dyDescent="0.3">
      <c r="A381" s="89" t="s">
        <v>385</v>
      </c>
      <c r="B381" s="75" t="s">
        <v>385</v>
      </c>
      <c r="C381" s="76"/>
      <c r="D381" s="76"/>
      <c r="E381" s="76"/>
      <c r="F381" s="76"/>
      <c r="G381" s="90" t="s">
        <v>385</v>
      </c>
      <c r="H381" s="96"/>
      <c r="I381" s="96"/>
      <c r="J381" s="96"/>
      <c r="K381" s="96"/>
      <c r="L381" s="91"/>
    </row>
    <row r="382" spans="1:12" x14ac:dyDescent="0.3">
      <c r="A382" s="82" t="s">
        <v>986</v>
      </c>
      <c r="B382" s="75" t="s">
        <v>385</v>
      </c>
      <c r="C382" s="76"/>
      <c r="D382" s="76"/>
      <c r="E382" s="76"/>
      <c r="F382" s="83" t="s">
        <v>987</v>
      </c>
      <c r="G382" s="84"/>
      <c r="H382" s="92">
        <v>30003.05</v>
      </c>
      <c r="I382" s="92">
        <v>5960.87</v>
      </c>
      <c r="J382" s="92">
        <v>0</v>
      </c>
      <c r="K382" s="92">
        <v>35963.919999999998</v>
      </c>
      <c r="L382" s="101">
        <f>I382-J382</f>
        <v>5960.87</v>
      </c>
    </row>
    <row r="383" spans="1:12" x14ac:dyDescent="0.3">
      <c r="A383" s="86" t="s">
        <v>988</v>
      </c>
      <c r="B383" s="75" t="s">
        <v>385</v>
      </c>
      <c r="C383" s="76"/>
      <c r="D383" s="76"/>
      <c r="E383" s="76"/>
      <c r="F383" s="76"/>
      <c r="G383" s="87" t="s">
        <v>989</v>
      </c>
      <c r="H383" s="95">
        <v>30003.05</v>
      </c>
      <c r="I383" s="95">
        <v>5960.87</v>
      </c>
      <c r="J383" s="95">
        <v>0</v>
      </c>
      <c r="K383" s="95">
        <v>35963.919999999998</v>
      </c>
      <c r="L383" s="88"/>
    </row>
    <row r="384" spans="1:12" x14ac:dyDescent="0.3">
      <c r="A384" s="89" t="s">
        <v>385</v>
      </c>
      <c r="B384" s="75" t="s">
        <v>385</v>
      </c>
      <c r="C384" s="76"/>
      <c r="D384" s="76"/>
      <c r="E384" s="76"/>
      <c r="F384" s="76"/>
      <c r="G384" s="90" t="s">
        <v>385</v>
      </c>
      <c r="H384" s="96"/>
      <c r="I384" s="96"/>
      <c r="J384" s="96"/>
      <c r="K384" s="96"/>
      <c r="L384" s="91"/>
    </row>
    <row r="385" spans="1:12" x14ac:dyDescent="0.3">
      <c r="A385" s="82" t="s">
        <v>990</v>
      </c>
      <c r="B385" s="75" t="s">
        <v>385</v>
      </c>
      <c r="C385" s="76"/>
      <c r="D385" s="76"/>
      <c r="E385" s="76"/>
      <c r="F385" s="83" t="s">
        <v>991</v>
      </c>
      <c r="G385" s="84"/>
      <c r="H385" s="92">
        <v>0</v>
      </c>
      <c r="I385" s="92">
        <v>652</v>
      </c>
      <c r="J385" s="92">
        <v>0</v>
      </c>
      <c r="K385" s="92">
        <v>652</v>
      </c>
      <c r="L385" s="101">
        <f>I385-J385</f>
        <v>652</v>
      </c>
    </row>
    <row r="386" spans="1:12" x14ac:dyDescent="0.3">
      <c r="A386" s="86" t="s">
        <v>992</v>
      </c>
      <c r="B386" s="75" t="s">
        <v>385</v>
      </c>
      <c r="C386" s="76"/>
      <c r="D386" s="76"/>
      <c r="E386" s="76"/>
      <c r="F386" s="76"/>
      <c r="G386" s="87" t="s">
        <v>943</v>
      </c>
      <c r="H386" s="95">
        <v>0</v>
      </c>
      <c r="I386" s="95">
        <v>652</v>
      </c>
      <c r="J386" s="95">
        <v>0</v>
      </c>
      <c r="K386" s="95">
        <v>652</v>
      </c>
      <c r="L386" s="88"/>
    </row>
    <row r="387" spans="1:12" x14ac:dyDescent="0.3">
      <c r="A387" s="89" t="s">
        <v>385</v>
      </c>
      <c r="B387" s="75" t="s">
        <v>385</v>
      </c>
      <c r="C387" s="76"/>
      <c r="D387" s="76"/>
      <c r="E387" s="76"/>
      <c r="F387" s="76"/>
      <c r="G387" s="90" t="s">
        <v>385</v>
      </c>
      <c r="H387" s="96"/>
      <c r="I387" s="96"/>
      <c r="J387" s="96"/>
      <c r="K387" s="96"/>
      <c r="L387" s="91"/>
    </row>
    <row r="388" spans="1:12" x14ac:dyDescent="0.3">
      <c r="A388" s="82" t="s">
        <v>993</v>
      </c>
      <c r="B388" s="75" t="s">
        <v>385</v>
      </c>
      <c r="C388" s="76"/>
      <c r="D388" s="76"/>
      <c r="E388" s="76"/>
      <c r="F388" s="83" t="s">
        <v>957</v>
      </c>
      <c r="G388" s="84"/>
      <c r="H388" s="92">
        <v>5228.8999999999996</v>
      </c>
      <c r="I388" s="92">
        <v>0</v>
      </c>
      <c r="J388" s="92">
        <v>0</v>
      </c>
      <c r="K388" s="92">
        <v>5228.8999999999996</v>
      </c>
      <c r="L388" s="101">
        <f>I388-J388</f>
        <v>0</v>
      </c>
    </row>
    <row r="389" spans="1:12" x14ac:dyDescent="0.3">
      <c r="A389" s="86" t="s">
        <v>994</v>
      </c>
      <c r="B389" s="75" t="s">
        <v>385</v>
      </c>
      <c r="C389" s="76"/>
      <c r="D389" s="76"/>
      <c r="E389" s="76"/>
      <c r="F389" s="76"/>
      <c r="G389" s="87" t="s">
        <v>959</v>
      </c>
      <c r="H389" s="95">
        <v>628.9</v>
      </c>
      <c r="I389" s="95">
        <v>0</v>
      </c>
      <c r="J389" s="95">
        <v>0</v>
      </c>
      <c r="K389" s="95">
        <v>628.9</v>
      </c>
      <c r="L389" s="88"/>
    </row>
    <row r="390" spans="1:12" x14ac:dyDescent="0.3">
      <c r="A390" s="86" t="s">
        <v>995</v>
      </c>
      <c r="B390" s="75" t="s">
        <v>385</v>
      </c>
      <c r="C390" s="76"/>
      <c r="D390" s="76"/>
      <c r="E390" s="76"/>
      <c r="F390" s="76"/>
      <c r="G390" s="87" t="s">
        <v>996</v>
      </c>
      <c r="H390" s="95">
        <v>1750</v>
      </c>
      <c r="I390" s="95">
        <v>0</v>
      </c>
      <c r="J390" s="95">
        <v>0</v>
      </c>
      <c r="K390" s="95">
        <v>1750</v>
      </c>
      <c r="L390" s="88"/>
    </row>
    <row r="391" spans="1:12" x14ac:dyDescent="0.3">
      <c r="A391" s="86" t="s">
        <v>997</v>
      </c>
      <c r="B391" s="75" t="s">
        <v>385</v>
      </c>
      <c r="C391" s="76"/>
      <c r="D391" s="76"/>
      <c r="E391" s="76"/>
      <c r="F391" s="76"/>
      <c r="G391" s="87" t="s">
        <v>961</v>
      </c>
      <c r="H391" s="95">
        <v>2850</v>
      </c>
      <c r="I391" s="95">
        <v>0</v>
      </c>
      <c r="J391" s="95">
        <v>0</v>
      </c>
      <c r="K391" s="95">
        <v>2850</v>
      </c>
      <c r="L391" s="88"/>
    </row>
    <row r="392" spans="1:12" x14ac:dyDescent="0.3">
      <c r="A392" s="89" t="s">
        <v>385</v>
      </c>
      <c r="B392" s="75" t="s">
        <v>385</v>
      </c>
      <c r="C392" s="76"/>
      <c r="D392" s="76"/>
      <c r="E392" s="76"/>
      <c r="F392" s="76"/>
      <c r="G392" s="90" t="s">
        <v>385</v>
      </c>
      <c r="H392" s="96"/>
      <c r="I392" s="96"/>
      <c r="J392" s="96"/>
      <c r="K392" s="96"/>
      <c r="L392" s="91"/>
    </row>
    <row r="393" spans="1:12" x14ac:dyDescent="0.3">
      <c r="A393" s="82" t="s">
        <v>998</v>
      </c>
      <c r="B393" s="85" t="s">
        <v>385</v>
      </c>
      <c r="C393" s="83" t="s">
        <v>999</v>
      </c>
      <c r="D393" s="84"/>
      <c r="E393" s="84"/>
      <c r="F393" s="84"/>
      <c r="G393" s="84"/>
      <c r="H393" s="92">
        <v>22727.23</v>
      </c>
      <c r="I393" s="92">
        <v>6403.25</v>
      </c>
      <c r="J393" s="92">
        <v>0</v>
      </c>
      <c r="K393" s="92">
        <v>29130.48</v>
      </c>
      <c r="L393" s="101">
        <f>I393-J393</f>
        <v>6403.25</v>
      </c>
    </row>
    <row r="394" spans="1:12" x14ac:dyDescent="0.3">
      <c r="A394" s="82" t="s">
        <v>1000</v>
      </c>
      <c r="B394" s="75" t="s">
        <v>385</v>
      </c>
      <c r="C394" s="76"/>
      <c r="D394" s="83" t="s">
        <v>999</v>
      </c>
      <c r="E394" s="84"/>
      <c r="F394" s="84"/>
      <c r="G394" s="84"/>
      <c r="H394" s="92">
        <v>22727.23</v>
      </c>
      <c r="I394" s="92">
        <v>6403.25</v>
      </c>
      <c r="J394" s="92">
        <v>0</v>
      </c>
      <c r="K394" s="92">
        <v>29130.48</v>
      </c>
      <c r="L394" s="99"/>
    </row>
    <row r="395" spans="1:12" x14ac:dyDescent="0.3">
      <c r="A395" s="82" t="s">
        <v>1001</v>
      </c>
      <c r="B395" s="75" t="s">
        <v>385</v>
      </c>
      <c r="C395" s="76"/>
      <c r="D395" s="76"/>
      <c r="E395" s="83" t="s">
        <v>999</v>
      </c>
      <c r="F395" s="84"/>
      <c r="G395" s="84"/>
      <c r="H395" s="92">
        <v>22727.23</v>
      </c>
      <c r="I395" s="92">
        <v>6403.25</v>
      </c>
      <c r="J395" s="92">
        <v>0</v>
      </c>
      <c r="K395" s="92">
        <v>29130.48</v>
      </c>
      <c r="L395" s="99"/>
    </row>
    <row r="396" spans="1:12" x14ac:dyDescent="0.3">
      <c r="A396" s="82" t="s">
        <v>1002</v>
      </c>
      <c r="B396" s="75" t="s">
        <v>385</v>
      </c>
      <c r="C396" s="76"/>
      <c r="D396" s="76"/>
      <c r="E396" s="76"/>
      <c r="F396" s="83" t="s">
        <v>1003</v>
      </c>
      <c r="G396" s="84"/>
      <c r="H396" s="92">
        <v>5727.23</v>
      </c>
      <c r="I396" s="92">
        <v>1403.25</v>
      </c>
      <c r="J396" s="92">
        <v>0</v>
      </c>
      <c r="K396" s="92">
        <v>7130.48</v>
      </c>
      <c r="L396" s="101">
        <f>I396-J396</f>
        <v>1403.25</v>
      </c>
    </row>
    <row r="397" spans="1:12" x14ac:dyDescent="0.3">
      <c r="A397" s="86" t="s">
        <v>1004</v>
      </c>
      <c r="B397" s="75" t="s">
        <v>385</v>
      </c>
      <c r="C397" s="76"/>
      <c r="D397" s="76"/>
      <c r="E397" s="76"/>
      <c r="F397" s="76"/>
      <c r="G397" s="87" t="s">
        <v>1005</v>
      </c>
      <c r="H397" s="95">
        <v>5727.23</v>
      </c>
      <c r="I397" s="95">
        <v>1403.25</v>
      </c>
      <c r="J397" s="95">
        <v>0</v>
      </c>
      <c r="K397" s="95">
        <v>7130.48</v>
      </c>
      <c r="L397" s="88"/>
    </row>
    <row r="398" spans="1:12" x14ac:dyDescent="0.3">
      <c r="A398" s="89" t="s">
        <v>385</v>
      </c>
      <c r="B398" s="75" t="s">
        <v>385</v>
      </c>
      <c r="C398" s="76"/>
      <c r="D398" s="76"/>
      <c r="E398" s="76"/>
      <c r="F398" s="76"/>
      <c r="G398" s="90" t="s">
        <v>385</v>
      </c>
      <c r="H398" s="96"/>
      <c r="I398" s="96"/>
      <c r="J398" s="96"/>
      <c r="K398" s="96"/>
      <c r="L398" s="91"/>
    </row>
    <row r="399" spans="1:12" x14ac:dyDescent="0.3">
      <c r="A399" s="82" t="s">
        <v>1192</v>
      </c>
      <c r="B399" s="75" t="s">
        <v>385</v>
      </c>
      <c r="C399" s="76"/>
      <c r="D399" s="76"/>
      <c r="E399" s="76"/>
      <c r="F399" s="83" t="s">
        <v>991</v>
      </c>
      <c r="G399" s="84"/>
      <c r="H399" s="92">
        <v>17000</v>
      </c>
      <c r="I399" s="92">
        <v>5000</v>
      </c>
      <c r="J399" s="92">
        <v>0</v>
      </c>
      <c r="K399" s="92">
        <v>22000</v>
      </c>
      <c r="L399" s="101">
        <f>I399-J399</f>
        <v>5000</v>
      </c>
    </row>
    <row r="400" spans="1:12" x14ac:dyDescent="0.3">
      <c r="A400" s="86" t="s">
        <v>1193</v>
      </c>
      <c r="B400" s="75" t="s">
        <v>385</v>
      </c>
      <c r="C400" s="76"/>
      <c r="D400" s="76"/>
      <c r="E400" s="76"/>
      <c r="F400" s="76"/>
      <c r="G400" s="87" t="s">
        <v>1017</v>
      </c>
      <c r="H400" s="95">
        <v>17000</v>
      </c>
      <c r="I400" s="95">
        <v>5000</v>
      </c>
      <c r="J400" s="95">
        <v>0</v>
      </c>
      <c r="K400" s="95">
        <v>22000</v>
      </c>
      <c r="L400" s="88"/>
    </row>
    <row r="401" spans="1:12" x14ac:dyDescent="0.3">
      <c r="A401" s="89" t="s">
        <v>385</v>
      </c>
      <c r="B401" s="75" t="s">
        <v>385</v>
      </c>
      <c r="C401" s="76"/>
      <c r="D401" s="76"/>
      <c r="E401" s="76"/>
      <c r="F401" s="76"/>
      <c r="G401" s="90" t="s">
        <v>385</v>
      </c>
      <c r="H401" s="96"/>
      <c r="I401" s="96"/>
      <c r="J401" s="96"/>
      <c r="K401" s="96"/>
      <c r="L401" s="91"/>
    </row>
    <row r="402" spans="1:12" x14ac:dyDescent="0.3">
      <c r="A402" s="82" t="s">
        <v>1010</v>
      </c>
      <c r="B402" s="85" t="s">
        <v>385</v>
      </c>
      <c r="C402" s="83" t="s">
        <v>1011</v>
      </c>
      <c r="D402" s="84"/>
      <c r="E402" s="84"/>
      <c r="F402" s="84"/>
      <c r="G402" s="84"/>
      <c r="H402" s="92">
        <v>344485.48</v>
      </c>
      <c r="I402" s="92">
        <v>68538.14</v>
      </c>
      <c r="J402" s="92">
        <v>0</v>
      </c>
      <c r="K402" s="92">
        <v>413023.62</v>
      </c>
      <c r="L402" s="101">
        <f>I402-J402</f>
        <v>68538.14</v>
      </c>
    </row>
    <row r="403" spans="1:12" x14ac:dyDescent="0.3">
      <c r="A403" s="82" t="s">
        <v>1012</v>
      </c>
      <c r="B403" s="75" t="s">
        <v>385</v>
      </c>
      <c r="C403" s="76"/>
      <c r="D403" s="83" t="s">
        <v>1011</v>
      </c>
      <c r="E403" s="84"/>
      <c r="F403" s="84"/>
      <c r="G403" s="84"/>
      <c r="H403" s="92">
        <v>344485.48</v>
      </c>
      <c r="I403" s="92">
        <v>68538.14</v>
      </c>
      <c r="J403" s="92">
        <v>0</v>
      </c>
      <c r="K403" s="92">
        <v>413023.62</v>
      </c>
      <c r="L403" s="99"/>
    </row>
    <row r="404" spans="1:12" x14ac:dyDescent="0.3">
      <c r="A404" s="82" t="s">
        <v>1013</v>
      </c>
      <c r="B404" s="75" t="s">
        <v>385</v>
      </c>
      <c r="C404" s="76"/>
      <c r="D404" s="76"/>
      <c r="E404" s="83" t="s">
        <v>1011</v>
      </c>
      <c r="F404" s="84"/>
      <c r="G404" s="84"/>
      <c r="H404" s="92">
        <v>344485.48</v>
      </c>
      <c r="I404" s="92">
        <v>68538.14</v>
      </c>
      <c r="J404" s="92">
        <v>0</v>
      </c>
      <c r="K404" s="92">
        <v>413023.62</v>
      </c>
      <c r="L404" s="99"/>
    </row>
    <row r="405" spans="1:12" x14ac:dyDescent="0.3">
      <c r="A405" s="82" t="s">
        <v>1014</v>
      </c>
      <c r="B405" s="75" t="s">
        <v>385</v>
      </c>
      <c r="C405" s="76"/>
      <c r="D405" s="76"/>
      <c r="E405" s="76"/>
      <c r="F405" s="83" t="s">
        <v>991</v>
      </c>
      <c r="G405" s="84"/>
      <c r="H405" s="92">
        <v>30795.439999999999</v>
      </c>
      <c r="I405" s="92">
        <v>1250</v>
      </c>
      <c r="J405" s="92">
        <v>0</v>
      </c>
      <c r="K405" s="92">
        <v>32045.439999999999</v>
      </c>
      <c r="L405" s="101">
        <f>I405-J405</f>
        <v>1250</v>
      </c>
    </row>
    <row r="406" spans="1:12" x14ac:dyDescent="0.3">
      <c r="A406" s="86" t="s">
        <v>1015</v>
      </c>
      <c r="B406" s="75" t="s">
        <v>385</v>
      </c>
      <c r="C406" s="76"/>
      <c r="D406" s="76"/>
      <c r="E406" s="76"/>
      <c r="F406" s="76"/>
      <c r="G406" s="87" t="s">
        <v>953</v>
      </c>
      <c r="H406" s="95">
        <v>775.35</v>
      </c>
      <c r="I406" s="95">
        <v>0</v>
      </c>
      <c r="J406" s="95">
        <v>0</v>
      </c>
      <c r="K406" s="95">
        <v>775.35</v>
      </c>
      <c r="L406" s="88"/>
    </row>
    <row r="407" spans="1:12" x14ac:dyDescent="0.3">
      <c r="A407" s="86" t="s">
        <v>1016</v>
      </c>
      <c r="B407" s="75" t="s">
        <v>385</v>
      </c>
      <c r="C407" s="76"/>
      <c r="D407" s="76"/>
      <c r="E407" s="76"/>
      <c r="F407" s="76"/>
      <c r="G407" s="87" t="s">
        <v>1017</v>
      </c>
      <c r="H407" s="95">
        <v>30020.09</v>
      </c>
      <c r="I407" s="95">
        <v>1250</v>
      </c>
      <c r="J407" s="95">
        <v>0</v>
      </c>
      <c r="K407" s="95">
        <v>31270.09</v>
      </c>
      <c r="L407" s="88"/>
    </row>
    <row r="408" spans="1:12" x14ac:dyDescent="0.3">
      <c r="A408" s="89" t="s">
        <v>385</v>
      </c>
      <c r="B408" s="75" t="s">
        <v>385</v>
      </c>
      <c r="C408" s="76"/>
      <c r="D408" s="76"/>
      <c r="E408" s="76"/>
      <c r="F408" s="76"/>
      <c r="G408" s="90" t="s">
        <v>385</v>
      </c>
      <c r="H408" s="96"/>
      <c r="I408" s="96"/>
      <c r="J408" s="96"/>
      <c r="K408" s="96"/>
      <c r="L408" s="91"/>
    </row>
    <row r="409" spans="1:12" x14ac:dyDescent="0.3">
      <c r="A409" s="82" t="s">
        <v>1018</v>
      </c>
      <c r="B409" s="75" t="s">
        <v>385</v>
      </c>
      <c r="C409" s="76"/>
      <c r="D409" s="76"/>
      <c r="E409" s="76"/>
      <c r="F409" s="83" t="s">
        <v>1019</v>
      </c>
      <c r="G409" s="84"/>
      <c r="H409" s="92">
        <v>4492.91</v>
      </c>
      <c r="I409" s="92">
        <v>0</v>
      </c>
      <c r="J409" s="92">
        <v>0</v>
      </c>
      <c r="K409" s="92">
        <v>4492.91</v>
      </c>
      <c r="L409" s="101">
        <f>I409-J409</f>
        <v>0</v>
      </c>
    </row>
    <row r="410" spans="1:12" x14ac:dyDescent="0.3">
      <c r="A410" s="86" t="s">
        <v>1020</v>
      </c>
      <c r="B410" s="75" t="s">
        <v>385</v>
      </c>
      <c r="C410" s="76"/>
      <c r="D410" s="76"/>
      <c r="E410" s="76"/>
      <c r="F410" s="76"/>
      <c r="G410" s="87" t="s">
        <v>1019</v>
      </c>
      <c r="H410" s="95">
        <v>4492.91</v>
      </c>
      <c r="I410" s="95">
        <v>0</v>
      </c>
      <c r="J410" s="95">
        <v>0</v>
      </c>
      <c r="K410" s="95">
        <v>4492.91</v>
      </c>
      <c r="L410" s="88"/>
    </row>
    <row r="411" spans="1:12" x14ac:dyDescent="0.3">
      <c r="A411" s="89" t="s">
        <v>385</v>
      </c>
      <c r="B411" s="75" t="s">
        <v>385</v>
      </c>
      <c r="C411" s="76"/>
      <c r="D411" s="76"/>
      <c r="E411" s="76"/>
      <c r="F411" s="76"/>
      <c r="G411" s="90" t="s">
        <v>385</v>
      </c>
      <c r="H411" s="96"/>
      <c r="I411" s="96"/>
      <c r="J411" s="96"/>
      <c r="K411" s="96"/>
      <c r="L411" s="91"/>
    </row>
    <row r="412" spans="1:12" x14ac:dyDescent="0.3">
      <c r="A412" s="82" t="s">
        <v>1021</v>
      </c>
      <c r="B412" s="75" t="s">
        <v>385</v>
      </c>
      <c r="C412" s="76"/>
      <c r="D412" s="76"/>
      <c r="E412" s="76"/>
      <c r="F412" s="83" t="s">
        <v>1022</v>
      </c>
      <c r="G412" s="84"/>
      <c r="H412" s="92">
        <v>308201.13</v>
      </c>
      <c r="I412" s="92">
        <v>67288.14</v>
      </c>
      <c r="J412" s="92">
        <v>0</v>
      </c>
      <c r="K412" s="92">
        <v>375489.27</v>
      </c>
      <c r="L412" s="101">
        <f>I412-J412</f>
        <v>67288.14</v>
      </c>
    </row>
    <row r="413" spans="1:12" x14ac:dyDescent="0.3">
      <c r="A413" s="86" t="s">
        <v>1023</v>
      </c>
      <c r="B413" s="75" t="s">
        <v>385</v>
      </c>
      <c r="C413" s="76"/>
      <c r="D413" s="76"/>
      <c r="E413" s="76"/>
      <c r="F413" s="76"/>
      <c r="G413" s="87" t="s">
        <v>1024</v>
      </c>
      <c r="H413" s="95">
        <v>274869.84000000003</v>
      </c>
      <c r="I413" s="95">
        <v>67288.14</v>
      </c>
      <c r="J413" s="95">
        <v>0</v>
      </c>
      <c r="K413" s="95">
        <v>342157.98</v>
      </c>
      <c r="L413" s="88"/>
    </row>
    <row r="414" spans="1:12" x14ac:dyDescent="0.3">
      <c r="A414" s="86" t="s">
        <v>1025</v>
      </c>
      <c r="B414" s="75" t="s">
        <v>385</v>
      </c>
      <c r="C414" s="76"/>
      <c r="D414" s="76"/>
      <c r="E414" s="76"/>
      <c r="F414" s="76"/>
      <c r="G414" s="87" t="s">
        <v>1026</v>
      </c>
      <c r="H414" s="95">
        <v>33331.29</v>
      </c>
      <c r="I414" s="95">
        <v>0</v>
      </c>
      <c r="J414" s="95">
        <v>0</v>
      </c>
      <c r="K414" s="95">
        <v>33331.29</v>
      </c>
      <c r="L414" s="88"/>
    </row>
    <row r="415" spans="1:12" x14ac:dyDescent="0.3">
      <c r="A415" s="89" t="s">
        <v>385</v>
      </c>
      <c r="B415" s="75" t="s">
        <v>385</v>
      </c>
      <c r="C415" s="76"/>
      <c r="D415" s="76"/>
      <c r="E415" s="76"/>
      <c r="F415" s="76"/>
      <c r="G415" s="90" t="s">
        <v>385</v>
      </c>
      <c r="H415" s="96"/>
      <c r="I415" s="96"/>
      <c r="J415" s="96"/>
      <c r="K415" s="96"/>
      <c r="L415" s="91"/>
    </row>
    <row r="416" spans="1:12" x14ac:dyDescent="0.3">
      <c r="A416" s="82" t="s">
        <v>1027</v>
      </c>
      <c r="B416" s="75" t="s">
        <v>385</v>
      </c>
      <c r="C416" s="76"/>
      <c r="D416" s="76"/>
      <c r="E416" s="76"/>
      <c r="F416" s="83" t="s">
        <v>1028</v>
      </c>
      <c r="G416" s="84"/>
      <c r="H416" s="92">
        <v>996</v>
      </c>
      <c r="I416" s="92">
        <v>0</v>
      </c>
      <c r="J416" s="92">
        <v>0</v>
      </c>
      <c r="K416" s="92">
        <v>996</v>
      </c>
      <c r="L416" s="101">
        <f>I416-J416</f>
        <v>0</v>
      </c>
    </row>
    <row r="417" spans="1:12" x14ac:dyDescent="0.3">
      <c r="A417" s="86" t="s">
        <v>1029</v>
      </c>
      <c r="B417" s="75" t="s">
        <v>385</v>
      </c>
      <c r="C417" s="76"/>
      <c r="D417" s="76"/>
      <c r="E417" s="76"/>
      <c r="F417" s="76"/>
      <c r="G417" s="87" t="s">
        <v>959</v>
      </c>
      <c r="H417" s="95">
        <v>996</v>
      </c>
      <c r="I417" s="95">
        <v>0</v>
      </c>
      <c r="J417" s="95">
        <v>0</v>
      </c>
      <c r="K417" s="95">
        <v>996</v>
      </c>
      <c r="L417" s="88"/>
    </row>
    <row r="418" spans="1:12" x14ac:dyDescent="0.3">
      <c r="A418" s="89" t="s">
        <v>385</v>
      </c>
      <c r="B418" s="75" t="s">
        <v>385</v>
      </c>
      <c r="C418" s="76"/>
      <c r="D418" s="76"/>
      <c r="E418" s="76"/>
      <c r="F418" s="76"/>
      <c r="G418" s="90" t="s">
        <v>385</v>
      </c>
      <c r="H418" s="96"/>
      <c r="I418" s="96"/>
      <c r="J418" s="96"/>
      <c r="K418" s="96"/>
      <c r="L418" s="91"/>
    </row>
    <row r="419" spans="1:12" x14ac:dyDescent="0.3">
      <c r="A419" s="82" t="s">
        <v>1039</v>
      </c>
      <c r="B419" s="85" t="s">
        <v>385</v>
      </c>
      <c r="C419" s="83" t="s">
        <v>1040</v>
      </c>
      <c r="D419" s="84"/>
      <c r="E419" s="84"/>
      <c r="F419" s="84"/>
      <c r="G419" s="84"/>
      <c r="H419" s="92">
        <v>18308.03</v>
      </c>
      <c r="I419" s="92">
        <v>1698</v>
      </c>
      <c r="J419" s="92">
        <v>0</v>
      </c>
      <c r="K419" s="92">
        <v>20006.03</v>
      </c>
      <c r="L419" s="101">
        <f>I419-J419</f>
        <v>1698</v>
      </c>
    </row>
    <row r="420" spans="1:12" x14ac:dyDescent="0.3">
      <c r="A420" s="82" t="s">
        <v>1041</v>
      </c>
      <c r="B420" s="75" t="s">
        <v>385</v>
      </c>
      <c r="C420" s="76"/>
      <c r="D420" s="83" t="s">
        <v>1040</v>
      </c>
      <c r="E420" s="84"/>
      <c r="F420" s="84"/>
      <c r="G420" s="84"/>
      <c r="H420" s="92">
        <v>18308.03</v>
      </c>
      <c r="I420" s="92">
        <v>1698</v>
      </c>
      <c r="J420" s="92">
        <v>0</v>
      </c>
      <c r="K420" s="92">
        <v>20006.03</v>
      </c>
      <c r="L420" s="99"/>
    </row>
    <row r="421" spans="1:12" x14ac:dyDescent="0.3">
      <c r="A421" s="82" t="s">
        <v>1042</v>
      </c>
      <c r="B421" s="75" t="s">
        <v>385</v>
      </c>
      <c r="C421" s="76"/>
      <c r="D421" s="76"/>
      <c r="E421" s="83" t="s">
        <v>1040</v>
      </c>
      <c r="F421" s="84"/>
      <c r="G421" s="84"/>
      <c r="H421" s="92">
        <v>18308.03</v>
      </c>
      <c r="I421" s="92">
        <v>1698</v>
      </c>
      <c r="J421" s="92">
        <v>0</v>
      </c>
      <c r="K421" s="92">
        <v>20006.03</v>
      </c>
      <c r="L421" s="99"/>
    </row>
    <row r="422" spans="1:12" x14ac:dyDescent="0.3">
      <c r="A422" s="82" t="s">
        <v>1043</v>
      </c>
      <c r="B422" s="75" t="s">
        <v>385</v>
      </c>
      <c r="C422" s="76"/>
      <c r="D422" s="76"/>
      <c r="E422" s="76"/>
      <c r="F422" s="83" t="s">
        <v>1044</v>
      </c>
      <c r="G422" s="84"/>
      <c r="H422" s="92">
        <v>11733.62</v>
      </c>
      <c r="I422" s="92">
        <v>1698</v>
      </c>
      <c r="J422" s="92">
        <v>0</v>
      </c>
      <c r="K422" s="92">
        <v>13431.62</v>
      </c>
      <c r="L422" s="101">
        <f>I422-J422</f>
        <v>1698</v>
      </c>
    </row>
    <row r="423" spans="1:12" x14ac:dyDescent="0.3">
      <c r="A423" s="86" t="s">
        <v>1045</v>
      </c>
      <c r="B423" s="75" t="s">
        <v>385</v>
      </c>
      <c r="C423" s="76"/>
      <c r="D423" s="76"/>
      <c r="E423" s="76"/>
      <c r="F423" s="76"/>
      <c r="G423" s="87" t="s">
        <v>1046</v>
      </c>
      <c r="H423" s="95">
        <v>6092</v>
      </c>
      <c r="I423" s="95">
        <v>1698</v>
      </c>
      <c r="J423" s="95">
        <v>0</v>
      </c>
      <c r="K423" s="95">
        <v>7790</v>
      </c>
      <c r="L423" s="88"/>
    </row>
    <row r="424" spans="1:12" x14ac:dyDescent="0.3">
      <c r="A424" s="86" t="s">
        <v>1047</v>
      </c>
      <c r="B424" s="75" t="s">
        <v>385</v>
      </c>
      <c r="C424" s="76"/>
      <c r="D424" s="76"/>
      <c r="E424" s="76"/>
      <c r="F424" s="76"/>
      <c r="G424" s="87" t="s">
        <v>1048</v>
      </c>
      <c r="H424" s="95">
        <v>5641.62</v>
      </c>
      <c r="I424" s="95">
        <v>0</v>
      </c>
      <c r="J424" s="95">
        <v>0</v>
      </c>
      <c r="K424" s="95">
        <v>5641.62</v>
      </c>
      <c r="L424" s="88"/>
    </row>
    <row r="425" spans="1:12" x14ac:dyDescent="0.3">
      <c r="A425" s="89" t="s">
        <v>385</v>
      </c>
      <c r="B425" s="75" t="s">
        <v>385</v>
      </c>
      <c r="C425" s="76"/>
      <c r="D425" s="76"/>
      <c r="E425" s="76"/>
      <c r="F425" s="76"/>
      <c r="G425" s="90" t="s">
        <v>385</v>
      </c>
      <c r="H425" s="96"/>
      <c r="I425" s="96"/>
      <c r="J425" s="96"/>
      <c r="K425" s="96"/>
      <c r="L425" s="91"/>
    </row>
    <row r="426" spans="1:12" x14ac:dyDescent="0.3">
      <c r="A426" s="82" t="s">
        <v>1051</v>
      </c>
      <c r="B426" s="75" t="s">
        <v>385</v>
      </c>
      <c r="C426" s="76"/>
      <c r="D426" s="76"/>
      <c r="E426" s="76"/>
      <c r="F426" s="83" t="s">
        <v>1052</v>
      </c>
      <c r="G426" s="84"/>
      <c r="H426" s="92">
        <v>2136.23</v>
      </c>
      <c r="I426" s="92">
        <v>0</v>
      </c>
      <c r="J426" s="92">
        <v>0</v>
      </c>
      <c r="K426" s="92">
        <v>2136.23</v>
      </c>
      <c r="L426" s="101">
        <f>I426-J426</f>
        <v>0</v>
      </c>
    </row>
    <row r="427" spans="1:12" x14ac:dyDescent="0.3">
      <c r="A427" s="86" t="s">
        <v>1053</v>
      </c>
      <c r="B427" s="75" t="s">
        <v>385</v>
      </c>
      <c r="C427" s="76"/>
      <c r="D427" s="76"/>
      <c r="E427" s="76"/>
      <c r="F427" s="76"/>
      <c r="G427" s="87" t="s">
        <v>1054</v>
      </c>
      <c r="H427" s="95">
        <v>1993.61</v>
      </c>
      <c r="I427" s="95">
        <v>0</v>
      </c>
      <c r="J427" s="95">
        <v>0</v>
      </c>
      <c r="K427" s="95">
        <v>1993.61</v>
      </c>
      <c r="L427" s="88"/>
    </row>
    <row r="428" spans="1:12" x14ac:dyDescent="0.3">
      <c r="A428" s="86" t="s">
        <v>1055</v>
      </c>
      <c r="B428" s="75" t="s">
        <v>385</v>
      </c>
      <c r="C428" s="76"/>
      <c r="D428" s="76"/>
      <c r="E428" s="76"/>
      <c r="F428" s="76"/>
      <c r="G428" s="87" t="s">
        <v>1056</v>
      </c>
      <c r="H428" s="95">
        <v>142.62</v>
      </c>
      <c r="I428" s="95">
        <v>0</v>
      </c>
      <c r="J428" s="95">
        <v>0</v>
      </c>
      <c r="K428" s="95">
        <v>142.62</v>
      </c>
      <c r="L428" s="88"/>
    </row>
    <row r="429" spans="1:12" x14ac:dyDescent="0.3">
      <c r="A429" s="89" t="s">
        <v>385</v>
      </c>
      <c r="B429" s="75" t="s">
        <v>385</v>
      </c>
      <c r="C429" s="76"/>
      <c r="D429" s="76"/>
      <c r="E429" s="76"/>
      <c r="F429" s="76"/>
      <c r="G429" s="90" t="s">
        <v>385</v>
      </c>
      <c r="H429" s="96"/>
      <c r="I429" s="96"/>
      <c r="J429" s="96"/>
      <c r="K429" s="96"/>
      <c r="L429" s="91"/>
    </row>
    <row r="430" spans="1:12" x14ac:dyDescent="0.3">
      <c r="A430" s="82" t="s">
        <v>1057</v>
      </c>
      <c r="B430" s="75" t="s">
        <v>385</v>
      </c>
      <c r="C430" s="76"/>
      <c r="D430" s="76"/>
      <c r="E430" s="76"/>
      <c r="F430" s="83" t="s">
        <v>1058</v>
      </c>
      <c r="G430" s="84"/>
      <c r="H430" s="92">
        <v>4438.18</v>
      </c>
      <c r="I430" s="92">
        <v>0</v>
      </c>
      <c r="J430" s="92">
        <v>0</v>
      </c>
      <c r="K430" s="92">
        <v>4438.18</v>
      </c>
      <c r="L430" s="101">
        <f>I430-J430</f>
        <v>0</v>
      </c>
    </row>
    <row r="431" spans="1:12" x14ac:dyDescent="0.3">
      <c r="A431" s="86" t="s">
        <v>1059</v>
      </c>
      <c r="B431" s="75" t="s">
        <v>385</v>
      </c>
      <c r="C431" s="76"/>
      <c r="D431" s="76"/>
      <c r="E431" s="76"/>
      <c r="F431" s="76"/>
      <c r="G431" s="87" t="s">
        <v>1060</v>
      </c>
      <c r="H431" s="95">
        <v>4438.18</v>
      </c>
      <c r="I431" s="95">
        <v>0</v>
      </c>
      <c r="J431" s="95">
        <v>0</v>
      </c>
      <c r="K431" s="95">
        <v>4438.18</v>
      </c>
      <c r="L431" s="88"/>
    </row>
    <row r="432" spans="1:12" x14ac:dyDescent="0.3">
      <c r="A432" s="89" t="s">
        <v>385</v>
      </c>
      <c r="B432" s="75" t="s">
        <v>385</v>
      </c>
      <c r="C432" s="76"/>
      <c r="D432" s="76"/>
      <c r="E432" s="76"/>
      <c r="F432" s="76"/>
      <c r="G432" s="90" t="s">
        <v>385</v>
      </c>
      <c r="H432" s="96"/>
      <c r="I432" s="96"/>
      <c r="J432" s="96"/>
      <c r="K432" s="96"/>
      <c r="L432" s="91"/>
    </row>
    <row r="433" spans="1:12" x14ac:dyDescent="0.3">
      <c r="A433" s="82" t="s">
        <v>1063</v>
      </c>
      <c r="B433" s="85" t="s">
        <v>385</v>
      </c>
      <c r="C433" s="83" t="s">
        <v>1064</v>
      </c>
      <c r="D433" s="84"/>
      <c r="E433" s="84"/>
      <c r="F433" s="84"/>
      <c r="G433" s="84"/>
      <c r="H433" s="92">
        <v>114984.56</v>
      </c>
      <c r="I433" s="92">
        <v>15403.59</v>
      </c>
      <c r="J433" s="92">
        <v>0</v>
      </c>
      <c r="K433" s="92">
        <v>130388.15</v>
      </c>
      <c r="L433" s="101">
        <f>I433-J433</f>
        <v>15403.59</v>
      </c>
    </row>
    <row r="434" spans="1:12" x14ac:dyDescent="0.3">
      <c r="A434" s="82" t="s">
        <v>1065</v>
      </c>
      <c r="B434" s="75" t="s">
        <v>385</v>
      </c>
      <c r="C434" s="76"/>
      <c r="D434" s="83" t="s">
        <v>1064</v>
      </c>
      <c r="E434" s="84"/>
      <c r="F434" s="84"/>
      <c r="G434" s="84"/>
      <c r="H434" s="92">
        <v>114984.56</v>
      </c>
      <c r="I434" s="92">
        <v>15403.59</v>
      </c>
      <c r="J434" s="92">
        <v>0</v>
      </c>
      <c r="K434" s="92">
        <v>130388.15</v>
      </c>
      <c r="L434" s="99"/>
    </row>
    <row r="435" spans="1:12" x14ac:dyDescent="0.3">
      <c r="A435" s="82" t="s">
        <v>1066</v>
      </c>
      <c r="B435" s="75" t="s">
        <v>385</v>
      </c>
      <c r="C435" s="76"/>
      <c r="D435" s="76"/>
      <c r="E435" s="83" t="s">
        <v>1064</v>
      </c>
      <c r="F435" s="84"/>
      <c r="G435" s="84"/>
      <c r="H435" s="92">
        <v>114984.56</v>
      </c>
      <c r="I435" s="92">
        <v>15403.59</v>
      </c>
      <c r="J435" s="92">
        <v>0</v>
      </c>
      <c r="K435" s="92">
        <v>130388.15</v>
      </c>
      <c r="L435" s="99"/>
    </row>
    <row r="436" spans="1:12" x14ac:dyDescent="0.3">
      <c r="A436" s="82" t="s">
        <v>1067</v>
      </c>
      <c r="B436" s="75" t="s">
        <v>385</v>
      </c>
      <c r="C436" s="76"/>
      <c r="D436" s="76"/>
      <c r="E436" s="76"/>
      <c r="F436" s="83" t="s">
        <v>1068</v>
      </c>
      <c r="G436" s="84"/>
      <c r="H436" s="92">
        <v>4704.3100000000004</v>
      </c>
      <c r="I436" s="92">
        <v>12013.51</v>
      </c>
      <c r="J436" s="92">
        <v>0</v>
      </c>
      <c r="K436" s="92">
        <v>16717.82</v>
      </c>
      <c r="L436" s="101">
        <f>I436-J436</f>
        <v>12013.51</v>
      </c>
    </row>
    <row r="437" spans="1:12" x14ac:dyDescent="0.3">
      <c r="A437" s="86" t="s">
        <v>1069</v>
      </c>
      <c r="B437" s="75" t="s">
        <v>385</v>
      </c>
      <c r="C437" s="76"/>
      <c r="D437" s="76"/>
      <c r="E437" s="76"/>
      <c r="F437" s="76"/>
      <c r="G437" s="87" t="s">
        <v>1068</v>
      </c>
      <c r="H437" s="95">
        <v>4704.3100000000004</v>
      </c>
      <c r="I437" s="95">
        <v>12013.51</v>
      </c>
      <c r="J437" s="95">
        <v>0</v>
      </c>
      <c r="K437" s="95">
        <v>16717.82</v>
      </c>
      <c r="L437" s="88"/>
    </row>
    <row r="438" spans="1:12" x14ac:dyDescent="0.3">
      <c r="A438" s="89" t="s">
        <v>385</v>
      </c>
      <c r="B438" s="75" t="s">
        <v>385</v>
      </c>
      <c r="C438" s="76"/>
      <c r="D438" s="76"/>
      <c r="E438" s="76"/>
      <c r="F438" s="76"/>
      <c r="G438" s="90" t="s">
        <v>385</v>
      </c>
      <c r="H438" s="96"/>
      <c r="I438" s="96"/>
      <c r="J438" s="96"/>
      <c r="K438" s="96"/>
      <c r="L438" s="91"/>
    </row>
    <row r="439" spans="1:12" x14ac:dyDescent="0.3">
      <c r="A439" s="82" t="s">
        <v>1070</v>
      </c>
      <c r="B439" s="75" t="s">
        <v>385</v>
      </c>
      <c r="C439" s="76"/>
      <c r="D439" s="76"/>
      <c r="E439" s="76"/>
      <c r="F439" s="83" t="s">
        <v>1071</v>
      </c>
      <c r="G439" s="84"/>
      <c r="H439" s="92">
        <v>110280.25</v>
      </c>
      <c r="I439" s="92">
        <v>0.08</v>
      </c>
      <c r="J439" s="92">
        <v>0</v>
      </c>
      <c r="K439" s="92">
        <v>110280.33</v>
      </c>
      <c r="L439" s="101">
        <f>I439-J439</f>
        <v>0.08</v>
      </c>
    </row>
    <row r="440" spans="1:12" x14ac:dyDescent="0.3">
      <c r="A440" s="86" t="s">
        <v>1072</v>
      </c>
      <c r="B440" s="75" t="s">
        <v>385</v>
      </c>
      <c r="C440" s="76"/>
      <c r="D440" s="76"/>
      <c r="E440" s="76"/>
      <c r="F440" s="76"/>
      <c r="G440" s="87" t="s">
        <v>1071</v>
      </c>
      <c r="H440" s="95">
        <v>110280.25</v>
      </c>
      <c r="I440" s="95">
        <v>0.08</v>
      </c>
      <c r="J440" s="95">
        <v>0</v>
      </c>
      <c r="K440" s="95">
        <v>110280.33</v>
      </c>
      <c r="L440" s="88"/>
    </row>
    <row r="441" spans="1:12" x14ac:dyDescent="0.3">
      <c r="A441" s="89" t="s">
        <v>385</v>
      </c>
      <c r="B441" s="75" t="s">
        <v>385</v>
      </c>
      <c r="C441" s="76"/>
      <c r="D441" s="76"/>
      <c r="E441" s="76"/>
      <c r="F441" s="76"/>
      <c r="G441" s="90" t="s">
        <v>385</v>
      </c>
      <c r="H441" s="96"/>
      <c r="I441" s="96"/>
      <c r="J441" s="96"/>
      <c r="K441" s="96"/>
      <c r="L441" s="91"/>
    </row>
    <row r="442" spans="1:12" x14ac:dyDescent="0.3">
      <c r="A442" s="82" t="s">
        <v>1073</v>
      </c>
      <c r="B442" s="75" t="s">
        <v>385</v>
      </c>
      <c r="C442" s="76"/>
      <c r="D442" s="76"/>
      <c r="E442" s="76"/>
      <c r="F442" s="83" t="s">
        <v>1074</v>
      </c>
      <c r="G442" s="84"/>
      <c r="H442" s="92">
        <v>0</v>
      </c>
      <c r="I442" s="92">
        <v>3390</v>
      </c>
      <c r="J442" s="92">
        <v>0</v>
      </c>
      <c r="K442" s="92">
        <v>3390</v>
      </c>
      <c r="L442" s="101">
        <f>I442-J442</f>
        <v>3390</v>
      </c>
    </row>
    <row r="443" spans="1:12" x14ac:dyDescent="0.3">
      <c r="A443" s="86" t="s">
        <v>1075</v>
      </c>
      <c r="B443" s="75" t="s">
        <v>385</v>
      </c>
      <c r="C443" s="76"/>
      <c r="D443" s="76"/>
      <c r="E443" s="76"/>
      <c r="F443" s="76"/>
      <c r="G443" s="87" t="s">
        <v>1074</v>
      </c>
      <c r="H443" s="95">
        <v>0</v>
      </c>
      <c r="I443" s="95">
        <v>3390</v>
      </c>
      <c r="J443" s="95">
        <v>0</v>
      </c>
      <c r="K443" s="95">
        <v>3390</v>
      </c>
      <c r="L443" s="88"/>
    </row>
    <row r="444" spans="1:12" x14ac:dyDescent="0.3">
      <c r="A444" s="82" t="s">
        <v>385</v>
      </c>
      <c r="B444" s="75" t="s">
        <v>385</v>
      </c>
      <c r="C444" s="76"/>
      <c r="D444" s="83" t="s">
        <v>385</v>
      </c>
      <c r="E444" s="84"/>
      <c r="F444" s="84"/>
      <c r="G444" s="84"/>
      <c r="H444" s="94"/>
      <c r="I444" s="94"/>
      <c r="J444" s="94"/>
      <c r="K444" s="94"/>
      <c r="L444" s="100"/>
    </row>
    <row r="445" spans="1:12" x14ac:dyDescent="0.3">
      <c r="A445" s="82" t="s">
        <v>1076</v>
      </c>
      <c r="B445" s="85" t="s">
        <v>385</v>
      </c>
      <c r="C445" s="83" t="s">
        <v>1077</v>
      </c>
      <c r="D445" s="84"/>
      <c r="E445" s="84"/>
      <c r="F445" s="84"/>
      <c r="G445" s="84"/>
      <c r="H445" s="92">
        <v>122004.78</v>
      </c>
      <c r="I445" s="92">
        <v>32056.799999999999</v>
      </c>
      <c r="J445" s="92">
        <v>0</v>
      </c>
      <c r="K445" s="92">
        <v>154061.57999999999</v>
      </c>
      <c r="L445" s="101">
        <f>I445-J445</f>
        <v>32056.799999999999</v>
      </c>
    </row>
    <row r="446" spans="1:12" x14ac:dyDescent="0.3">
      <c r="A446" s="82" t="s">
        <v>1078</v>
      </c>
      <c r="B446" s="75" t="s">
        <v>385</v>
      </c>
      <c r="C446" s="76"/>
      <c r="D446" s="83" t="s">
        <v>1077</v>
      </c>
      <c r="E446" s="84"/>
      <c r="F446" s="84"/>
      <c r="G446" s="84"/>
      <c r="H446" s="92">
        <v>122004.78</v>
      </c>
      <c r="I446" s="92">
        <v>32056.799999999999</v>
      </c>
      <c r="J446" s="92">
        <v>0</v>
      </c>
      <c r="K446" s="92">
        <v>154061.57999999999</v>
      </c>
      <c r="L446" s="99"/>
    </row>
    <row r="447" spans="1:12" x14ac:dyDescent="0.3">
      <c r="A447" s="82" t="s">
        <v>1079</v>
      </c>
      <c r="B447" s="75" t="s">
        <v>385</v>
      </c>
      <c r="C447" s="76"/>
      <c r="D447" s="76"/>
      <c r="E447" s="83" t="s">
        <v>1077</v>
      </c>
      <c r="F447" s="84"/>
      <c r="G447" s="84"/>
      <c r="H447" s="92">
        <v>122004.78</v>
      </c>
      <c r="I447" s="92">
        <v>32056.799999999999</v>
      </c>
      <c r="J447" s="92">
        <v>0</v>
      </c>
      <c r="K447" s="92">
        <v>154061.57999999999</v>
      </c>
      <c r="L447" s="99"/>
    </row>
    <row r="448" spans="1:12" x14ac:dyDescent="0.3">
      <c r="A448" s="82" t="s">
        <v>1080</v>
      </c>
      <c r="B448" s="75" t="s">
        <v>385</v>
      </c>
      <c r="C448" s="76"/>
      <c r="D448" s="76"/>
      <c r="E448" s="76"/>
      <c r="F448" s="83" t="s">
        <v>1077</v>
      </c>
      <c r="G448" s="84"/>
      <c r="H448" s="92">
        <v>122004.78</v>
      </c>
      <c r="I448" s="92">
        <v>32056.799999999999</v>
      </c>
      <c r="J448" s="92">
        <v>0</v>
      </c>
      <c r="K448" s="92">
        <v>154061.57999999999</v>
      </c>
      <c r="L448" s="101">
        <f>I448-J448</f>
        <v>32056.799999999999</v>
      </c>
    </row>
    <row r="449" spans="1:12" x14ac:dyDescent="0.3">
      <c r="A449" s="86" t="s">
        <v>1081</v>
      </c>
      <c r="B449" s="75" t="s">
        <v>385</v>
      </c>
      <c r="C449" s="76"/>
      <c r="D449" s="76"/>
      <c r="E449" s="76"/>
      <c r="F449" s="76"/>
      <c r="G449" s="87" t="s">
        <v>1082</v>
      </c>
      <c r="H449" s="95">
        <v>122004.78</v>
      </c>
      <c r="I449" s="95">
        <v>32056.799999999999</v>
      </c>
      <c r="J449" s="95">
        <v>0</v>
      </c>
      <c r="K449" s="95">
        <v>154061.57999999999</v>
      </c>
      <c r="L449" s="88"/>
    </row>
    <row r="450" spans="1:12" x14ac:dyDescent="0.3">
      <c r="A450" s="82" t="s">
        <v>385</v>
      </c>
      <c r="B450" s="85" t="s">
        <v>385</v>
      </c>
      <c r="C450" s="83" t="s">
        <v>385</v>
      </c>
      <c r="D450" s="84"/>
      <c r="E450" s="84"/>
      <c r="F450" s="84"/>
      <c r="G450" s="84"/>
      <c r="H450" s="94"/>
      <c r="I450" s="94"/>
      <c r="J450" s="94"/>
      <c r="K450" s="94"/>
      <c r="L450" s="100"/>
    </row>
    <row r="451" spans="1:12" x14ac:dyDescent="0.3">
      <c r="A451" s="82" t="s">
        <v>1083</v>
      </c>
      <c r="B451" s="85" t="s">
        <v>385</v>
      </c>
      <c r="C451" s="83" t="s">
        <v>1084</v>
      </c>
      <c r="D451" s="84"/>
      <c r="E451" s="84"/>
      <c r="F451" s="84"/>
      <c r="G451" s="84"/>
      <c r="H451" s="92">
        <v>1580005.95</v>
      </c>
      <c r="I451" s="92">
        <v>310823.38</v>
      </c>
      <c r="J451" s="92">
        <v>0</v>
      </c>
      <c r="K451" s="92">
        <v>1890829.33</v>
      </c>
      <c r="L451" s="101">
        <f>I451-J451</f>
        <v>310823.38</v>
      </c>
    </row>
    <row r="452" spans="1:12" x14ac:dyDescent="0.3">
      <c r="A452" s="82" t="s">
        <v>1085</v>
      </c>
      <c r="B452" s="75" t="s">
        <v>385</v>
      </c>
      <c r="C452" s="76"/>
      <c r="D452" s="83" t="s">
        <v>1084</v>
      </c>
      <c r="E452" s="84"/>
      <c r="F452" s="84"/>
      <c r="G452" s="84"/>
      <c r="H452" s="92">
        <v>1580005.95</v>
      </c>
      <c r="I452" s="92">
        <v>310823.38</v>
      </c>
      <c r="J452" s="92">
        <v>0</v>
      </c>
      <c r="K452" s="92">
        <v>1890829.33</v>
      </c>
      <c r="L452" s="99"/>
    </row>
    <row r="453" spans="1:12" x14ac:dyDescent="0.3">
      <c r="A453" s="82" t="s">
        <v>1086</v>
      </c>
      <c r="B453" s="75" t="s">
        <v>385</v>
      </c>
      <c r="C453" s="76"/>
      <c r="D453" s="76"/>
      <c r="E453" s="83" t="s">
        <v>1084</v>
      </c>
      <c r="F453" s="84"/>
      <c r="G453" s="84"/>
      <c r="H453" s="92">
        <v>1580005.95</v>
      </c>
      <c r="I453" s="92">
        <v>310823.38</v>
      </c>
      <c r="J453" s="92">
        <v>0</v>
      </c>
      <c r="K453" s="92">
        <v>1890829.33</v>
      </c>
      <c r="L453" s="99"/>
    </row>
    <row r="454" spans="1:12" x14ac:dyDescent="0.3">
      <c r="A454" s="82" t="s">
        <v>1087</v>
      </c>
      <c r="B454" s="75" t="s">
        <v>385</v>
      </c>
      <c r="C454" s="76"/>
      <c r="D454" s="76"/>
      <c r="E454" s="76"/>
      <c r="F454" s="83" t="s">
        <v>1084</v>
      </c>
      <c r="G454" s="84"/>
      <c r="H454" s="92">
        <v>1580005.95</v>
      </c>
      <c r="I454" s="92">
        <v>310823.38</v>
      </c>
      <c r="J454" s="92">
        <v>0</v>
      </c>
      <c r="K454" s="92">
        <v>1890829.33</v>
      </c>
      <c r="L454" s="99"/>
    </row>
    <row r="455" spans="1:12" x14ac:dyDescent="0.3">
      <c r="A455" s="86" t="s">
        <v>1088</v>
      </c>
      <c r="B455" s="75" t="s">
        <v>385</v>
      </c>
      <c r="C455" s="76"/>
      <c r="D455" s="76"/>
      <c r="E455" s="76"/>
      <c r="F455" s="76"/>
      <c r="G455" s="87" t="s">
        <v>1089</v>
      </c>
      <c r="H455" s="95">
        <v>1551402.61</v>
      </c>
      <c r="I455" s="95">
        <v>305140.59999999998</v>
      </c>
      <c r="J455" s="95">
        <v>0</v>
      </c>
      <c r="K455" s="95">
        <v>1856543.21</v>
      </c>
      <c r="L455" s="101">
        <f t="shared" ref="L455:L456" si="2">I455-J455</f>
        <v>305140.59999999998</v>
      </c>
    </row>
    <row r="456" spans="1:12" x14ac:dyDescent="0.3">
      <c r="A456" s="86" t="s">
        <v>1090</v>
      </c>
      <c r="B456" s="75" t="s">
        <v>385</v>
      </c>
      <c r="C456" s="76"/>
      <c r="D456" s="76"/>
      <c r="E456" s="76"/>
      <c r="F456" s="76"/>
      <c r="G456" s="87" t="s">
        <v>1091</v>
      </c>
      <c r="H456" s="95">
        <v>28603.34</v>
      </c>
      <c r="I456" s="95">
        <v>5682.78</v>
      </c>
      <c r="J456" s="95">
        <v>0</v>
      </c>
      <c r="K456" s="95">
        <v>34286.120000000003</v>
      </c>
      <c r="L456" s="101">
        <f t="shared" si="2"/>
        <v>5682.78</v>
      </c>
    </row>
    <row r="457" spans="1:12" x14ac:dyDescent="0.3">
      <c r="A457" s="89" t="s">
        <v>385</v>
      </c>
      <c r="B457" s="75" t="s">
        <v>385</v>
      </c>
      <c r="C457" s="76"/>
      <c r="D457" s="76"/>
      <c r="E457" s="76"/>
      <c r="F457" s="76"/>
      <c r="G457" s="90" t="s">
        <v>385</v>
      </c>
      <c r="H457" s="96"/>
      <c r="I457" s="96"/>
      <c r="J457" s="96"/>
      <c r="K457" s="96"/>
      <c r="L457" s="91"/>
    </row>
    <row r="458" spans="1:12" x14ac:dyDescent="0.3">
      <c r="A458" s="82" t="s">
        <v>1110</v>
      </c>
      <c r="B458" s="85" t="s">
        <v>385</v>
      </c>
      <c r="C458" s="83" t="s">
        <v>1111</v>
      </c>
      <c r="D458" s="84"/>
      <c r="E458" s="84"/>
      <c r="F458" s="84"/>
      <c r="G458" s="84"/>
      <c r="H458" s="92">
        <v>1686.53</v>
      </c>
      <c r="I458" s="92">
        <v>342.38</v>
      </c>
      <c r="J458" s="92">
        <v>0</v>
      </c>
      <c r="K458" s="92">
        <v>2028.91</v>
      </c>
      <c r="L458" s="101">
        <f>I458-J458</f>
        <v>342.38</v>
      </c>
    </row>
    <row r="459" spans="1:12" x14ac:dyDescent="0.3">
      <c r="A459" s="82" t="s">
        <v>1112</v>
      </c>
      <c r="B459" s="75" t="s">
        <v>385</v>
      </c>
      <c r="C459" s="76"/>
      <c r="D459" s="83" t="s">
        <v>1111</v>
      </c>
      <c r="E459" s="84"/>
      <c r="F459" s="84"/>
      <c r="G459" s="84"/>
      <c r="H459" s="92">
        <v>1686.53</v>
      </c>
      <c r="I459" s="92">
        <v>342.38</v>
      </c>
      <c r="J459" s="92">
        <v>0</v>
      </c>
      <c r="K459" s="92">
        <v>2028.91</v>
      </c>
      <c r="L459" s="99"/>
    </row>
    <row r="460" spans="1:12" x14ac:dyDescent="0.3">
      <c r="A460" s="82" t="s">
        <v>1113</v>
      </c>
      <c r="B460" s="75" t="s">
        <v>385</v>
      </c>
      <c r="C460" s="76"/>
      <c r="D460" s="76"/>
      <c r="E460" s="83" t="s">
        <v>1111</v>
      </c>
      <c r="F460" s="84"/>
      <c r="G460" s="84"/>
      <c r="H460" s="92">
        <v>1686.53</v>
      </c>
      <c r="I460" s="92">
        <v>342.38</v>
      </c>
      <c r="J460" s="92">
        <v>0</v>
      </c>
      <c r="K460" s="92">
        <v>2028.91</v>
      </c>
      <c r="L460" s="99"/>
    </row>
    <row r="461" spans="1:12" x14ac:dyDescent="0.3">
      <c r="A461" s="82" t="s">
        <v>1114</v>
      </c>
      <c r="B461" s="75" t="s">
        <v>385</v>
      </c>
      <c r="C461" s="76"/>
      <c r="D461" s="76"/>
      <c r="E461" s="76"/>
      <c r="F461" s="83" t="s">
        <v>1111</v>
      </c>
      <c r="G461" s="84"/>
      <c r="H461" s="92">
        <v>1686.53</v>
      </c>
      <c r="I461" s="92">
        <v>342.38</v>
      </c>
      <c r="J461" s="92">
        <v>0</v>
      </c>
      <c r="K461" s="92">
        <v>2028.91</v>
      </c>
      <c r="L461" s="101">
        <f>I461-J461</f>
        <v>342.38</v>
      </c>
    </row>
    <row r="462" spans="1:12" x14ac:dyDescent="0.3">
      <c r="A462" s="86" t="s">
        <v>1115</v>
      </c>
      <c r="B462" s="75" t="s">
        <v>385</v>
      </c>
      <c r="C462" s="76"/>
      <c r="D462" s="76"/>
      <c r="E462" s="76"/>
      <c r="F462" s="76"/>
      <c r="G462" s="87" t="s">
        <v>739</v>
      </c>
      <c r="H462" s="95">
        <v>1686.53</v>
      </c>
      <c r="I462" s="95">
        <v>342.38</v>
      </c>
      <c r="J462" s="95">
        <v>0</v>
      </c>
      <c r="K462" s="95">
        <v>2028.91</v>
      </c>
      <c r="L462" s="88"/>
    </row>
    <row r="463" spans="1:12" x14ac:dyDescent="0.3">
      <c r="A463" s="89" t="s">
        <v>385</v>
      </c>
      <c r="B463" s="75" t="s">
        <v>385</v>
      </c>
      <c r="C463" s="76"/>
      <c r="D463" s="76"/>
      <c r="E463" s="76"/>
      <c r="F463" s="76"/>
      <c r="G463" s="90" t="s">
        <v>385</v>
      </c>
      <c r="H463" s="96"/>
      <c r="I463" s="96"/>
      <c r="J463" s="96"/>
      <c r="K463" s="96"/>
      <c r="L463" s="91"/>
    </row>
    <row r="464" spans="1:12" x14ac:dyDescent="0.3">
      <c r="A464" s="82" t="s">
        <v>1116</v>
      </c>
      <c r="B464" s="85" t="s">
        <v>385</v>
      </c>
      <c r="C464" s="83" t="s">
        <v>1117</v>
      </c>
      <c r="D464" s="84"/>
      <c r="E464" s="84"/>
      <c r="F464" s="84"/>
      <c r="G464" s="84"/>
      <c r="H464" s="92">
        <v>1280341.56</v>
      </c>
      <c r="I464" s="92">
        <v>184350.8</v>
      </c>
      <c r="J464" s="92">
        <v>0</v>
      </c>
      <c r="K464" s="92">
        <v>1464692.36</v>
      </c>
      <c r="L464" s="101">
        <f>I464-J464</f>
        <v>184350.8</v>
      </c>
    </row>
    <row r="465" spans="1:12" x14ac:dyDescent="0.3">
      <c r="A465" s="82" t="s">
        <v>1118</v>
      </c>
      <c r="B465" s="75" t="s">
        <v>385</v>
      </c>
      <c r="C465" s="76"/>
      <c r="D465" s="83" t="s">
        <v>1117</v>
      </c>
      <c r="E465" s="84"/>
      <c r="F465" s="84"/>
      <c r="G465" s="84"/>
      <c r="H465" s="92">
        <v>1280341.56</v>
      </c>
      <c r="I465" s="92">
        <v>184350.8</v>
      </c>
      <c r="J465" s="92">
        <v>0</v>
      </c>
      <c r="K465" s="92">
        <v>1464692.36</v>
      </c>
      <c r="L465" s="99"/>
    </row>
    <row r="466" spans="1:12" x14ac:dyDescent="0.3">
      <c r="A466" s="82" t="s">
        <v>1119</v>
      </c>
      <c r="B466" s="75" t="s">
        <v>385</v>
      </c>
      <c r="C466" s="76"/>
      <c r="D466" s="76"/>
      <c r="E466" s="83" t="s">
        <v>1117</v>
      </c>
      <c r="F466" s="84"/>
      <c r="G466" s="84"/>
      <c r="H466" s="92">
        <v>1280341.56</v>
      </c>
      <c r="I466" s="92">
        <v>184350.8</v>
      </c>
      <c r="J466" s="92">
        <v>0</v>
      </c>
      <c r="K466" s="92">
        <v>1464692.36</v>
      </c>
      <c r="L466" s="99"/>
    </row>
    <row r="467" spans="1:12" x14ac:dyDescent="0.3">
      <c r="A467" s="82" t="s">
        <v>1120</v>
      </c>
      <c r="B467" s="75" t="s">
        <v>385</v>
      </c>
      <c r="C467" s="76"/>
      <c r="D467" s="76"/>
      <c r="E467" s="76"/>
      <c r="F467" s="83" t="s">
        <v>1117</v>
      </c>
      <c r="G467" s="84"/>
      <c r="H467" s="92">
        <v>1280341.56</v>
      </c>
      <c r="I467" s="92">
        <v>184350.8</v>
      </c>
      <c r="J467" s="92">
        <v>0</v>
      </c>
      <c r="K467" s="92">
        <v>1464692.36</v>
      </c>
      <c r="L467" s="101">
        <f>I467-J467</f>
        <v>184350.8</v>
      </c>
    </row>
    <row r="468" spans="1:12" x14ac:dyDescent="0.3">
      <c r="A468" s="86" t="s">
        <v>1121</v>
      </c>
      <c r="B468" s="75" t="s">
        <v>385</v>
      </c>
      <c r="C468" s="76"/>
      <c r="D468" s="76"/>
      <c r="E468" s="76"/>
      <c r="F468" s="76"/>
      <c r="G468" s="87" t="s">
        <v>1122</v>
      </c>
      <c r="H468" s="95">
        <v>168002.25</v>
      </c>
      <c r="I468" s="95">
        <v>33750.400000000001</v>
      </c>
      <c r="J468" s="95">
        <v>0</v>
      </c>
      <c r="K468" s="95">
        <v>201752.65</v>
      </c>
      <c r="L468" s="88"/>
    </row>
    <row r="469" spans="1:12" x14ac:dyDescent="0.3">
      <c r="A469" s="86" t="s">
        <v>1123</v>
      </c>
      <c r="B469" s="75" t="s">
        <v>385</v>
      </c>
      <c r="C469" s="76"/>
      <c r="D469" s="76"/>
      <c r="E469" s="76"/>
      <c r="F469" s="76"/>
      <c r="G469" s="87" t="s">
        <v>1124</v>
      </c>
      <c r="H469" s="95">
        <v>222299.31</v>
      </c>
      <c r="I469" s="95">
        <v>0</v>
      </c>
      <c r="J469" s="95">
        <v>0</v>
      </c>
      <c r="K469" s="95">
        <v>222299.31</v>
      </c>
      <c r="L469" s="88"/>
    </row>
    <row r="470" spans="1:12" x14ac:dyDescent="0.3">
      <c r="A470" s="86" t="s">
        <v>1125</v>
      </c>
      <c r="B470" s="75" t="s">
        <v>385</v>
      </c>
      <c r="C470" s="76"/>
      <c r="D470" s="76"/>
      <c r="E470" s="76"/>
      <c r="F470" s="76"/>
      <c r="G470" s="87" t="s">
        <v>1126</v>
      </c>
      <c r="H470" s="95">
        <v>0</v>
      </c>
      <c r="I470" s="95">
        <v>5160.3999999999996</v>
      </c>
      <c r="J470" s="95">
        <v>0</v>
      </c>
      <c r="K470" s="95">
        <v>5160.3999999999996</v>
      </c>
      <c r="L470" s="88"/>
    </row>
    <row r="471" spans="1:12" x14ac:dyDescent="0.3">
      <c r="A471" s="86" t="s">
        <v>1127</v>
      </c>
      <c r="B471" s="75" t="s">
        <v>385</v>
      </c>
      <c r="C471" s="76"/>
      <c r="D471" s="76"/>
      <c r="E471" s="76"/>
      <c r="F471" s="76"/>
      <c r="G471" s="87" t="s">
        <v>1128</v>
      </c>
      <c r="H471" s="95">
        <v>890040</v>
      </c>
      <c r="I471" s="95">
        <v>145440</v>
      </c>
      <c r="J471" s="95">
        <v>0</v>
      </c>
      <c r="K471" s="95">
        <v>1035480</v>
      </c>
      <c r="L471" s="88"/>
    </row>
    <row r="472" spans="1:12" x14ac:dyDescent="0.3">
      <c r="A472" s="82" t="s">
        <v>385</v>
      </c>
      <c r="B472" s="75" t="s">
        <v>385</v>
      </c>
      <c r="C472" s="76"/>
      <c r="D472" s="76"/>
      <c r="E472" s="83" t="s">
        <v>385</v>
      </c>
      <c r="F472" s="84"/>
      <c r="G472" s="84"/>
      <c r="H472" s="94"/>
      <c r="I472" s="94"/>
      <c r="J472" s="94"/>
      <c r="K472" s="94"/>
      <c r="L472" s="100"/>
    </row>
    <row r="473" spans="1:12" x14ac:dyDescent="0.3">
      <c r="A473" s="82" t="s">
        <v>1129</v>
      </c>
      <c r="B473" s="83" t="s">
        <v>1130</v>
      </c>
      <c r="C473" s="84"/>
      <c r="D473" s="84"/>
      <c r="E473" s="84"/>
      <c r="F473" s="84"/>
      <c r="G473" s="84"/>
      <c r="H473" s="92">
        <v>9476434.2699999996</v>
      </c>
      <c r="I473" s="92">
        <v>28248.26</v>
      </c>
      <c r="J473" s="92">
        <v>1921009.82</v>
      </c>
      <c r="K473" s="92">
        <v>11369195.83</v>
      </c>
      <c r="L473" s="99"/>
    </row>
    <row r="474" spans="1:12" x14ac:dyDescent="0.3">
      <c r="A474" s="82" t="s">
        <v>1131</v>
      </c>
      <c r="B474" s="85" t="s">
        <v>385</v>
      </c>
      <c r="C474" s="83" t="s">
        <v>1130</v>
      </c>
      <c r="D474" s="84"/>
      <c r="E474" s="84"/>
      <c r="F474" s="84"/>
      <c r="G474" s="84"/>
      <c r="H474" s="92">
        <v>9476434.2699999996</v>
      </c>
      <c r="I474" s="92">
        <v>28248.26</v>
      </c>
      <c r="J474" s="92">
        <v>1921009.82</v>
      </c>
      <c r="K474" s="92">
        <v>11369195.83</v>
      </c>
      <c r="L474" s="99"/>
    </row>
    <row r="475" spans="1:12" x14ac:dyDescent="0.3">
      <c r="A475" s="82" t="s">
        <v>1132</v>
      </c>
      <c r="B475" s="75" t="s">
        <v>385</v>
      </c>
      <c r="C475" s="76"/>
      <c r="D475" s="83" t="s">
        <v>1130</v>
      </c>
      <c r="E475" s="84"/>
      <c r="F475" s="84"/>
      <c r="G475" s="84"/>
      <c r="H475" s="92">
        <v>9476434.2699999996</v>
      </c>
      <c r="I475" s="92">
        <v>28248.26</v>
      </c>
      <c r="J475" s="92">
        <v>1921009.82</v>
      </c>
      <c r="K475" s="92">
        <v>11369195.83</v>
      </c>
      <c r="L475" s="99"/>
    </row>
    <row r="476" spans="1:12" x14ac:dyDescent="0.3">
      <c r="A476" s="82" t="s">
        <v>1133</v>
      </c>
      <c r="B476" s="75" t="s">
        <v>385</v>
      </c>
      <c r="C476" s="76"/>
      <c r="D476" s="76"/>
      <c r="E476" s="83" t="s">
        <v>1134</v>
      </c>
      <c r="F476" s="84"/>
      <c r="G476" s="84"/>
      <c r="H476" s="92">
        <v>6293574.1699999999</v>
      </c>
      <c r="I476" s="92">
        <v>21099.9</v>
      </c>
      <c r="J476" s="92">
        <v>1292332.28</v>
      </c>
      <c r="K476" s="92">
        <v>7564806.5499999998</v>
      </c>
      <c r="L476" s="99"/>
    </row>
    <row r="477" spans="1:12" x14ac:dyDescent="0.3">
      <c r="A477" s="82" t="s">
        <v>1135</v>
      </c>
      <c r="B477" s="75" t="s">
        <v>385</v>
      </c>
      <c r="C477" s="76"/>
      <c r="D477" s="76"/>
      <c r="E477" s="76"/>
      <c r="F477" s="83" t="s">
        <v>1134</v>
      </c>
      <c r="G477" s="84"/>
      <c r="H477" s="92">
        <v>6293574.1699999999</v>
      </c>
      <c r="I477" s="92">
        <v>21099.9</v>
      </c>
      <c r="J477" s="92">
        <v>1292332.28</v>
      </c>
      <c r="K477" s="92">
        <v>7564806.5499999998</v>
      </c>
      <c r="L477" s="99"/>
    </row>
    <row r="478" spans="1:12" x14ac:dyDescent="0.3">
      <c r="A478" s="86" t="s">
        <v>1136</v>
      </c>
      <c r="B478" s="75" t="s">
        <v>385</v>
      </c>
      <c r="C478" s="76"/>
      <c r="D478" s="76"/>
      <c r="E478" s="76"/>
      <c r="F478" s="76"/>
      <c r="G478" s="87" t="s">
        <v>710</v>
      </c>
      <c r="H478" s="95">
        <v>6293574.1699999999</v>
      </c>
      <c r="I478" s="95">
        <v>21099.9</v>
      </c>
      <c r="J478" s="95">
        <v>1292332.28</v>
      </c>
      <c r="K478" s="95">
        <v>7564806.5499999998</v>
      </c>
      <c r="L478" s="102">
        <f>J478-I478</f>
        <v>1271232.3800000001</v>
      </c>
    </row>
    <row r="479" spans="1:12" x14ac:dyDescent="0.3">
      <c r="A479" s="89" t="s">
        <v>385</v>
      </c>
      <c r="B479" s="75" t="s">
        <v>385</v>
      </c>
      <c r="C479" s="76"/>
      <c r="D479" s="76"/>
      <c r="E479" s="76"/>
      <c r="F479" s="76"/>
      <c r="G479" s="90" t="s">
        <v>385</v>
      </c>
      <c r="H479" s="96"/>
      <c r="I479" s="96"/>
      <c r="J479" s="96"/>
      <c r="K479" s="96"/>
      <c r="L479" s="91"/>
    </row>
    <row r="480" spans="1:12" x14ac:dyDescent="0.3">
      <c r="A480" s="82" t="s">
        <v>1137</v>
      </c>
      <c r="B480" s="75" t="s">
        <v>385</v>
      </c>
      <c r="C480" s="76"/>
      <c r="D480" s="76"/>
      <c r="E480" s="83" t="s">
        <v>1138</v>
      </c>
      <c r="F480" s="84"/>
      <c r="G480" s="84"/>
      <c r="H480" s="92">
        <v>1830737.6</v>
      </c>
      <c r="I480" s="92">
        <v>7148.36</v>
      </c>
      <c r="J480" s="92">
        <v>384804.5</v>
      </c>
      <c r="K480" s="92">
        <v>2208393.7400000002</v>
      </c>
      <c r="L480" s="99"/>
    </row>
    <row r="481" spans="1:12" x14ac:dyDescent="0.3">
      <c r="A481" s="82" t="s">
        <v>1139</v>
      </c>
      <c r="B481" s="75" t="s">
        <v>385</v>
      </c>
      <c r="C481" s="76"/>
      <c r="D481" s="76"/>
      <c r="E481" s="76"/>
      <c r="F481" s="83" t="s">
        <v>1140</v>
      </c>
      <c r="G481" s="84"/>
      <c r="H481" s="92">
        <v>192794.15</v>
      </c>
      <c r="I481" s="92">
        <v>0</v>
      </c>
      <c r="J481" s="92">
        <v>63239.03</v>
      </c>
      <c r="K481" s="92">
        <v>256033.18</v>
      </c>
      <c r="L481" s="99"/>
    </row>
    <row r="482" spans="1:12" x14ac:dyDescent="0.3">
      <c r="A482" s="86" t="s">
        <v>1141</v>
      </c>
      <c r="B482" s="75" t="s">
        <v>385</v>
      </c>
      <c r="C482" s="76"/>
      <c r="D482" s="76"/>
      <c r="E482" s="76"/>
      <c r="F482" s="76"/>
      <c r="G482" s="87" t="s">
        <v>935</v>
      </c>
      <c r="H482" s="95">
        <v>66314.8</v>
      </c>
      <c r="I482" s="95">
        <v>0</v>
      </c>
      <c r="J482" s="95">
        <v>13596.6</v>
      </c>
      <c r="K482" s="95">
        <v>79911.399999999994</v>
      </c>
      <c r="L482" s="88"/>
    </row>
    <row r="483" spans="1:12" x14ac:dyDescent="0.3">
      <c r="A483" s="86" t="s">
        <v>1142</v>
      </c>
      <c r="B483" s="75" t="s">
        <v>385</v>
      </c>
      <c r="C483" s="76"/>
      <c r="D483" s="76"/>
      <c r="E483" s="76"/>
      <c r="F483" s="76"/>
      <c r="G483" s="87" t="s">
        <v>1143</v>
      </c>
      <c r="H483" s="95">
        <v>61379.35</v>
      </c>
      <c r="I483" s="95">
        <v>0</v>
      </c>
      <c r="J483" s="95">
        <v>12042.43</v>
      </c>
      <c r="K483" s="95">
        <v>73421.78</v>
      </c>
      <c r="L483" s="88"/>
    </row>
    <row r="484" spans="1:12" x14ac:dyDescent="0.3">
      <c r="A484" s="86" t="s">
        <v>1144</v>
      </c>
      <c r="B484" s="75" t="s">
        <v>385</v>
      </c>
      <c r="C484" s="76"/>
      <c r="D484" s="76"/>
      <c r="E484" s="76"/>
      <c r="F484" s="76"/>
      <c r="G484" s="87" t="s">
        <v>1145</v>
      </c>
      <c r="H484" s="95">
        <v>41000</v>
      </c>
      <c r="I484" s="95">
        <v>0</v>
      </c>
      <c r="J484" s="95">
        <v>28600</v>
      </c>
      <c r="K484" s="95">
        <v>69600</v>
      </c>
      <c r="L484" s="88"/>
    </row>
    <row r="485" spans="1:12" x14ac:dyDescent="0.3">
      <c r="A485" s="86" t="s">
        <v>1146</v>
      </c>
      <c r="B485" s="75" t="s">
        <v>385</v>
      </c>
      <c r="C485" s="76"/>
      <c r="D485" s="76"/>
      <c r="E485" s="76"/>
      <c r="F485" s="76"/>
      <c r="G485" s="87" t="s">
        <v>1147</v>
      </c>
      <c r="H485" s="95">
        <v>24100</v>
      </c>
      <c r="I485" s="95">
        <v>0</v>
      </c>
      <c r="J485" s="95">
        <v>9000</v>
      </c>
      <c r="K485" s="95">
        <v>33100</v>
      </c>
      <c r="L485" s="88"/>
    </row>
    <row r="486" spans="1:12" x14ac:dyDescent="0.3">
      <c r="A486" s="89" t="s">
        <v>385</v>
      </c>
      <c r="B486" s="75" t="s">
        <v>385</v>
      </c>
      <c r="C486" s="76"/>
      <c r="D486" s="76"/>
      <c r="E486" s="76"/>
      <c r="F486" s="76"/>
      <c r="G486" s="90" t="s">
        <v>385</v>
      </c>
      <c r="H486" s="96"/>
      <c r="I486" s="96"/>
      <c r="J486" s="96"/>
      <c r="K486" s="96"/>
      <c r="L486" s="91"/>
    </row>
    <row r="487" spans="1:12" x14ac:dyDescent="0.3">
      <c r="A487" s="82" t="s">
        <v>1150</v>
      </c>
      <c r="B487" s="75" t="s">
        <v>385</v>
      </c>
      <c r="C487" s="76"/>
      <c r="D487" s="76"/>
      <c r="E487" s="76"/>
      <c r="F487" s="83" t="s">
        <v>1151</v>
      </c>
      <c r="G487" s="84"/>
      <c r="H487" s="92">
        <v>1195320</v>
      </c>
      <c r="I487" s="92">
        <v>0</v>
      </c>
      <c r="J487" s="92">
        <v>250965</v>
      </c>
      <c r="K487" s="92">
        <v>1446285</v>
      </c>
      <c r="L487" s="99"/>
    </row>
    <row r="488" spans="1:12" x14ac:dyDescent="0.3">
      <c r="A488" s="86" t="s">
        <v>1152</v>
      </c>
      <c r="B488" s="75" t="s">
        <v>385</v>
      </c>
      <c r="C488" s="76"/>
      <c r="D488" s="76"/>
      <c r="E488" s="76"/>
      <c r="F488" s="76"/>
      <c r="G488" s="87" t="s">
        <v>1153</v>
      </c>
      <c r="H488" s="95">
        <v>1195320</v>
      </c>
      <c r="I488" s="95">
        <v>0</v>
      </c>
      <c r="J488" s="95">
        <v>250965</v>
      </c>
      <c r="K488" s="95">
        <v>1446285</v>
      </c>
      <c r="L488" s="88"/>
    </row>
    <row r="489" spans="1:12" x14ac:dyDescent="0.3">
      <c r="A489" s="89" t="s">
        <v>385</v>
      </c>
      <c r="B489" s="75" t="s">
        <v>385</v>
      </c>
      <c r="C489" s="76"/>
      <c r="D489" s="76"/>
      <c r="E489" s="76"/>
      <c r="F489" s="76"/>
      <c r="G489" s="90" t="s">
        <v>385</v>
      </c>
      <c r="H489" s="96"/>
      <c r="I489" s="96"/>
      <c r="J489" s="96"/>
      <c r="K489" s="96"/>
      <c r="L489" s="91"/>
    </row>
    <row r="490" spans="1:12" x14ac:dyDescent="0.3">
      <c r="A490" s="82" t="s">
        <v>1154</v>
      </c>
      <c r="B490" s="75" t="s">
        <v>385</v>
      </c>
      <c r="C490" s="76"/>
      <c r="D490" s="76"/>
      <c r="E490" s="76"/>
      <c r="F490" s="83" t="s">
        <v>1155</v>
      </c>
      <c r="G490" s="84"/>
      <c r="H490" s="92">
        <v>233797.77</v>
      </c>
      <c r="I490" s="92">
        <v>0</v>
      </c>
      <c r="J490" s="92">
        <v>7568.47</v>
      </c>
      <c r="K490" s="92">
        <v>241366.24</v>
      </c>
      <c r="L490" s="99"/>
    </row>
    <row r="491" spans="1:12" x14ac:dyDescent="0.3">
      <c r="A491" s="86" t="s">
        <v>1156</v>
      </c>
      <c r="B491" s="75" t="s">
        <v>385</v>
      </c>
      <c r="C491" s="76"/>
      <c r="D491" s="76"/>
      <c r="E491" s="76"/>
      <c r="F491" s="76"/>
      <c r="G491" s="87" t="s">
        <v>1157</v>
      </c>
      <c r="H491" s="95">
        <v>233797.77</v>
      </c>
      <c r="I491" s="95">
        <v>0</v>
      </c>
      <c r="J491" s="95">
        <v>7568.47</v>
      </c>
      <c r="K491" s="95">
        <v>241366.24</v>
      </c>
      <c r="L491" s="88"/>
    </row>
    <row r="492" spans="1:12" x14ac:dyDescent="0.3">
      <c r="A492" s="89" t="s">
        <v>385</v>
      </c>
      <c r="B492" s="75" t="s">
        <v>385</v>
      </c>
      <c r="C492" s="76"/>
      <c r="D492" s="76"/>
      <c r="E492" s="76"/>
      <c r="F492" s="76"/>
      <c r="G492" s="90" t="s">
        <v>385</v>
      </c>
      <c r="H492" s="96"/>
      <c r="I492" s="96"/>
      <c r="J492" s="96"/>
      <c r="K492" s="96"/>
      <c r="L492" s="91"/>
    </row>
    <row r="493" spans="1:12" x14ac:dyDescent="0.3">
      <c r="A493" s="82" t="s">
        <v>1158</v>
      </c>
      <c r="B493" s="75" t="s">
        <v>385</v>
      </c>
      <c r="C493" s="76"/>
      <c r="D493" s="76"/>
      <c r="E493" s="76"/>
      <c r="F493" s="83" t="s">
        <v>1159</v>
      </c>
      <c r="G493" s="84"/>
      <c r="H493" s="92">
        <v>208825.68</v>
      </c>
      <c r="I493" s="92">
        <v>7148.36</v>
      </c>
      <c r="J493" s="92">
        <v>63032</v>
      </c>
      <c r="K493" s="92">
        <v>264709.32</v>
      </c>
      <c r="L493" s="103">
        <f>J493-I493</f>
        <v>55883.64</v>
      </c>
    </row>
    <row r="494" spans="1:12" x14ac:dyDescent="0.3">
      <c r="A494" s="86" t="s">
        <v>1160</v>
      </c>
      <c r="B494" s="75" t="s">
        <v>385</v>
      </c>
      <c r="C494" s="76"/>
      <c r="D494" s="76"/>
      <c r="E494" s="76"/>
      <c r="F494" s="76"/>
      <c r="G494" s="87" t="s">
        <v>1161</v>
      </c>
      <c r="H494" s="95">
        <v>242333.8</v>
      </c>
      <c r="I494" s="95">
        <v>0</v>
      </c>
      <c r="J494" s="95">
        <v>63032</v>
      </c>
      <c r="K494" s="95">
        <v>305365.8</v>
      </c>
      <c r="L494" s="88"/>
    </row>
    <row r="495" spans="1:12" x14ac:dyDescent="0.3">
      <c r="A495" s="86" t="s">
        <v>1162</v>
      </c>
      <c r="B495" s="75" t="s">
        <v>385</v>
      </c>
      <c r="C495" s="76"/>
      <c r="D495" s="76"/>
      <c r="E495" s="76"/>
      <c r="F495" s="76"/>
      <c r="G495" s="87" t="s">
        <v>1163</v>
      </c>
      <c r="H495" s="95">
        <v>-32701.62</v>
      </c>
      <c r="I495" s="95">
        <v>7069.46</v>
      </c>
      <c r="J495" s="95">
        <v>0</v>
      </c>
      <c r="K495" s="95">
        <v>-39771.08</v>
      </c>
      <c r="L495" s="88"/>
    </row>
    <row r="496" spans="1:12" x14ac:dyDescent="0.3">
      <c r="A496" s="86" t="s">
        <v>1164</v>
      </c>
      <c r="B496" s="75" t="s">
        <v>385</v>
      </c>
      <c r="C496" s="76"/>
      <c r="D496" s="76"/>
      <c r="E496" s="76"/>
      <c r="F496" s="76"/>
      <c r="G496" s="87" t="s">
        <v>1165</v>
      </c>
      <c r="H496" s="95">
        <v>-757.5</v>
      </c>
      <c r="I496" s="95">
        <v>78.900000000000006</v>
      </c>
      <c r="J496" s="95">
        <v>0</v>
      </c>
      <c r="K496" s="95">
        <v>-836.4</v>
      </c>
      <c r="L496" s="88"/>
    </row>
    <row r="497" spans="1:12" x14ac:dyDescent="0.3">
      <c r="A497" s="86" t="s">
        <v>1166</v>
      </c>
      <c r="B497" s="75" t="s">
        <v>385</v>
      </c>
      <c r="C497" s="76"/>
      <c r="D497" s="76"/>
      <c r="E497" s="76"/>
      <c r="F497" s="76"/>
      <c r="G497" s="87" t="s">
        <v>1167</v>
      </c>
      <c r="H497" s="95">
        <v>-49</v>
      </c>
      <c r="I497" s="95">
        <v>0</v>
      </c>
      <c r="J497" s="95">
        <v>0</v>
      </c>
      <c r="K497" s="95">
        <v>-49</v>
      </c>
      <c r="L497" s="88"/>
    </row>
    <row r="498" spans="1:12" x14ac:dyDescent="0.3">
      <c r="A498" s="89" t="s">
        <v>385</v>
      </c>
      <c r="B498" s="75" t="s">
        <v>385</v>
      </c>
      <c r="C498" s="76"/>
      <c r="D498" s="76"/>
      <c r="E498" s="76"/>
      <c r="F498" s="76"/>
      <c r="G498" s="90" t="s">
        <v>385</v>
      </c>
      <c r="H498" s="96"/>
      <c r="I498" s="96"/>
      <c r="J498" s="96"/>
      <c r="K498" s="96"/>
      <c r="L498" s="91"/>
    </row>
    <row r="499" spans="1:12" x14ac:dyDescent="0.3">
      <c r="A499" s="82" t="s">
        <v>1168</v>
      </c>
      <c r="B499" s="75" t="s">
        <v>385</v>
      </c>
      <c r="C499" s="76"/>
      <c r="D499" s="76"/>
      <c r="E499" s="83" t="s">
        <v>1169</v>
      </c>
      <c r="F499" s="84"/>
      <c r="G499" s="84"/>
      <c r="H499" s="92">
        <v>291539.05</v>
      </c>
      <c r="I499" s="92">
        <v>0</v>
      </c>
      <c r="J499" s="92">
        <v>64682.64</v>
      </c>
      <c r="K499" s="92">
        <v>356221.69</v>
      </c>
      <c r="L499" s="99"/>
    </row>
    <row r="500" spans="1:12" x14ac:dyDescent="0.3">
      <c r="A500" s="82" t="s">
        <v>1170</v>
      </c>
      <c r="B500" s="75" t="s">
        <v>385</v>
      </c>
      <c r="C500" s="76"/>
      <c r="D500" s="76"/>
      <c r="E500" s="76"/>
      <c r="F500" s="83" t="s">
        <v>1169</v>
      </c>
      <c r="G500" s="84"/>
      <c r="H500" s="92">
        <v>291539.05</v>
      </c>
      <c r="I500" s="92">
        <v>0</v>
      </c>
      <c r="J500" s="92">
        <v>64682.64</v>
      </c>
      <c r="K500" s="92">
        <v>356221.69</v>
      </c>
      <c r="L500" s="99"/>
    </row>
    <row r="501" spans="1:12" x14ac:dyDescent="0.3">
      <c r="A501" s="86" t="s">
        <v>1171</v>
      </c>
      <c r="B501" s="75" t="s">
        <v>385</v>
      </c>
      <c r="C501" s="76"/>
      <c r="D501" s="76"/>
      <c r="E501" s="76"/>
      <c r="F501" s="76"/>
      <c r="G501" s="87" t="s">
        <v>1172</v>
      </c>
      <c r="H501" s="95">
        <v>290317.99</v>
      </c>
      <c r="I501" s="95">
        <v>0</v>
      </c>
      <c r="J501" s="95">
        <v>64659.81</v>
      </c>
      <c r="K501" s="95">
        <v>354977.8</v>
      </c>
      <c r="L501" s="88"/>
    </row>
    <row r="502" spans="1:12" x14ac:dyDescent="0.3">
      <c r="A502" s="86" t="s">
        <v>1173</v>
      </c>
      <c r="B502" s="75" t="s">
        <v>385</v>
      </c>
      <c r="C502" s="76"/>
      <c r="D502" s="76"/>
      <c r="E502" s="76"/>
      <c r="F502" s="76"/>
      <c r="G502" s="87" t="s">
        <v>1174</v>
      </c>
      <c r="H502" s="95">
        <v>1221.06</v>
      </c>
      <c r="I502" s="95">
        <v>0</v>
      </c>
      <c r="J502" s="95">
        <v>22.83</v>
      </c>
      <c r="K502" s="95">
        <v>1243.8900000000001</v>
      </c>
      <c r="L502" s="88"/>
    </row>
    <row r="503" spans="1:12" x14ac:dyDescent="0.3">
      <c r="A503" s="89" t="s">
        <v>385</v>
      </c>
      <c r="B503" s="75" t="s">
        <v>385</v>
      </c>
      <c r="C503" s="76"/>
      <c r="D503" s="76"/>
      <c r="E503" s="76"/>
      <c r="F503" s="76"/>
      <c r="G503" s="90" t="s">
        <v>385</v>
      </c>
      <c r="H503" s="96"/>
      <c r="I503" s="96"/>
      <c r="J503" s="96"/>
      <c r="K503" s="96"/>
      <c r="L503" s="91"/>
    </row>
    <row r="504" spans="1:12" x14ac:dyDescent="0.3">
      <c r="A504" s="82" t="s">
        <v>1175</v>
      </c>
      <c r="B504" s="75" t="s">
        <v>385</v>
      </c>
      <c r="C504" s="76"/>
      <c r="D504" s="76"/>
      <c r="E504" s="83" t="s">
        <v>1176</v>
      </c>
      <c r="F504" s="84"/>
      <c r="G504" s="84"/>
      <c r="H504" s="92">
        <v>2541.1999999999998</v>
      </c>
      <c r="I504" s="92">
        <v>0</v>
      </c>
      <c r="J504" s="92">
        <v>0</v>
      </c>
      <c r="K504" s="92">
        <v>2541.1999999999998</v>
      </c>
      <c r="L504" s="99"/>
    </row>
    <row r="505" spans="1:12" x14ac:dyDescent="0.3">
      <c r="A505" s="82" t="s">
        <v>1177</v>
      </c>
      <c r="B505" s="75" t="s">
        <v>385</v>
      </c>
      <c r="C505" s="76"/>
      <c r="D505" s="76"/>
      <c r="E505" s="76"/>
      <c r="F505" s="83" t="s">
        <v>1176</v>
      </c>
      <c r="G505" s="84"/>
      <c r="H505" s="92">
        <v>2541.1999999999998</v>
      </c>
      <c r="I505" s="92">
        <v>0</v>
      </c>
      <c r="J505" s="92">
        <v>0</v>
      </c>
      <c r="K505" s="92">
        <v>2541.1999999999998</v>
      </c>
      <c r="L505" s="99"/>
    </row>
    <row r="506" spans="1:12" x14ac:dyDescent="0.3">
      <c r="A506" s="86" t="s">
        <v>1178</v>
      </c>
      <c r="B506" s="75" t="s">
        <v>385</v>
      </c>
      <c r="C506" s="76"/>
      <c r="D506" s="76"/>
      <c r="E506" s="76"/>
      <c r="F506" s="76"/>
      <c r="G506" s="87" t="s">
        <v>1179</v>
      </c>
      <c r="H506" s="95">
        <v>2541.1999999999998</v>
      </c>
      <c r="I506" s="95">
        <v>0</v>
      </c>
      <c r="J506" s="95">
        <v>0</v>
      </c>
      <c r="K506" s="95">
        <v>2541.1999999999998</v>
      </c>
      <c r="L506" s="88"/>
    </row>
    <row r="507" spans="1:12" x14ac:dyDescent="0.3">
      <c r="A507" s="89" t="s">
        <v>385</v>
      </c>
      <c r="B507" s="75" t="s">
        <v>385</v>
      </c>
      <c r="C507" s="76"/>
      <c r="D507" s="76"/>
      <c r="E507" s="76"/>
      <c r="F507" s="76"/>
      <c r="G507" s="90" t="s">
        <v>385</v>
      </c>
      <c r="H507" s="96"/>
      <c r="I507" s="96"/>
      <c r="J507" s="96"/>
      <c r="K507" s="96"/>
      <c r="L507" s="91"/>
    </row>
    <row r="508" spans="1:12" x14ac:dyDescent="0.3">
      <c r="A508" s="82" t="s">
        <v>1180</v>
      </c>
      <c r="B508" s="75" t="s">
        <v>385</v>
      </c>
      <c r="C508" s="76"/>
      <c r="D508" s="76"/>
      <c r="E508" s="83" t="s">
        <v>1117</v>
      </c>
      <c r="F508" s="84"/>
      <c r="G508" s="84"/>
      <c r="H508" s="92">
        <v>1058042.25</v>
      </c>
      <c r="I508" s="92">
        <v>0</v>
      </c>
      <c r="J508" s="92">
        <v>179190.39999999999</v>
      </c>
      <c r="K508" s="92">
        <v>1237232.6499999999</v>
      </c>
      <c r="L508" s="99"/>
    </row>
    <row r="509" spans="1:12" x14ac:dyDescent="0.3">
      <c r="A509" s="82" t="s">
        <v>1181</v>
      </c>
      <c r="B509" s="75" t="s">
        <v>385</v>
      </c>
      <c r="C509" s="76"/>
      <c r="D509" s="76"/>
      <c r="E509" s="76"/>
      <c r="F509" s="83" t="s">
        <v>1117</v>
      </c>
      <c r="G509" s="84"/>
      <c r="H509" s="92">
        <v>1058042.25</v>
      </c>
      <c r="I509" s="92">
        <v>0</v>
      </c>
      <c r="J509" s="92">
        <v>179190.39999999999</v>
      </c>
      <c r="K509" s="92">
        <v>1237232.6499999999</v>
      </c>
      <c r="L509" s="99"/>
    </row>
    <row r="510" spans="1:12" x14ac:dyDescent="0.3">
      <c r="A510" s="86" t="s">
        <v>1182</v>
      </c>
      <c r="B510" s="75" t="s">
        <v>385</v>
      </c>
      <c r="C510" s="76"/>
      <c r="D510" s="76"/>
      <c r="E510" s="76"/>
      <c r="F510" s="76"/>
      <c r="G510" s="87" t="s">
        <v>1122</v>
      </c>
      <c r="H510" s="95">
        <v>168002.25</v>
      </c>
      <c r="I510" s="95">
        <v>0</v>
      </c>
      <c r="J510" s="95">
        <v>33750.400000000001</v>
      </c>
      <c r="K510" s="95">
        <v>201752.65</v>
      </c>
      <c r="L510" s="88"/>
    </row>
    <row r="511" spans="1:12" x14ac:dyDescent="0.3">
      <c r="A511" s="86" t="s">
        <v>1183</v>
      </c>
      <c r="B511" s="75" t="s">
        <v>385</v>
      </c>
      <c r="C511" s="76"/>
      <c r="D511" s="76"/>
      <c r="E511" s="76"/>
      <c r="F511" s="76"/>
      <c r="G511" s="87" t="s">
        <v>1128</v>
      </c>
      <c r="H511" s="95">
        <v>890040</v>
      </c>
      <c r="I511" s="95">
        <v>0</v>
      </c>
      <c r="J511" s="95">
        <v>145440</v>
      </c>
      <c r="K511" s="95">
        <v>1035480</v>
      </c>
      <c r="L511" s="88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3"/>
  <sheetViews>
    <sheetView topLeftCell="A463" workbookViewId="0">
      <selection activeCell="L203" sqref="L203"/>
    </sheetView>
  </sheetViews>
  <sheetFormatPr defaultColWidth="9.109375" defaultRowHeight="13.2" x14ac:dyDescent="0.25"/>
  <cols>
    <col min="1" max="1" width="15.6640625" customWidth="1"/>
    <col min="2" max="6" width="1.6640625" customWidth="1"/>
    <col min="7" max="7" width="52" bestFit="1" customWidth="1"/>
    <col min="8" max="8" width="14.109375" style="66" bestFit="1" customWidth="1"/>
    <col min="9" max="10" width="13.109375" style="66" bestFit="1" customWidth="1"/>
    <col min="11" max="11" width="14.109375" style="66" bestFit="1" customWidth="1"/>
    <col min="12" max="12" width="13.109375" bestFit="1" customWidth="1"/>
    <col min="257" max="257" width="15.6640625" customWidth="1"/>
    <col min="258" max="262" width="1.6640625" customWidth="1"/>
    <col min="263" max="263" width="52" bestFit="1" customWidth="1"/>
    <col min="264" max="264" width="14.109375" bestFit="1" customWidth="1"/>
    <col min="265" max="266" width="13.109375" bestFit="1" customWidth="1"/>
    <col min="267" max="267" width="14.109375" bestFit="1" customWidth="1"/>
    <col min="268" max="268" width="13.109375" bestFit="1" customWidth="1"/>
    <col min="513" max="513" width="15.6640625" customWidth="1"/>
    <col min="514" max="518" width="1.6640625" customWidth="1"/>
    <col min="519" max="519" width="52" bestFit="1" customWidth="1"/>
    <col min="520" max="520" width="14.109375" bestFit="1" customWidth="1"/>
    <col min="521" max="522" width="13.109375" bestFit="1" customWidth="1"/>
    <col min="523" max="523" width="14.109375" bestFit="1" customWidth="1"/>
    <col min="524" max="524" width="13.109375" bestFit="1" customWidth="1"/>
    <col min="769" max="769" width="15.6640625" customWidth="1"/>
    <col min="770" max="774" width="1.6640625" customWidth="1"/>
    <col min="775" max="775" width="52" bestFit="1" customWidth="1"/>
    <col min="776" max="776" width="14.109375" bestFit="1" customWidth="1"/>
    <col min="777" max="778" width="13.109375" bestFit="1" customWidth="1"/>
    <col min="779" max="779" width="14.109375" bestFit="1" customWidth="1"/>
    <col min="780" max="780" width="13.109375" bestFit="1" customWidth="1"/>
    <col min="1025" max="1025" width="15.6640625" customWidth="1"/>
    <col min="1026" max="1030" width="1.6640625" customWidth="1"/>
    <col min="1031" max="1031" width="52" bestFit="1" customWidth="1"/>
    <col min="1032" max="1032" width="14.109375" bestFit="1" customWidth="1"/>
    <col min="1033" max="1034" width="13.109375" bestFit="1" customWidth="1"/>
    <col min="1035" max="1035" width="14.109375" bestFit="1" customWidth="1"/>
    <col min="1036" max="1036" width="13.109375" bestFit="1" customWidth="1"/>
    <col min="1281" max="1281" width="15.6640625" customWidth="1"/>
    <col min="1282" max="1286" width="1.6640625" customWidth="1"/>
    <col min="1287" max="1287" width="52" bestFit="1" customWidth="1"/>
    <col min="1288" max="1288" width="14.109375" bestFit="1" customWidth="1"/>
    <col min="1289" max="1290" width="13.109375" bestFit="1" customWidth="1"/>
    <col min="1291" max="1291" width="14.109375" bestFit="1" customWidth="1"/>
    <col min="1292" max="1292" width="13.109375" bestFit="1" customWidth="1"/>
    <col min="1537" max="1537" width="15.6640625" customWidth="1"/>
    <col min="1538" max="1542" width="1.6640625" customWidth="1"/>
    <col min="1543" max="1543" width="52" bestFit="1" customWidth="1"/>
    <col min="1544" max="1544" width="14.109375" bestFit="1" customWidth="1"/>
    <col min="1545" max="1546" width="13.109375" bestFit="1" customWidth="1"/>
    <col min="1547" max="1547" width="14.109375" bestFit="1" customWidth="1"/>
    <col min="1548" max="1548" width="13.109375" bestFit="1" customWidth="1"/>
    <col min="1793" max="1793" width="15.6640625" customWidth="1"/>
    <col min="1794" max="1798" width="1.6640625" customWidth="1"/>
    <col min="1799" max="1799" width="52" bestFit="1" customWidth="1"/>
    <col min="1800" max="1800" width="14.109375" bestFit="1" customWidth="1"/>
    <col min="1801" max="1802" width="13.109375" bestFit="1" customWidth="1"/>
    <col min="1803" max="1803" width="14.109375" bestFit="1" customWidth="1"/>
    <col min="1804" max="1804" width="13.109375" bestFit="1" customWidth="1"/>
    <col min="2049" max="2049" width="15.6640625" customWidth="1"/>
    <col min="2050" max="2054" width="1.6640625" customWidth="1"/>
    <col min="2055" max="2055" width="52" bestFit="1" customWidth="1"/>
    <col min="2056" max="2056" width="14.109375" bestFit="1" customWidth="1"/>
    <col min="2057" max="2058" width="13.109375" bestFit="1" customWidth="1"/>
    <col min="2059" max="2059" width="14.109375" bestFit="1" customWidth="1"/>
    <col min="2060" max="2060" width="13.109375" bestFit="1" customWidth="1"/>
    <col min="2305" max="2305" width="15.6640625" customWidth="1"/>
    <col min="2306" max="2310" width="1.6640625" customWidth="1"/>
    <col min="2311" max="2311" width="52" bestFit="1" customWidth="1"/>
    <col min="2312" max="2312" width="14.109375" bestFit="1" customWidth="1"/>
    <col min="2313" max="2314" width="13.109375" bestFit="1" customWidth="1"/>
    <col min="2315" max="2315" width="14.109375" bestFit="1" customWidth="1"/>
    <col min="2316" max="2316" width="13.109375" bestFit="1" customWidth="1"/>
    <col min="2561" max="2561" width="15.6640625" customWidth="1"/>
    <col min="2562" max="2566" width="1.6640625" customWidth="1"/>
    <col min="2567" max="2567" width="52" bestFit="1" customWidth="1"/>
    <col min="2568" max="2568" width="14.109375" bestFit="1" customWidth="1"/>
    <col min="2569" max="2570" width="13.109375" bestFit="1" customWidth="1"/>
    <col min="2571" max="2571" width="14.109375" bestFit="1" customWidth="1"/>
    <col min="2572" max="2572" width="13.109375" bestFit="1" customWidth="1"/>
    <col min="2817" max="2817" width="15.6640625" customWidth="1"/>
    <col min="2818" max="2822" width="1.6640625" customWidth="1"/>
    <col min="2823" max="2823" width="52" bestFit="1" customWidth="1"/>
    <col min="2824" max="2824" width="14.109375" bestFit="1" customWidth="1"/>
    <col min="2825" max="2826" width="13.109375" bestFit="1" customWidth="1"/>
    <col min="2827" max="2827" width="14.109375" bestFit="1" customWidth="1"/>
    <col min="2828" max="2828" width="13.109375" bestFit="1" customWidth="1"/>
    <col min="3073" max="3073" width="15.6640625" customWidth="1"/>
    <col min="3074" max="3078" width="1.6640625" customWidth="1"/>
    <col min="3079" max="3079" width="52" bestFit="1" customWidth="1"/>
    <col min="3080" max="3080" width="14.109375" bestFit="1" customWidth="1"/>
    <col min="3081" max="3082" width="13.109375" bestFit="1" customWidth="1"/>
    <col min="3083" max="3083" width="14.109375" bestFit="1" customWidth="1"/>
    <col min="3084" max="3084" width="13.109375" bestFit="1" customWidth="1"/>
    <col min="3329" max="3329" width="15.6640625" customWidth="1"/>
    <col min="3330" max="3334" width="1.6640625" customWidth="1"/>
    <col min="3335" max="3335" width="52" bestFit="1" customWidth="1"/>
    <col min="3336" max="3336" width="14.109375" bestFit="1" customWidth="1"/>
    <col min="3337" max="3338" width="13.109375" bestFit="1" customWidth="1"/>
    <col min="3339" max="3339" width="14.109375" bestFit="1" customWidth="1"/>
    <col min="3340" max="3340" width="13.109375" bestFit="1" customWidth="1"/>
    <col min="3585" max="3585" width="15.6640625" customWidth="1"/>
    <col min="3586" max="3590" width="1.6640625" customWidth="1"/>
    <col min="3591" max="3591" width="52" bestFit="1" customWidth="1"/>
    <col min="3592" max="3592" width="14.109375" bestFit="1" customWidth="1"/>
    <col min="3593" max="3594" width="13.109375" bestFit="1" customWidth="1"/>
    <col min="3595" max="3595" width="14.109375" bestFit="1" customWidth="1"/>
    <col min="3596" max="3596" width="13.109375" bestFit="1" customWidth="1"/>
    <col min="3841" max="3841" width="15.6640625" customWidth="1"/>
    <col min="3842" max="3846" width="1.6640625" customWidth="1"/>
    <col min="3847" max="3847" width="52" bestFit="1" customWidth="1"/>
    <col min="3848" max="3848" width="14.109375" bestFit="1" customWidth="1"/>
    <col min="3849" max="3850" width="13.109375" bestFit="1" customWidth="1"/>
    <col min="3851" max="3851" width="14.109375" bestFit="1" customWidth="1"/>
    <col min="3852" max="3852" width="13.109375" bestFit="1" customWidth="1"/>
    <col min="4097" max="4097" width="15.6640625" customWidth="1"/>
    <col min="4098" max="4102" width="1.6640625" customWidth="1"/>
    <col min="4103" max="4103" width="52" bestFit="1" customWidth="1"/>
    <col min="4104" max="4104" width="14.109375" bestFit="1" customWidth="1"/>
    <col min="4105" max="4106" width="13.109375" bestFit="1" customWidth="1"/>
    <col min="4107" max="4107" width="14.109375" bestFit="1" customWidth="1"/>
    <col min="4108" max="4108" width="13.109375" bestFit="1" customWidth="1"/>
    <col min="4353" max="4353" width="15.6640625" customWidth="1"/>
    <col min="4354" max="4358" width="1.6640625" customWidth="1"/>
    <col min="4359" max="4359" width="52" bestFit="1" customWidth="1"/>
    <col min="4360" max="4360" width="14.109375" bestFit="1" customWidth="1"/>
    <col min="4361" max="4362" width="13.109375" bestFit="1" customWidth="1"/>
    <col min="4363" max="4363" width="14.109375" bestFit="1" customWidth="1"/>
    <col min="4364" max="4364" width="13.109375" bestFit="1" customWidth="1"/>
    <col min="4609" max="4609" width="15.6640625" customWidth="1"/>
    <col min="4610" max="4614" width="1.6640625" customWidth="1"/>
    <col min="4615" max="4615" width="52" bestFit="1" customWidth="1"/>
    <col min="4616" max="4616" width="14.109375" bestFit="1" customWidth="1"/>
    <col min="4617" max="4618" width="13.109375" bestFit="1" customWidth="1"/>
    <col min="4619" max="4619" width="14.109375" bestFit="1" customWidth="1"/>
    <col min="4620" max="4620" width="13.109375" bestFit="1" customWidth="1"/>
    <col min="4865" max="4865" width="15.6640625" customWidth="1"/>
    <col min="4866" max="4870" width="1.6640625" customWidth="1"/>
    <col min="4871" max="4871" width="52" bestFit="1" customWidth="1"/>
    <col min="4872" max="4872" width="14.109375" bestFit="1" customWidth="1"/>
    <col min="4873" max="4874" width="13.109375" bestFit="1" customWidth="1"/>
    <col min="4875" max="4875" width="14.109375" bestFit="1" customWidth="1"/>
    <col min="4876" max="4876" width="13.109375" bestFit="1" customWidth="1"/>
    <col min="5121" max="5121" width="15.6640625" customWidth="1"/>
    <col min="5122" max="5126" width="1.6640625" customWidth="1"/>
    <col min="5127" max="5127" width="52" bestFit="1" customWidth="1"/>
    <col min="5128" max="5128" width="14.109375" bestFit="1" customWidth="1"/>
    <col min="5129" max="5130" width="13.109375" bestFit="1" customWidth="1"/>
    <col min="5131" max="5131" width="14.109375" bestFit="1" customWidth="1"/>
    <col min="5132" max="5132" width="13.109375" bestFit="1" customWidth="1"/>
    <col min="5377" max="5377" width="15.6640625" customWidth="1"/>
    <col min="5378" max="5382" width="1.6640625" customWidth="1"/>
    <col min="5383" max="5383" width="52" bestFit="1" customWidth="1"/>
    <col min="5384" max="5384" width="14.109375" bestFit="1" customWidth="1"/>
    <col min="5385" max="5386" width="13.109375" bestFit="1" customWidth="1"/>
    <col min="5387" max="5387" width="14.109375" bestFit="1" customWidth="1"/>
    <col min="5388" max="5388" width="13.109375" bestFit="1" customWidth="1"/>
    <col min="5633" max="5633" width="15.6640625" customWidth="1"/>
    <col min="5634" max="5638" width="1.6640625" customWidth="1"/>
    <col min="5639" max="5639" width="52" bestFit="1" customWidth="1"/>
    <col min="5640" max="5640" width="14.109375" bestFit="1" customWidth="1"/>
    <col min="5641" max="5642" width="13.109375" bestFit="1" customWidth="1"/>
    <col min="5643" max="5643" width="14.109375" bestFit="1" customWidth="1"/>
    <col min="5644" max="5644" width="13.109375" bestFit="1" customWidth="1"/>
    <col min="5889" max="5889" width="15.6640625" customWidth="1"/>
    <col min="5890" max="5894" width="1.6640625" customWidth="1"/>
    <col min="5895" max="5895" width="52" bestFit="1" customWidth="1"/>
    <col min="5896" max="5896" width="14.109375" bestFit="1" customWidth="1"/>
    <col min="5897" max="5898" width="13.109375" bestFit="1" customWidth="1"/>
    <col min="5899" max="5899" width="14.109375" bestFit="1" customWidth="1"/>
    <col min="5900" max="5900" width="13.109375" bestFit="1" customWidth="1"/>
    <col min="6145" max="6145" width="15.6640625" customWidth="1"/>
    <col min="6146" max="6150" width="1.6640625" customWidth="1"/>
    <col min="6151" max="6151" width="52" bestFit="1" customWidth="1"/>
    <col min="6152" max="6152" width="14.109375" bestFit="1" customWidth="1"/>
    <col min="6153" max="6154" width="13.109375" bestFit="1" customWidth="1"/>
    <col min="6155" max="6155" width="14.109375" bestFit="1" customWidth="1"/>
    <col min="6156" max="6156" width="13.109375" bestFit="1" customWidth="1"/>
    <col min="6401" max="6401" width="15.6640625" customWidth="1"/>
    <col min="6402" max="6406" width="1.6640625" customWidth="1"/>
    <col min="6407" max="6407" width="52" bestFit="1" customWidth="1"/>
    <col min="6408" max="6408" width="14.109375" bestFit="1" customWidth="1"/>
    <col min="6409" max="6410" width="13.109375" bestFit="1" customWidth="1"/>
    <col min="6411" max="6411" width="14.109375" bestFit="1" customWidth="1"/>
    <col min="6412" max="6412" width="13.109375" bestFit="1" customWidth="1"/>
    <col min="6657" max="6657" width="15.6640625" customWidth="1"/>
    <col min="6658" max="6662" width="1.6640625" customWidth="1"/>
    <col min="6663" max="6663" width="52" bestFit="1" customWidth="1"/>
    <col min="6664" max="6664" width="14.109375" bestFit="1" customWidth="1"/>
    <col min="6665" max="6666" width="13.109375" bestFit="1" customWidth="1"/>
    <col min="6667" max="6667" width="14.109375" bestFit="1" customWidth="1"/>
    <col min="6668" max="6668" width="13.109375" bestFit="1" customWidth="1"/>
    <col min="6913" max="6913" width="15.6640625" customWidth="1"/>
    <col min="6914" max="6918" width="1.6640625" customWidth="1"/>
    <col min="6919" max="6919" width="52" bestFit="1" customWidth="1"/>
    <col min="6920" max="6920" width="14.109375" bestFit="1" customWidth="1"/>
    <col min="6921" max="6922" width="13.109375" bestFit="1" customWidth="1"/>
    <col min="6923" max="6923" width="14.109375" bestFit="1" customWidth="1"/>
    <col min="6924" max="6924" width="13.109375" bestFit="1" customWidth="1"/>
    <col min="7169" max="7169" width="15.6640625" customWidth="1"/>
    <col min="7170" max="7174" width="1.6640625" customWidth="1"/>
    <col min="7175" max="7175" width="52" bestFit="1" customWidth="1"/>
    <col min="7176" max="7176" width="14.109375" bestFit="1" customWidth="1"/>
    <col min="7177" max="7178" width="13.109375" bestFit="1" customWidth="1"/>
    <col min="7179" max="7179" width="14.109375" bestFit="1" customWidth="1"/>
    <col min="7180" max="7180" width="13.109375" bestFit="1" customWidth="1"/>
    <col min="7425" max="7425" width="15.6640625" customWidth="1"/>
    <col min="7426" max="7430" width="1.6640625" customWidth="1"/>
    <col min="7431" max="7431" width="52" bestFit="1" customWidth="1"/>
    <col min="7432" max="7432" width="14.109375" bestFit="1" customWidth="1"/>
    <col min="7433" max="7434" width="13.109375" bestFit="1" customWidth="1"/>
    <col min="7435" max="7435" width="14.109375" bestFit="1" customWidth="1"/>
    <col min="7436" max="7436" width="13.109375" bestFit="1" customWidth="1"/>
    <col min="7681" max="7681" width="15.6640625" customWidth="1"/>
    <col min="7682" max="7686" width="1.6640625" customWidth="1"/>
    <col min="7687" max="7687" width="52" bestFit="1" customWidth="1"/>
    <col min="7688" max="7688" width="14.109375" bestFit="1" customWidth="1"/>
    <col min="7689" max="7690" width="13.109375" bestFit="1" customWidth="1"/>
    <col min="7691" max="7691" width="14.109375" bestFit="1" customWidth="1"/>
    <col min="7692" max="7692" width="13.109375" bestFit="1" customWidth="1"/>
    <col min="7937" max="7937" width="15.6640625" customWidth="1"/>
    <col min="7938" max="7942" width="1.6640625" customWidth="1"/>
    <col min="7943" max="7943" width="52" bestFit="1" customWidth="1"/>
    <col min="7944" max="7944" width="14.109375" bestFit="1" customWidth="1"/>
    <col min="7945" max="7946" width="13.109375" bestFit="1" customWidth="1"/>
    <col min="7947" max="7947" width="14.109375" bestFit="1" customWidth="1"/>
    <col min="7948" max="7948" width="13.109375" bestFit="1" customWidth="1"/>
    <col min="8193" max="8193" width="15.6640625" customWidth="1"/>
    <col min="8194" max="8198" width="1.6640625" customWidth="1"/>
    <col min="8199" max="8199" width="52" bestFit="1" customWidth="1"/>
    <col min="8200" max="8200" width="14.109375" bestFit="1" customWidth="1"/>
    <col min="8201" max="8202" width="13.109375" bestFit="1" customWidth="1"/>
    <col min="8203" max="8203" width="14.109375" bestFit="1" customWidth="1"/>
    <col min="8204" max="8204" width="13.109375" bestFit="1" customWidth="1"/>
    <col min="8449" max="8449" width="15.6640625" customWidth="1"/>
    <col min="8450" max="8454" width="1.6640625" customWidth="1"/>
    <col min="8455" max="8455" width="52" bestFit="1" customWidth="1"/>
    <col min="8456" max="8456" width="14.109375" bestFit="1" customWidth="1"/>
    <col min="8457" max="8458" width="13.109375" bestFit="1" customWidth="1"/>
    <col min="8459" max="8459" width="14.109375" bestFit="1" customWidth="1"/>
    <col min="8460" max="8460" width="13.109375" bestFit="1" customWidth="1"/>
    <col min="8705" max="8705" width="15.6640625" customWidth="1"/>
    <col min="8706" max="8710" width="1.6640625" customWidth="1"/>
    <col min="8711" max="8711" width="52" bestFit="1" customWidth="1"/>
    <col min="8712" max="8712" width="14.109375" bestFit="1" customWidth="1"/>
    <col min="8713" max="8714" width="13.109375" bestFit="1" customWidth="1"/>
    <col min="8715" max="8715" width="14.109375" bestFit="1" customWidth="1"/>
    <col min="8716" max="8716" width="13.109375" bestFit="1" customWidth="1"/>
    <col min="8961" max="8961" width="15.6640625" customWidth="1"/>
    <col min="8962" max="8966" width="1.6640625" customWidth="1"/>
    <col min="8967" max="8967" width="52" bestFit="1" customWidth="1"/>
    <col min="8968" max="8968" width="14.109375" bestFit="1" customWidth="1"/>
    <col min="8969" max="8970" width="13.109375" bestFit="1" customWidth="1"/>
    <col min="8971" max="8971" width="14.109375" bestFit="1" customWidth="1"/>
    <col min="8972" max="8972" width="13.109375" bestFit="1" customWidth="1"/>
    <col min="9217" max="9217" width="15.6640625" customWidth="1"/>
    <col min="9218" max="9222" width="1.6640625" customWidth="1"/>
    <col min="9223" max="9223" width="52" bestFit="1" customWidth="1"/>
    <col min="9224" max="9224" width="14.109375" bestFit="1" customWidth="1"/>
    <col min="9225" max="9226" width="13.109375" bestFit="1" customWidth="1"/>
    <col min="9227" max="9227" width="14.109375" bestFit="1" customWidth="1"/>
    <col min="9228" max="9228" width="13.109375" bestFit="1" customWidth="1"/>
    <col min="9473" max="9473" width="15.6640625" customWidth="1"/>
    <col min="9474" max="9478" width="1.6640625" customWidth="1"/>
    <col min="9479" max="9479" width="52" bestFit="1" customWidth="1"/>
    <col min="9480" max="9480" width="14.109375" bestFit="1" customWidth="1"/>
    <col min="9481" max="9482" width="13.109375" bestFit="1" customWidth="1"/>
    <col min="9483" max="9483" width="14.109375" bestFit="1" customWidth="1"/>
    <col min="9484" max="9484" width="13.109375" bestFit="1" customWidth="1"/>
    <col min="9729" max="9729" width="15.6640625" customWidth="1"/>
    <col min="9730" max="9734" width="1.6640625" customWidth="1"/>
    <col min="9735" max="9735" width="52" bestFit="1" customWidth="1"/>
    <col min="9736" max="9736" width="14.109375" bestFit="1" customWidth="1"/>
    <col min="9737" max="9738" width="13.109375" bestFit="1" customWidth="1"/>
    <col min="9739" max="9739" width="14.109375" bestFit="1" customWidth="1"/>
    <col min="9740" max="9740" width="13.109375" bestFit="1" customWidth="1"/>
    <col min="9985" max="9985" width="15.6640625" customWidth="1"/>
    <col min="9986" max="9990" width="1.6640625" customWidth="1"/>
    <col min="9991" max="9991" width="52" bestFit="1" customWidth="1"/>
    <col min="9992" max="9992" width="14.109375" bestFit="1" customWidth="1"/>
    <col min="9993" max="9994" width="13.109375" bestFit="1" customWidth="1"/>
    <col min="9995" max="9995" width="14.109375" bestFit="1" customWidth="1"/>
    <col min="9996" max="9996" width="13.109375" bestFit="1" customWidth="1"/>
    <col min="10241" max="10241" width="15.6640625" customWidth="1"/>
    <col min="10242" max="10246" width="1.6640625" customWidth="1"/>
    <col min="10247" max="10247" width="52" bestFit="1" customWidth="1"/>
    <col min="10248" max="10248" width="14.109375" bestFit="1" customWidth="1"/>
    <col min="10249" max="10250" width="13.109375" bestFit="1" customWidth="1"/>
    <col min="10251" max="10251" width="14.109375" bestFit="1" customWidth="1"/>
    <col min="10252" max="10252" width="13.109375" bestFit="1" customWidth="1"/>
    <col min="10497" max="10497" width="15.6640625" customWidth="1"/>
    <col min="10498" max="10502" width="1.6640625" customWidth="1"/>
    <col min="10503" max="10503" width="52" bestFit="1" customWidth="1"/>
    <col min="10504" max="10504" width="14.109375" bestFit="1" customWidth="1"/>
    <col min="10505" max="10506" width="13.109375" bestFit="1" customWidth="1"/>
    <col min="10507" max="10507" width="14.109375" bestFit="1" customWidth="1"/>
    <col min="10508" max="10508" width="13.109375" bestFit="1" customWidth="1"/>
    <col min="10753" max="10753" width="15.6640625" customWidth="1"/>
    <col min="10754" max="10758" width="1.6640625" customWidth="1"/>
    <col min="10759" max="10759" width="52" bestFit="1" customWidth="1"/>
    <col min="10760" max="10760" width="14.109375" bestFit="1" customWidth="1"/>
    <col min="10761" max="10762" width="13.109375" bestFit="1" customWidth="1"/>
    <col min="10763" max="10763" width="14.109375" bestFit="1" customWidth="1"/>
    <col min="10764" max="10764" width="13.109375" bestFit="1" customWidth="1"/>
    <col min="11009" max="11009" width="15.6640625" customWidth="1"/>
    <col min="11010" max="11014" width="1.6640625" customWidth="1"/>
    <col min="11015" max="11015" width="52" bestFit="1" customWidth="1"/>
    <col min="11016" max="11016" width="14.109375" bestFit="1" customWidth="1"/>
    <col min="11017" max="11018" width="13.109375" bestFit="1" customWidth="1"/>
    <col min="11019" max="11019" width="14.109375" bestFit="1" customWidth="1"/>
    <col min="11020" max="11020" width="13.109375" bestFit="1" customWidth="1"/>
    <col min="11265" max="11265" width="15.6640625" customWidth="1"/>
    <col min="11266" max="11270" width="1.6640625" customWidth="1"/>
    <col min="11271" max="11271" width="52" bestFit="1" customWidth="1"/>
    <col min="11272" max="11272" width="14.109375" bestFit="1" customWidth="1"/>
    <col min="11273" max="11274" width="13.109375" bestFit="1" customWidth="1"/>
    <col min="11275" max="11275" width="14.109375" bestFit="1" customWidth="1"/>
    <col min="11276" max="11276" width="13.109375" bestFit="1" customWidth="1"/>
    <col min="11521" max="11521" width="15.6640625" customWidth="1"/>
    <col min="11522" max="11526" width="1.6640625" customWidth="1"/>
    <col min="11527" max="11527" width="52" bestFit="1" customWidth="1"/>
    <col min="11528" max="11528" width="14.109375" bestFit="1" customWidth="1"/>
    <col min="11529" max="11530" width="13.109375" bestFit="1" customWidth="1"/>
    <col min="11531" max="11531" width="14.109375" bestFit="1" customWidth="1"/>
    <col min="11532" max="11532" width="13.109375" bestFit="1" customWidth="1"/>
    <col min="11777" max="11777" width="15.6640625" customWidth="1"/>
    <col min="11778" max="11782" width="1.6640625" customWidth="1"/>
    <col min="11783" max="11783" width="52" bestFit="1" customWidth="1"/>
    <col min="11784" max="11784" width="14.109375" bestFit="1" customWidth="1"/>
    <col min="11785" max="11786" width="13.109375" bestFit="1" customWidth="1"/>
    <col min="11787" max="11787" width="14.109375" bestFit="1" customWidth="1"/>
    <col min="11788" max="11788" width="13.109375" bestFit="1" customWidth="1"/>
    <col min="12033" max="12033" width="15.6640625" customWidth="1"/>
    <col min="12034" max="12038" width="1.6640625" customWidth="1"/>
    <col min="12039" max="12039" width="52" bestFit="1" customWidth="1"/>
    <col min="12040" max="12040" width="14.109375" bestFit="1" customWidth="1"/>
    <col min="12041" max="12042" width="13.109375" bestFit="1" customWidth="1"/>
    <col min="12043" max="12043" width="14.109375" bestFit="1" customWidth="1"/>
    <col min="12044" max="12044" width="13.109375" bestFit="1" customWidth="1"/>
    <col min="12289" max="12289" width="15.6640625" customWidth="1"/>
    <col min="12290" max="12294" width="1.6640625" customWidth="1"/>
    <col min="12295" max="12295" width="52" bestFit="1" customWidth="1"/>
    <col min="12296" max="12296" width="14.109375" bestFit="1" customWidth="1"/>
    <col min="12297" max="12298" width="13.109375" bestFit="1" customWidth="1"/>
    <col min="12299" max="12299" width="14.109375" bestFit="1" customWidth="1"/>
    <col min="12300" max="12300" width="13.109375" bestFit="1" customWidth="1"/>
    <col min="12545" max="12545" width="15.6640625" customWidth="1"/>
    <col min="12546" max="12550" width="1.6640625" customWidth="1"/>
    <col min="12551" max="12551" width="52" bestFit="1" customWidth="1"/>
    <col min="12552" max="12552" width="14.109375" bestFit="1" customWidth="1"/>
    <col min="12553" max="12554" width="13.109375" bestFit="1" customWidth="1"/>
    <col min="12555" max="12555" width="14.109375" bestFit="1" customWidth="1"/>
    <col min="12556" max="12556" width="13.109375" bestFit="1" customWidth="1"/>
    <col min="12801" max="12801" width="15.6640625" customWidth="1"/>
    <col min="12802" max="12806" width="1.6640625" customWidth="1"/>
    <col min="12807" max="12807" width="52" bestFit="1" customWidth="1"/>
    <col min="12808" max="12808" width="14.109375" bestFit="1" customWidth="1"/>
    <col min="12809" max="12810" width="13.109375" bestFit="1" customWidth="1"/>
    <col min="12811" max="12811" width="14.109375" bestFit="1" customWidth="1"/>
    <col min="12812" max="12812" width="13.109375" bestFit="1" customWidth="1"/>
    <col min="13057" max="13057" width="15.6640625" customWidth="1"/>
    <col min="13058" max="13062" width="1.6640625" customWidth="1"/>
    <col min="13063" max="13063" width="52" bestFit="1" customWidth="1"/>
    <col min="13064" max="13064" width="14.109375" bestFit="1" customWidth="1"/>
    <col min="13065" max="13066" width="13.109375" bestFit="1" customWidth="1"/>
    <col min="13067" max="13067" width="14.109375" bestFit="1" customWidth="1"/>
    <col min="13068" max="13068" width="13.109375" bestFit="1" customWidth="1"/>
    <col min="13313" max="13313" width="15.6640625" customWidth="1"/>
    <col min="13314" max="13318" width="1.6640625" customWidth="1"/>
    <col min="13319" max="13319" width="52" bestFit="1" customWidth="1"/>
    <col min="13320" max="13320" width="14.109375" bestFit="1" customWidth="1"/>
    <col min="13321" max="13322" width="13.109375" bestFit="1" customWidth="1"/>
    <col min="13323" max="13323" width="14.109375" bestFit="1" customWidth="1"/>
    <col min="13324" max="13324" width="13.109375" bestFit="1" customWidth="1"/>
    <col min="13569" max="13569" width="15.6640625" customWidth="1"/>
    <col min="13570" max="13574" width="1.6640625" customWidth="1"/>
    <col min="13575" max="13575" width="52" bestFit="1" customWidth="1"/>
    <col min="13576" max="13576" width="14.109375" bestFit="1" customWidth="1"/>
    <col min="13577" max="13578" width="13.109375" bestFit="1" customWidth="1"/>
    <col min="13579" max="13579" width="14.109375" bestFit="1" customWidth="1"/>
    <col min="13580" max="13580" width="13.109375" bestFit="1" customWidth="1"/>
    <col min="13825" max="13825" width="15.6640625" customWidth="1"/>
    <col min="13826" max="13830" width="1.6640625" customWidth="1"/>
    <col min="13831" max="13831" width="52" bestFit="1" customWidth="1"/>
    <col min="13832" max="13832" width="14.109375" bestFit="1" customWidth="1"/>
    <col min="13833" max="13834" width="13.109375" bestFit="1" customWidth="1"/>
    <col min="13835" max="13835" width="14.109375" bestFit="1" customWidth="1"/>
    <col min="13836" max="13836" width="13.109375" bestFit="1" customWidth="1"/>
    <col min="14081" max="14081" width="15.6640625" customWidth="1"/>
    <col min="14082" max="14086" width="1.6640625" customWidth="1"/>
    <col min="14087" max="14087" width="52" bestFit="1" customWidth="1"/>
    <col min="14088" max="14088" width="14.109375" bestFit="1" customWidth="1"/>
    <col min="14089" max="14090" width="13.109375" bestFit="1" customWidth="1"/>
    <col min="14091" max="14091" width="14.109375" bestFit="1" customWidth="1"/>
    <col min="14092" max="14092" width="13.109375" bestFit="1" customWidth="1"/>
    <col min="14337" max="14337" width="15.6640625" customWidth="1"/>
    <col min="14338" max="14342" width="1.6640625" customWidth="1"/>
    <col min="14343" max="14343" width="52" bestFit="1" customWidth="1"/>
    <col min="14344" max="14344" width="14.109375" bestFit="1" customWidth="1"/>
    <col min="14345" max="14346" width="13.109375" bestFit="1" customWidth="1"/>
    <col min="14347" max="14347" width="14.109375" bestFit="1" customWidth="1"/>
    <col min="14348" max="14348" width="13.109375" bestFit="1" customWidth="1"/>
    <col min="14593" max="14593" width="15.6640625" customWidth="1"/>
    <col min="14594" max="14598" width="1.6640625" customWidth="1"/>
    <col min="14599" max="14599" width="52" bestFit="1" customWidth="1"/>
    <col min="14600" max="14600" width="14.109375" bestFit="1" customWidth="1"/>
    <col min="14601" max="14602" width="13.109375" bestFit="1" customWidth="1"/>
    <col min="14603" max="14603" width="14.109375" bestFit="1" customWidth="1"/>
    <col min="14604" max="14604" width="13.109375" bestFit="1" customWidth="1"/>
    <col min="14849" max="14849" width="15.6640625" customWidth="1"/>
    <col min="14850" max="14854" width="1.6640625" customWidth="1"/>
    <col min="14855" max="14855" width="52" bestFit="1" customWidth="1"/>
    <col min="14856" max="14856" width="14.109375" bestFit="1" customWidth="1"/>
    <col min="14857" max="14858" width="13.109375" bestFit="1" customWidth="1"/>
    <col min="14859" max="14859" width="14.109375" bestFit="1" customWidth="1"/>
    <col min="14860" max="14860" width="13.109375" bestFit="1" customWidth="1"/>
    <col min="15105" max="15105" width="15.6640625" customWidth="1"/>
    <col min="15106" max="15110" width="1.6640625" customWidth="1"/>
    <col min="15111" max="15111" width="52" bestFit="1" customWidth="1"/>
    <col min="15112" max="15112" width="14.109375" bestFit="1" customWidth="1"/>
    <col min="15113" max="15114" width="13.109375" bestFit="1" customWidth="1"/>
    <col min="15115" max="15115" width="14.109375" bestFit="1" customWidth="1"/>
    <col min="15116" max="15116" width="13.109375" bestFit="1" customWidth="1"/>
    <col min="15361" max="15361" width="15.6640625" customWidth="1"/>
    <col min="15362" max="15366" width="1.6640625" customWidth="1"/>
    <col min="15367" max="15367" width="52" bestFit="1" customWidth="1"/>
    <col min="15368" max="15368" width="14.109375" bestFit="1" customWidth="1"/>
    <col min="15369" max="15370" width="13.109375" bestFit="1" customWidth="1"/>
    <col min="15371" max="15371" width="14.109375" bestFit="1" customWidth="1"/>
    <col min="15372" max="15372" width="13.109375" bestFit="1" customWidth="1"/>
    <col min="15617" max="15617" width="15.6640625" customWidth="1"/>
    <col min="15618" max="15622" width="1.6640625" customWidth="1"/>
    <col min="15623" max="15623" width="52" bestFit="1" customWidth="1"/>
    <col min="15624" max="15624" width="14.109375" bestFit="1" customWidth="1"/>
    <col min="15625" max="15626" width="13.109375" bestFit="1" customWidth="1"/>
    <col min="15627" max="15627" width="14.109375" bestFit="1" customWidth="1"/>
    <col min="15628" max="15628" width="13.109375" bestFit="1" customWidth="1"/>
    <col min="15873" max="15873" width="15.6640625" customWidth="1"/>
    <col min="15874" max="15878" width="1.6640625" customWidth="1"/>
    <col min="15879" max="15879" width="52" bestFit="1" customWidth="1"/>
    <col min="15880" max="15880" width="14.109375" bestFit="1" customWidth="1"/>
    <col min="15881" max="15882" width="13.109375" bestFit="1" customWidth="1"/>
    <col min="15883" max="15883" width="14.109375" bestFit="1" customWidth="1"/>
    <col min="15884" max="15884" width="13.109375" bestFit="1" customWidth="1"/>
    <col min="16129" max="16129" width="15.6640625" customWidth="1"/>
    <col min="16130" max="16134" width="1.6640625" customWidth="1"/>
    <col min="16135" max="16135" width="52" bestFit="1" customWidth="1"/>
    <col min="16136" max="16136" width="14.109375" bestFit="1" customWidth="1"/>
    <col min="16137" max="16138" width="13.109375" bestFit="1" customWidth="1"/>
    <col min="16139" max="16139" width="14.109375" bestFit="1" customWidth="1"/>
    <col min="16140" max="16140" width="13.109375" bestFit="1" customWidth="1"/>
  </cols>
  <sheetData>
    <row r="1" spans="1:12" ht="14.4" x14ac:dyDescent="0.25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  <c r="L1" s="65"/>
    </row>
    <row r="3" spans="1:12" ht="14.4" x14ac:dyDescent="0.25">
      <c r="A3" s="9" t="s">
        <v>381</v>
      </c>
      <c r="B3" s="10"/>
      <c r="C3" s="10"/>
      <c r="D3" s="10"/>
      <c r="E3" s="10"/>
      <c r="F3" s="10"/>
      <c r="G3" s="10"/>
      <c r="H3" s="24"/>
      <c r="I3" s="24"/>
      <c r="J3" s="24"/>
      <c r="K3" s="24"/>
      <c r="L3" s="67"/>
    </row>
    <row r="4" spans="1:12" ht="14.4" x14ac:dyDescent="0.25">
      <c r="A4" s="11" t="s">
        <v>382</v>
      </c>
      <c r="B4" s="12" t="s">
        <v>383</v>
      </c>
      <c r="C4" s="13"/>
      <c r="D4" s="13"/>
      <c r="E4" s="13"/>
      <c r="F4" s="13"/>
      <c r="G4" s="13"/>
      <c r="H4" s="22">
        <v>28836954.809999999</v>
      </c>
      <c r="I4" s="22">
        <v>6443021.3799999999</v>
      </c>
      <c r="J4" s="22">
        <v>6998568.3700000001</v>
      </c>
      <c r="K4" s="22">
        <v>28281407.82</v>
      </c>
      <c r="L4" s="68"/>
    </row>
    <row r="5" spans="1:12" ht="14.4" x14ac:dyDescent="0.25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2">
        <v>7502126.1100000003</v>
      </c>
      <c r="I5" s="22">
        <v>6439271.1900000004</v>
      </c>
      <c r="J5" s="22">
        <v>6676845.7199999997</v>
      </c>
      <c r="K5" s="22">
        <v>7264551.5800000001</v>
      </c>
      <c r="L5" s="68"/>
    </row>
    <row r="6" spans="1:12" ht="14.4" x14ac:dyDescent="0.25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2">
        <v>6915336.7699999996</v>
      </c>
      <c r="I6" s="22">
        <v>5867398.5199999996</v>
      </c>
      <c r="J6" s="22">
        <v>6105238.0099999998</v>
      </c>
      <c r="K6" s="22">
        <v>6677497.2800000003</v>
      </c>
      <c r="L6" s="68"/>
    </row>
    <row r="7" spans="1:12" ht="14.4" x14ac:dyDescent="0.25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2">
        <v>6915336.7699999996</v>
      </c>
      <c r="I7" s="22">
        <v>5867398.5199999996</v>
      </c>
      <c r="J7" s="22">
        <v>6105238.0099999998</v>
      </c>
      <c r="K7" s="22">
        <v>6677497.2800000003</v>
      </c>
      <c r="L7" s="68"/>
    </row>
    <row r="8" spans="1:12" ht="14.4" x14ac:dyDescent="0.25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2">
        <v>9500</v>
      </c>
      <c r="I8" s="22">
        <v>9165.51</v>
      </c>
      <c r="J8" s="22">
        <v>11665.51</v>
      </c>
      <c r="K8" s="22">
        <v>7000</v>
      </c>
      <c r="L8" s="68"/>
    </row>
    <row r="9" spans="1:12" ht="14.4" x14ac:dyDescent="0.25">
      <c r="A9" s="16" t="s">
        <v>392</v>
      </c>
      <c r="B9" s="3" t="s">
        <v>385</v>
      </c>
      <c r="C9" s="4"/>
      <c r="D9" s="4"/>
      <c r="E9" s="4"/>
      <c r="F9" s="4"/>
      <c r="G9" s="17" t="s">
        <v>393</v>
      </c>
      <c r="H9" s="2">
        <v>500</v>
      </c>
      <c r="I9" s="2">
        <v>0</v>
      </c>
      <c r="J9" s="2">
        <v>0</v>
      </c>
      <c r="K9" s="2">
        <v>500</v>
      </c>
      <c r="L9" s="69"/>
    </row>
    <row r="10" spans="1:12" ht="14.4" x14ac:dyDescent="0.25">
      <c r="A10" s="16" t="s">
        <v>394</v>
      </c>
      <c r="B10" s="3" t="s">
        <v>385</v>
      </c>
      <c r="C10" s="4"/>
      <c r="D10" s="4"/>
      <c r="E10" s="4"/>
      <c r="F10" s="4"/>
      <c r="G10" s="17" t="s">
        <v>395</v>
      </c>
      <c r="H10" s="2">
        <v>3000</v>
      </c>
      <c r="I10" s="2">
        <v>1036.6500000000001</v>
      </c>
      <c r="J10" s="2">
        <v>3536.65</v>
      </c>
      <c r="K10" s="2">
        <v>500</v>
      </c>
      <c r="L10" s="69"/>
    </row>
    <row r="11" spans="1:12" ht="14.4" x14ac:dyDescent="0.25">
      <c r="A11" s="16" t="s">
        <v>396</v>
      </c>
      <c r="B11" s="3" t="s">
        <v>385</v>
      </c>
      <c r="C11" s="4"/>
      <c r="D11" s="4"/>
      <c r="E11" s="4"/>
      <c r="F11" s="4"/>
      <c r="G11" s="17" t="s">
        <v>397</v>
      </c>
      <c r="H11" s="2">
        <v>5000</v>
      </c>
      <c r="I11" s="2">
        <v>8128.86</v>
      </c>
      <c r="J11" s="2">
        <v>8128.86</v>
      </c>
      <c r="K11" s="2">
        <v>5000</v>
      </c>
      <c r="L11" s="69"/>
    </row>
    <row r="12" spans="1:12" ht="14.4" x14ac:dyDescent="0.25">
      <c r="A12" s="16" t="s">
        <v>398</v>
      </c>
      <c r="B12" s="3" t="s">
        <v>385</v>
      </c>
      <c r="C12" s="4"/>
      <c r="D12" s="4"/>
      <c r="E12" s="4"/>
      <c r="F12" s="4"/>
      <c r="G12" s="17" t="s">
        <v>399</v>
      </c>
      <c r="H12" s="2">
        <v>1000</v>
      </c>
      <c r="I12" s="2">
        <v>0</v>
      </c>
      <c r="J12" s="2">
        <v>0</v>
      </c>
      <c r="K12" s="2">
        <v>1000</v>
      </c>
      <c r="L12" s="69"/>
    </row>
    <row r="13" spans="1:12" ht="14.4" x14ac:dyDescent="0.25">
      <c r="A13" s="19" t="s">
        <v>385</v>
      </c>
      <c r="B13" s="3" t="s">
        <v>385</v>
      </c>
      <c r="C13" s="4"/>
      <c r="D13" s="4"/>
      <c r="E13" s="4"/>
      <c r="F13" s="4"/>
      <c r="G13" s="20" t="s">
        <v>385</v>
      </c>
      <c r="H13" s="26"/>
      <c r="I13" s="26"/>
      <c r="J13" s="26"/>
      <c r="K13" s="26"/>
      <c r="L13" s="21"/>
    </row>
    <row r="14" spans="1:12" ht="14.4" x14ac:dyDescent="0.25">
      <c r="A14" s="11" t="s">
        <v>400</v>
      </c>
      <c r="B14" s="3" t="s">
        <v>385</v>
      </c>
      <c r="C14" s="4"/>
      <c r="D14" s="4"/>
      <c r="E14" s="4"/>
      <c r="F14" s="12" t="s">
        <v>401</v>
      </c>
      <c r="G14" s="13"/>
      <c r="H14" s="22">
        <v>76590.87</v>
      </c>
      <c r="I14" s="22">
        <v>3086231.55</v>
      </c>
      <c r="J14" s="22">
        <v>3162822.42</v>
      </c>
      <c r="K14" s="22">
        <v>0</v>
      </c>
      <c r="L14" s="68"/>
    </row>
    <row r="15" spans="1:12" ht="14.4" x14ac:dyDescent="0.25">
      <c r="A15" s="16" t="s">
        <v>402</v>
      </c>
      <c r="B15" s="3" t="s">
        <v>385</v>
      </c>
      <c r="C15" s="4"/>
      <c r="D15" s="4"/>
      <c r="E15" s="4"/>
      <c r="F15" s="4"/>
      <c r="G15" s="17" t="s">
        <v>403</v>
      </c>
      <c r="H15" s="2">
        <v>0</v>
      </c>
      <c r="I15" s="2">
        <v>108318</v>
      </c>
      <c r="J15" s="2">
        <v>108318</v>
      </c>
      <c r="K15" s="2">
        <v>0</v>
      </c>
      <c r="L15" s="69"/>
    </row>
    <row r="16" spans="1:12" ht="14.4" x14ac:dyDescent="0.25">
      <c r="A16" s="16" t="s">
        <v>404</v>
      </c>
      <c r="B16" s="3" t="s">
        <v>385</v>
      </c>
      <c r="C16" s="4"/>
      <c r="D16" s="4"/>
      <c r="E16" s="4"/>
      <c r="F16" s="4"/>
      <c r="G16" s="17" t="s">
        <v>405</v>
      </c>
      <c r="H16" s="2">
        <v>0</v>
      </c>
      <c r="I16" s="2">
        <v>2654559.85</v>
      </c>
      <c r="J16" s="2">
        <v>2654559.85</v>
      </c>
      <c r="K16" s="2">
        <v>0</v>
      </c>
      <c r="L16" s="69"/>
    </row>
    <row r="17" spans="1:12" ht="14.4" x14ac:dyDescent="0.25">
      <c r="A17" s="16" t="s">
        <v>406</v>
      </c>
      <c r="B17" s="3" t="s">
        <v>385</v>
      </c>
      <c r="C17" s="4"/>
      <c r="D17" s="4"/>
      <c r="E17" s="4"/>
      <c r="F17" s="4"/>
      <c r="G17" s="17" t="s">
        <v>407</v>
      </c>
      <c r="H17" s="2">
        <v>0</v>
      </c>
      <c r="I17" s="2">
        <v>52569</v>
      </c>
      <c r="J17" s="2">
        <v>52569</v>
      </c>
      <c r="K17" s="2">
        <v>0</v>
      </c>
      <c r="L17" s="69"/>
    </row>
    <row r="18" spans="1:12" ht="14.4" x14ac:dyDescent="0.25">
      <c r="A18" s="16" t="s">
        <v>408</v>
      </c>
      <c r="B18" s="3" t="s">
        <v>385</v>
      </c>
      <c r="C18" s="4"/>
      <c r="D18" s="4"/>
      <c r="E18" s="4"/>
      <c r="F18" s="4"/>
      <c r="G18" s="17" t="s">
        <v>409</v>
      </c>
      <c r="H18" s="2">
        <v>0</v>
      </c>
      <c r="I18" s="2">
        <v>8819</v>
      </c>
      <c r="J18" s="2">
        <v>8819</v>
      </c>
      <c r="K18" s="2">
        <v>0</v>
      </c>
      <c r="L18" s="69"/>
    </row>
    <row r="19" spans="1:12" ht="14.4" x14ac:dyDescent="0.25">
      <c r="A19" s="16" t="s">
        <v>410</v>
      </c>
      <c r="B19" s="3" t="s">
        <v>385</v>
      </c>
      <c r="C19" s="4"/>
      <c r="D19" s="4"/>
      <c r="E19" s="4"/>
      <c r="F19" s="4"/>
      <c r="G19" s="17" t="s">
        <v>411</v>
      </c>
      <c r="H19" s="2">
        <v>76590.87</v>
      </c>
      <c r="I19" s="2">
        <v>261965.7</v>
      </c>
      <c r="J19" s="2">
        <v>338556.57</v>
      </c>
      <c r="K19" s="2">
        <v>0</v>
      </c>
      <c r="L19" s="69"/>
    </row>
    <row r="20" spans="1:12" ht="14.4" x14ac:dyDescent="0.25">
      <c r="A20" s="19" t="s">
        <v>385</v>
      </c>
      <c r="B20" s="3" t="s">
        <v>385</v>
      </c>
      <c r="C20" s="4"/>
      <c r="D20" s="4"/>
      <c r="E20" s="4"/>
      <c r="F20" s="4"/>
      <c r="G20" s="20" t="s">
        <v>385</v>
      </c>
      <c r="H20" s="26"/>
      <c r="I20" s="26"/>
      <c r="J20" s="26"/>
      <c r="K20" s="26"/>
      <c r="L20" s="21"/>
    </row>
    <row r="21" spans="1:12" ht="14.4" x14ac:dyDescent="0.25">
      <c r="A21" s="11" t="s">
        <v>412</v>
      </c>
      <c r="B21" s="3" t="s">
        <v>385</v>
      </c>
      <c r="C21" s="4"/>
      <c r="D21" s="4"/>
      <c r="E21" s="4"/>
      <c r="F21" s="12" t="s">
        <v>413</v>
      </c>
      <c r="G21" s="13"/>
      <c r="H21" s="22">
        <v>376902.86</v>
      </c>
      <c r="I21" s="22">
        <v>1007955.3</v>
      </c>
      <c r="J21" s="22">
        <v>1007955.3</v>
      </c>
      <c r="K21" s="22">
        <v>376902.86</v>
      </c>
      <c r="L21" s="68"/>
    </row>
    <row r="22" spans="1:12" ht="14.4" x14ac:dyDescent="0.25">
      <c r="A22" s="16" t="s">
        <v>1200</v>
      </c>
      <c r="B22" s="3" t="s">
        <v>385</v>
      </c>
      <c r="C22" s="4"/>
      <c r="D22" s="4"/>
      <c r="E22" s="4"/>
      <c r="F22" s="4"/>
      <c r="G22" s="17" t="s">
        <v>1201</v>
      </c>
      <c r="H22" s="2">
        <v>376902.86</v>
      </c>
      <c r="I22" s="2">
        <v>0</v>
      </c>
      <c r="J22" s="2">
        <v>0</v>
      </c>
      <c r="K22" s="2">
        <v>376902.86</v>
      </c>
      <c r="L22" s="69"/>
    </row>
    <row r="23" spans="1:12" ht="14.4" x14ac:dyDescent="0.25">
      <c r="A23" s="16" t="s">
        <v>416</v>
      </c>
      <c r="B23" s="3" t="s">
        <v>385</v>
      </c>
      <c r="C23" s="4"/>
      <c r="D23" s="4"/>
      <c r="E23" s="4"/>
      <c r="F23" s="4"/>
      <c r="G23" s="17" t="s">
        <v>417</v>
      </c>
      <c r="H23" s="2">
        <v>0</v>
      </c>
      <c r="I23" s="2">
        <v>1007955.3</v>
      </c>
      <c r="J23" s="2">
        <v>1007955.3</v>
      </c>
      <c r="K23" s="2">
        <v>0</v>
      </c>
      <c r="L23" s="69"/>
    </row>
    <row r="24" spans="1:12" ht="14.4" x14ac:dyDescent="0.25">
      <c r="A24" s="19" t="s">
        <v>385</v>
      </c>
      <c r="B24" s="3" t="s">
        <v>385</v>
      </c>
      <c r="C24" s="4"/>
      <c r="D24" s="4"/>
      <c r="E24" s="4"/>
      <c r="F24" s="4"/>
      <c r="G24" s="20" t="s">
        <v>385</v>
      </c>
      <c r="H24" s="26"/>
      <c r="I24" s="26"/>
      <c r="J24" s="26"/>
      <c r="K24" s="26"/>
      <c r="L24" s="21"/>
    </row>
    <row r="25" spans="1:12" ht="14.4" x14ac:dyDescent="0.25">
      <c r="A25" s="11" t="s">
        <v>418</v>
      </c>
      <c r="B25" s="3" t="s">
        <v>385</v>
      </c>
      <c r="C25" s="4"/>
      <c r="D25" s="4"/>
      <c r="E25" s="4"/>
      <c r="F25" s="12" t="s">
        <v>419</v>
      </c>
      <c r="G25" s="13"/>
      <c r="H25" s="22">
        <v>4254373.2699999996</v>
      </c>
      <c r="I25" s="22">
        <v>1745582.42</v>
      </c>
      <c r="J25" s="22">
        <v>904408.15</v>
      </c>
      <c r="K25" s="22">
        <v>5095547.54</v>
      </c>
      <c r="L25" s="68"/>
    </row>
    <row r="26" spans="1:12" ht="14.4" x14ac:dyDescent="0.25">
      <c r="A26" s="16" t="s">
        <v>420</v>
      </c>
      <c r="B26" s="3" t="s">
        <v>385</v>
      </c>
      <c r="C26" s="4"/>
      <c r="D26" s="4"/>
      <c r="E26" s="4"/>
      <c r="F26" s="4"/>
      <c r="G26" s="17" t="s">
        <v>421</v>
      </c>
      <c r="H26" s="2">
        <v>1286633.31</v>
      </c>
      <c r="I26" s="2">
        <v>1286463.33</v>
      </c>
      <c r="J26" s="2">
        <v>820741.26</v>
      </c>
      <c r="K26" s="2">
        <v>1752355.38</v>
      </c>
      <c r="L26" s="69"/>
    </row>
    <row r="27" spans="1:12" ht="14.4" x14ac:dyDescent="0.25">
      <c r="A27" s="16" t="s">
        <v>422</v>
      </c>
      <c r="B27" s="3" t="s">
        <v>385</v>
      </c>
      <c r="C27" s="4"/>
      <c r="D27" s="4"/>
      <c r="E27" s="4"/>
      <c r="F27" s="4"/>
      <c r="G27" s="17" t="s">
        <v>423</v>
      </c>
      <c r="H27" s="2">
        <v>1393355.72</v>
      </c>
      <c r="I27" s="2">
        <v>23963.58</v>
      </c>
      <c r="J27" s="2">
        <v>16272.79</v>
      </c>
      <c r="K27" s="2">
        <v>1401046.51</v>
      </c>
      <c r="L27" s="69"/>
    </row>
    <row r="28" spans="1:12" ht="14.4" x14ac:dyDescent="0.25">
      <c r="A28" s="16" t="s">
        <v>424</v>
      </c>
      <c r="B28" s="3" t="s">
        <v>385</v>
      </c>
      <c r="C28" s="4"/>
      <c r="D28" s="4"/>
      <c r="E28" s="4"/>
      <c r="F28" s="4"/>
      <c r="G28" s="17" t="s">
        <v>425</v>
      </c>
      <c r="H28" s="2">
        <v>1172704.31</v>
      </c>
      <c r="I28" s="2">
        <v>337467.4</v>
      </c>
      <c r="J28" s="2">
        <v>8079.42</v>
      </c>
      <c r="K28" s="2">
        <v>1502092.29</v>
      </c>
      <c r="L28" s="69"/>
    </row>
    <row r="29" spans="1:12" ht="14.4" x14ac:dyDescent="0.25">
      <c r="A29" s="16" t="s">
        <v>426</v>
      </c>
      <c r="B29" s="3" t="s">
        <v>385</v>
      </c>
      <c r="C29" s="4"/>
      <c r="D29" s="4"/>
      <c r="E29" s="4"/>
      <c r="F29" s="4"/>
      <c r="G29" s="17" t="s">
        <v>427</v>
      </c>
      <c r="H29" s="2">
        <v>141341.46</v>
      </c>
      <c r="I29" s="2">
        <v>42170.48</v>
      </c>
      <c r="J29" s="2">
        <v>57573.07</v>
      </c>
      <c r="K29" s="2">
        <v>125938.87</v>
      </c>
      <c r="L29" s="69"/>
    </row>
    <row r="30" spans="1:12" ht="14.4" x14ac:dyDescent="0.25">
      <c r="A30" s="16" t="s">
        <v>428</v>
      </c>
      <c r="B30" s="3" t="s">
        <v>385</v>
      </c>
      <c r="C30" s="4"/>
      <c r="D30" s="4"/>
      <c r="E30" s="4"/>
      <c r="F30" s="4"/>
      <c r="G30" s="17" t="s">
        <v>429</v>
      </c>
      <c r="H30" s="2">
        <v>260338.47</v>
      </c>
      <c r="I30" s="2">
        <v>55517.63</v>
      </c>
      <c r="J30" s="2">
        <v>1741.61</v>
      </c>
      <c r="K30" s="2">
        <v>314114.49</v>
      </c>
      <c r="L30" s="69"/>
    </row>
    <row r="31" spans="1:12" ht="14.4" x14ac:dyDescent="0.25">
      <c r="A31" s="19" t="s">
        <v>385</v>
      </c>
      <c r="B31" s="3" t="s">
        <v>385</v>
      </c>
      <c r="C31" s="4"/>
      <c r="D31" s="4"/>
      <c r="E31" s="4"/>
      <c r="F31" s="4"/>
      <c r="G31" s="20" t="s">
        <v>385</v>
      </c>
      <c r="H31" s="26"/>
      <c r="I31" s="26"/>
      <c r="J31" s="26"/>
      <c r="K31" s="26"/>
      <c r="L31" s="21"/>
    </row>
    <row r="32" spans="1:12" ht="14.4" x14ac:dyDescent="0.25">
      <c r="A32" s="11" t="s">
        <v>430</v>
      </c>
      <c r="B32" s="3" t="s">
        <v>385</v>
      </c>
      <c r="C32" s="4"/>
      <c r="D32" s="4"/>
      <c r="E32" s="4"/>
      <c r="F32" s="12" t="s">
        <v>431</v>
      </c>
      <c r="G32" s="13"/>
      <c r="H32" s="22">
        <v>2197969.77</v>
      </c>
      <c r="I32" s="22">
        <v>18463.740000000002</v>
      </c>
      <c r="J32" s="22">
        <v>1018386.63</v>
      </c>
      <c r="K32" s="22">
        <v>1198046.8799999999</v>
      </c>
      <c r="L32" s="68"/>
    </row>
    <row r="33" spans="1:12" ht="14.4" x14ac:dyDescent="0.25">
      <c r="A33" s="16" t="s">
        <v>434</v>
      </c>
      <c r="B33" s="3" t="s">
        <v>385</v>
      </c>
      <c r="C33" s="4"/>
      <c r="D33" s="4"/>
      <c r="E33" s="4"/>
      <c r="F33" s="4"/>
      <c r="G33" s="17" t="s">
        <v>435</v>
      </c>
      <c r="H33" s="2">
        <v>2197969.77</v>
      </c>
      <c r="I33" s="2">
        <v>18463.740000000002</v>
      </c>
      <c r="J33" s="2">
        <v>1018386.63</v>
      </c>
      <c r="K33" s="2">
        <v>1198046.8799999999</v>
      </c>
      <c r="L33" s="69"/>
    </row>
    <row r="34" spans="1:12" ht="14.4" x14ac:dyDescent="0.25">
      <c r="A34" s="19" t="s">
        <v>385</v>
      </c>
      <c r="B34" s="3" t="s">
        <v>385</v>
      </c>
      <c r="C34" s="4"/>
      <c r="D34" s="4"/>
      <c r="E34" s="4"/>
      <c r="F34" s="4"/>
      <c r="G34" s="20" t="s">
        <v>385</v>
      </c>
      <c r="H34" s="26"/>
      <c r="I34" s="26"/>
      <c r="J34" s="26"/>
      <c r="K34" s="26"/>
      <c r="L34" s="21"/>
    </row>
    <row r="35" spans="1:12" ht="14.4" x14ac:dyDescent="0.25">
      <c r="A35" s="11" t="s">
        <v>440</v>
      </c>
      <c r="B35" s="3" t="s">
        <v>385</v>
      </c>
      <c r="C35" s="4"/>
      <c r="D35" s="12" t="s">
        <v>441</v>
      </c>
      <c r="E35" s="13"/>
      <c r="F35" s="13"/>
      <c r="G35" s="13"/>
      <c r="H35" s="22">
        <v>586789.34</v>
      </c>
      <c r="I35" s="22">
        <v>571872.67000000004</v>
      </c>
      <c r="J35" s="22">
        <v>571607.71</v>
      </c>
      <c r="K35" s="22">
        <v>587054.30000000005</v>
      </c>
      <c r="L35" s="68"/>
    </row>
    <row r="36" spans="1:12" ht="14.4" x14ac:dyDescent="0.25">
      <c r="A36" s="11" t="s">
        <v>442</v>
      </c>
      <c r="B36" s="3" t="s">
        <v>385</v>
      </c>
      <c r="C36" s="4"/>
      <c r="D36" s="4"/>
      <c r="E36" s="12" t="s">
        <v>443</v>
      </c>
      <c r="F36" s="13"/>
      <c r="G36" s="13"/>
      <c r="H36" s="22">
        <v>140383.26</v>
      </c>
      <c r="I36" s="22">
        <v>269985.23</v>
      </c>
      <c r="J36" s="22">
        <v>310876.15000000002</v>
      </c>
      <c r="K36" s="22">
        <v>99492.34</v>
      </c>
      <c r="L36" s="68"/>
    </row>
    <row r="37" spans="1:12" ht="14.4" x14ac:dyDescent="0.25">
      <c r="A37" s="11" t="s">
        <v>444</v>
      </c>
      <c r="B37" s="3" t="s">
        <v>385</v>
      </c>
      <c r="C37" s="4"/>
      <c r="D37" s="4"/>
      <c r="E37" s="4"/>
      <c r="F37" s="12" t="s">
        <v>445</v>
      </c>
      <c r="G37" s="13"/>
      <c r="H37" s="22">
        <v>140383.26</v>
      </c>
      <c r="I37" s="22">
        <v>269985.23</v>
      </c>
      <c r="J37" s="22">
        <v>310876.15000000002</v>
      </c>
      <c r="K37" s="22">
        <v>99492.34</v>
      </c>
      <c r="L37" s="68"/>
    </row>
    <row r="38" spans="1:12" ht="14.4" x14ac:dyDescent="0.25">
      <c r="A38" s="16" t="s">
        <v>446</v>
      </c>
      <c r="B38" s="3" t="s">
        <v>385</v>
      </c>
      <c r="C38" s="4"/>
      <c r="D38" s="4"/>
      <c r="E38" s="4"/>
      <c r="F38" s="4"/>
      <c r="G38" s="17" t="s">
        <v>445</v>
      </c>
      <c r="H38" s="2">
        <v>38664.47</v>
      </c>
      <c r="I38" s="2">
        <v>37830.400000000001</v>
      </c>
      <c r="J38" s="2">
        <v>49474.82</v>
      </c>
      <c r="K38" s="2">
        <v>27020.05</v>
      </c>
      <c r="L38" s="69"/>
    </row>
    <row r="39" spans="1:12" ht="14.4" x14ac:dyDescent="0.25">
      <c r="A39" s="16" t="s">
        <v>447</v>
      </c>
      <c r="B39" s="3" t="s">
        <v>385</v>
      </c>
      <c r="C39" s="4"/>
      <c r="D39" s="4"/>
      <c r="E39" s="4"/>
      <c r="F39" s="4"/>
      <c r="G39" s="17" t="s">
        <v>448</v>
      </c>
      <c r="H39" s="2">
        <v>73070.59</v>
      </c>
      <c r="I39" s="2">
        <v>181995</v>
      </c>
      <c r="J39" s="2">
        <v>202753.13</v>
      </c>
      <c r="K39" s="2">
        <v>52312.46</v>
      </c>
      <c r="L39" s="69"/>
    </row>
    <row r="40" spans="1:12" ht="14.4" x14ac:dyDescent="0.25">
      <c r="A40" s="16" t="s">
        <v>449</v>
      </c>
      <c r="B40" s="3" t="s">
        <v>385</v>
      </c>
      <c r="C40" s="4"/>
      <c r="D40" s="4"/>
      <c r="E40" s="4"/>
      <c r="F40" s="4"/>
      <c r="G40" s="17" t="s">
        <v>450</v>
      </c>
      <c r="H40" s="2">
        <v>15637</v>
      </c>
      <c r="I40" s="2">
        <v>10994.4</v>
      </c>
      <c r="J40" s="2">
        <v>15637</v>
      </c>
      <c r="K40" s="2">
        <v>10994.4</v>
      </c>
      <c r="L40" s="69"/>
    </row>
    <row r="41" spans="1:12" ht="14.4" x14ac:dyDescent="0.25">
      <c r="A41" s="16" t="s">
        <v>451</v>
      </c>
      <c r="B41" s="3" t="s">
        <v>385</v>
      </c>
      <c r="C41" s="4"/>
      <c r="D41" s="4"/>
      <c r="E41" s="4"/>
      <c r="F41" s="4"/>
      <c r="G41" s="17" t="s">
        <v>452</v>
      </c>
      <c r="H41" s="2">
        <v>13011.2</v>
      </c>
      <c r="I41" s="2">
        <v>39165.43</v>
      </c>
      <c r="J41" s="2">
        <v>43011.199999999997</v>
      </c>
      <c r="K41" s="2">
        <v>9165.43</v>
      </c>
      <c r="L41" s="69"/>
    </row>
    <row r="42" spans="1:12" ht="14.4" x14ac:dyDescent="0.25">
      <c r="A42" s="19" t="s">
        <v>385</v>
      </c>
      <c r="B42" s="3" t="s">
        <v>385</v>
      </c>
      <c r="C42" s="4"/>
      <c r="D42" s="4"/>
      <c r="E42" s="4"/>
      <c r="F42" s="4"/>
      <c r="G42" s="20" t="s">
        <v>385</v>
      </c>
      <c r="H42" s="26"/>
      <c r="I42" s="26"/>
      <c r="J42" s="26"/>
      <c r="K42" s="26"/>
      <c r="L42" s="21"/>
    </row>
    <row r="43" spans="1:12" ht="14.4" x14ac:dyDescent="0.25">
      <c r="A43" s="11" t="s">
        <v>455</v>
      </c>
      <c r="B43" s="3" t="s">
        <v>385</v>
      </c>
      <c r="C43" s="4"/>
      <c r="D43" s="4"/>
      <c r="E43" s="12" t="s">
        <v>456</v>
      </c>
      <c r="F43" s="13"/>
      <c r="G43" s="13"/>
      <c r="H43" s="22">
        <v>18723.89</v>
      </c>
      <c r="I43" s="22">
        <v>32172.87</v>
      </c>
      <c r="J43" s="22">
        <v>35247.120000000003</v>
      </c>
      <c r="K43" s="22">
        <v>15649.64</v>
      </c>
      <c r="L43" s="68"/>
    </row>
    <row r="44" spans="1:12" ht="14.4" x14ac:dyDescent="0.25">
      <c r="A44" s="11" t="s">
        <v>457</v>
      </c>
      <c r="B44" s="3" t="s">
        <v>385</v>
      </c>
      <c r="C44" s="4"/>
      <c r="D44" s="4"/>
      <c r="E44" s="4"/>
      <c r="F44" s="12" t="s">
        <v>456</v>
      </c>
      <c r="G44" s="13"/>
      <c r="H44" s="22">
        <v>18723.89</v>
      </c>
      <c r="I44" s="22">
        <v>32172.87</v>
      </c>
      <c r="J44" s="22">
        <v>35247.120000000003</v>
      </c>
      <c r="K44" s="22">
        <v>15649.64</v>
      </c>
      <c r="L44" s="68"/>
    </row>
    <row r="45" spans="1:12" ht="14.4" x14ac:dyDescent="0.25">
      <c r="A45" s="16" t="s">
        <v>458</v>
      </c>
      <c r="B45" s="3" t="s">
        <v>385</v>
      </c>
      <c r="C45" s="4"/>
      <c r="D45" s="4"/>
      <c r="E45" s="4"/>
      <c r="F45" s="4"/>
      <c r="G45" s="17" t="s">
        <v>459</v>
      </c>
      <c r="H45" s="2">
        <v>1621.31</v>
      </c>
      <c r="I45" s="2">
        <v>1359.98</v>
      </c>
      <c r="J45" s="2">
        <v>1621.31</v>
      </c>
      <c r="K45" s="2">
        <v>1359.98</v>
      </c>
      <c r="L45" s="69"/>
    </row>
    <row r="46" spans="1:12" ht="14.4" x14ac:dyDescent="0.25">
      <c r="A46" s="16" t="s">
        <v>460</v>
      </c>
      <c r="B46" s="3" t="s">
        <v>385</v>
      </c>
      <c r="C46" s="4"/>
      <c r="D46" s="4"/>
      <c r="E46" s="4"/>
      <c r="F46" s="4"/>
      <c r="G46" s="17" t="s">
        <v>461</v>
      </c>
      <c r="H46" s="2">
        <v>16044.9</v>
      </c>
      <c r="I46" s="2">
        <v>18093.849999999999</v>
      </c>
      <c r="J46" s="2">
        <v>22316.46</v>
      </c>
      <c r="K46" s="2">
        <v>11822.29</v>
      </c>
      <c r="L46" s="69"/>
    </row>
    <row r="47" spans="1:12" ht="14.4" x14ac:dyDescent="0.25">
      <c r="A47" s="16" t="s">
        <v>462</v>
      </c>
      <c r="B47" s="3" t="s">
        <v>385</v>
      </c>
      <c r="C47" s="4"/>
      <c r="D47" s="4"/>
      <c r="E47" s="4"/>
      <c r="F47" s="4"/>
      <c r="G47" s="17" t="s">
        <v>463</v>
      </c>
      <c r="H47" s="2">
        <v>930.72</v>
      </c>
      <c r="I47" s="2">
        <v>778.49</v>
      </c>
      <c r="J47" s="2">
        <v>0</v>
      </c>
      <c r="K47" s="2">
        <v>1709.21</v>
      </c>
      <c r="L47" s="69"/>
    </row>
    <row r="48" spans="1:12" ht="14.4" x14ac:dyDescent="0.25">
      <c r="A48" s="16" t="s">
        <v>464</v>
      </c>
      <c r="B48" s="3" t="s">
        <v>385</v>
      </c>
      <c r="C48" s="4"/>
      <c r="D48" s="4"/>
      <c r="E48" s="4"/>
      <c r="F48" s="4"/>
      <c r="G48" s="17" t="s">
        <v>465</v>
      </c>
      <c r="H48" s="2">
        <v>0</v>
      </c>
      <c r="I48" s="2">
        <v>10959.78</v>
      </c>
      <c r="J48" s="2">
        <v>10959.78</v>
      </c>
      <c r="K48" s="2">
        <v>0</v>
      </c>
      <c r="L48" s="69"/>
    </row>
    <row r="49" spans="1:13" ht="14.4" x14ac:dyDescent="0.25">
      <c r="A49" s="16" t="s">
        <v>466</v>
      </c>
      <c r="B49" s="3" t="s">
        <v>385</v>
      </c>
      <c r="C49" s="4"/>
      <c r="D49" s="4"/>
      <c r="E49" s="4"/>
      <c r="F49" s="4"/>
      <c r="G49" s="17" t="s">
        <v>467</v>
      </c>
      <c r="H49" s="2">
        <v>126.96</v>
      </c>
      <c r="I49" s="2">
        <v>631.20000000000005</v>
      </c>
      <c r="J49" s="2">
        <v>0</v>
      </c>
      <c r="K49" s="2">
        <v>758.16</v>
      </c>
      <c r="L49" s="69"/>
    </row>
    <row r="50" spans="1:13" ht="14.4" x14ac:dyDescent="0.25">
      <c r="A50" s="16" t="s">
        <v>468</v>
      </c>
      <c r="B50" s="3" t="s">
        <v>385</v>
      </c>
      <c r="C50" s="4"/>
      <c r="D50" s="4"/>
      <c r="E50" s="4"/>
      <c r="F50" s="4"/>
      <c r="G50" s="17" t="s">
        <v>469</v>
      </c>
      <c r="H50" s="2">
        <v>0</v>
      </c>
      <c r="I50" s="2">
        <v>349.57</v>
      </c>
      <c r="J50" s="2">
        <v>349.57</v>
      </c>
      <c r="K50" s="2">
        <v>0</v>
      </c>
      <c r="L50" s="69"/>
    </row>
    <row r="51" spans="1:13" ht="14.4" x14ac:dyDescent="0.25">
      <c r="A51" s="19" t="s">
        <v>385</v>
      </c>
      <c r="B51" s="3" t="s">
        <v>385</v>
      </c>
      <c r="C51" s="4"/>
      <c r="D51" s="4"/>
      <c r="E51" s="4"/>
      <c r="F51" s="4"/>
      <c r="G51" s="20" t="s">
        <v>385</v>
      </c>
      <c r="H51" s="26"/>
      <c r="I51" s="26"/>
      <c r="J51" s="26"/>
      <c r="K51" s="26"/>
      <c r="L51" s="21"/>
    </row>
    <row r="52" spans="1:13" ht="14.4" x14ac:dyDescent="0.25">
      <c r="A52" s="11" t="s">
        <v>470</v>
      </c>
      <c r="B52" s="3" t="s">
        <v>385</v>
      </c>
      <c r="C52" s="4"/>
      <c r="D52" s="4"/>
      <c r="E52" s="12" t="s">
        <v>471</v>
      </c>
      <c r="F52" s="13"/>
      <c r="G52" s="13"/>
      <c r="H52" s="22">
        <v>0</v>
      </c>
      <c r="I52" s="22">
        <v>1047.4000000000001</v>
      </c>
      <c r="J52" s="22">
        <v>1047.4000000000001</v>
      </c>
      <c r="K52" s="22">
        <v>0</v>
      </c>
      <c r="L52" s="68"/>
    </row>
    <row r="53" spans="1:13" ht="14.4" x14ac:dyDescent="0.25">
      <c r="A53" s="11" t="s">
        <v>472</v>
      </c>
      <c r="B53" s="3" t="s">
        <v>385</v>
      </c>
      <c r="C53" s="4"/>
      <c r="D53" s="4"/>
      <c r="E53" s="4"/>
      <c r="F53" s="12" t="s">
        <v>473</v>
      </c>
      <c r="G53" s="13"/>
      <c r="H53" s="22">
        <v>0</v>
      </c>
      <c r="I53" s="22">
        <v>1047.4000000000001</v>
      </c>
      <c r="J53" s="22">
        <v>1047.4000000000001</v>
      </c>
      <c r="K53" s="22">
        <v>0</v>
      </c>
      <c r="L53" s="68"/>
    </row>
    <row r="54" spans="1:13" ht="14.4" x14ac:dyDescent="0.25">
      <c r="A54" s="16" t="s">
        <v>474</v>
      </c>
      <c r="B54" s="3" t="s">
        <v>385</v>
      </c>
      <c r="C54" s="4"/>
      <c r="D54" s="4"/>
      <c r="E54" s="4"/>
      <c r="F54" s="4"/>
      <c r="G54" s="17" t="s">
        <v>475</v>
      </c>
      <c r="H54" s="2">
        <v>0</v>
      </c>
      <c r="I54" s="2">
        <v>1047.4000000000001</v>
      </c>
      <c r="J54" s="2">
        <v>1047.4000000000001</v>
      </c>
      <c r="K54" s="2">
        <v>0</v>
      </c>
      <c r="L54" s="69"/>
    </row>
    <row r="55" spans="1:13" ht="14.4" x14ac:dyDescent="0.25">
      <c r="A55" s="19" t="s">
        <v>385</v>
      </c>
      <c r="B55" s="3" t="s">
        <v>385</v>
      </c>
      <c r="C55" s="4"/>
      <c r="D55" s="4"/>
      <c r="E55" s="4"/>
      <c r="F55" s="4"/>
      <c r="G55" s="20" t="s">
        <v>385</v>
      </c>
      <c r="H55" s="26"/>
      <c r="I55" s="26"/>
      <c r="J55" s="26"/>
      <c r="K55" s="26"/>
      <c r="L55" s="21"/>
    </row>
    <row r="56" spans="1:13" ht="14.4" x14ac:dyDescent="0.25">
      <c r="A56" s="11" t="s">
        <v>476</v>
      </c>
      <c r="B56" s="3" t="s">
        <v>385</v>
      </c>
      <c r="C56" s="4"/>
      <c r="D56" s="4"/>
      <c r="E56" s="12" t="s">
        <v>477</v>
      </c>
      <c r="F56" s="13"/>
      <c r="G56" s="13"/>
      <c r="H56" s="22">
        <v>174702.51</v>
      </c>
      <c r="I56" s="22">
        <v>64853.08</v>
      </c>
      <c r="J56" s="22">
        <v>22094.93</v>
      </c>
      <c r="K56" s="22">
        <v>217460.66</v>
      </c>
      <c r="L56" s="68"/>
    </row>
    <row r="57" spans="1:13" ht="14.4" x14ac:dyDescent="0.25">
      <c r="A57" s="11" t="s">
        <v>478</v>
      </c>
      <c r="B57" s="3" t="s">
        <v>385</v>
      </c>
      <c r="C57" s="4"/>
      <c r="D57" s="4"/>
      <c r="E57" s="4"/>
      <c r="F57" s="12" t="s">
        <v>477</v>
      </c>
      <c r="G57" s="13"/>
      <c r="H57" s="22">
        <v>174702.51</v>
      </c>
      <c r="I57" s="22">
        <v>64853.08</v>
      </c>
      <c r="J57" s="22">
        <v>22094.93</v>
      </c>
      <c r="K57" s="22">
        <v>217460.66</v>
      </c>
      <c r="L57" s="68"/>
    </row>
    <row r="58" spans="1:13" ht="14.4" x14ac:dyDescent="0.3">
      <c r="A58" s="16" t="s">
        <v>479</v>
      </c>
      <c r="B58" s="3" t="s">
        <v>385</v>
      </c>
      <c r="C58" s="4"/>
      <c r="D58" s="4"/>
      <c r="E58" s="4"/>
      <c r="F58" s="4"/>
      <c r="G58" s="17" t="s">
        <v>480</v>
      </c>
      <c r="H58" s="2">
        <v>174702.51</v>
      </c>
      <c r="I58" s="2">
        <v>62700.160000000003</v>
      </c>
      <c r="J58" s="2">
        <v>22094.93</v>
      </c>
      <c r="K58" s="2">
        <v>215307.74</v>
      </c>
      <c r="L58" s="69"/>
      <c r="M58" s="73">
        <v>62579.65</v>
      </c>
    </row>
    <row r="59" spans="1:13" ht="14.4" x14ac:dyDescent="0.25">
      <c r="A59" s="16" t="s">
        <v>1202</v>
      </c>
      <c r="B59" s="3" t="s">
        <v>385</v>
      </c>
      <c r="C59" s="4"/>
      <c r="D59" s="4"/>
      <c r="E59" s="4"/>
      <c r="F59" s="4"/>
      <c r="G59" s="17" t="s">
        <v>1203</v>
      </c>
      <c r="H59" s="2">
        <v>0</v>
      </c>
      <c r="I59" s="2">
        <v>2152.92</v>
      </c>
      <c r="J59" s="2">
        <v>0</v>
      </c>
      <c r="K59" s="2">
        <v>2152.92</v>
      </c>
      <c r="L59" s="69"/>
      <c r="M59" s="72">
        <f>M58-I58</f>
        <v>-120.51000000000204</v>
      </c>
    </row>
    <row r="60" spans="1:13" ht="14.4" x14ac:dyDescent="0.25">
      <c r="A60" s="19" t="s">
        <v>385</v>
      </c>
      <c r="B60" s="3" t="s">
        <v>385</v>
      </c>
      <c r="C60" s="4"/>
      <c r="D60" s="4"/>
      <c r="E60" s="4"/>
      <c r="F60" s="4"/>
      <c r="G60" s="20" t="s">
        <v>385</v>
      </c>
      <c r="H60" s="26"/>
      <c r="I60" s="26"/>
      <c r="J60" s="26"/>
      <c r="K60" s="26"/>
      <c r="L60" s="21"/>
    </row>
    <row r="61" spans="1:13" ht="14.4" x14ac:dyDescent="0.25">
      <c r="A61" s="11" t="s">
        <v>481</v>
      </c>
      <c r="B61" s="3" t="s">
        <v>385</v>
      </c>
      <c r="C61" s="4"/>
      <c r="D61" s="4"/>
      <c r="E61" s="12" t="s">
        <v>482</v>
      </c>
      <c r="F61" s="13"/>
      <c r="G61" s="13"/>
      <c r="H61" s="22">
        <v>252979.68</v>
      </c>
      <c r="I61" s="22">
        <v>203814.09</v>
      </c>
      <c r="J61" s="22">
        <v>202342.11</v>
      </c>
      <c r="K61" s="22">
        <v>254451.66</v>
      </c>
      <c r="L61" s="68"/>
    </row>
    <row r="62" spans="1:13" ht="14.4" x14ac:dyDescent="0.25">
      <c r="A62" s="11" t="s">
        <v>483</v>
      </c>
      <c r="B62" s="3" t="s">
        <v>385</v>
      </c>
      <c r="C62" s="4"/>
      <c r="D62" s="4"/>
      <c r="E62" s="4"/>
      <c r="F62" s="12" t="s">
        <v>482</v>
      </c>
      <c r="G62" s="13"/>
      <c r="H62" s="22">
        <v>252979.68</v>
      </c>
      <c r="I62" s="22">
        <v>203814.09</v>
      </c>
      <c r="J62" s="22">
        <v>202342.11</v>
      </c>
      <c r="K62" s="22">
        <v>254451.66</v>
      </c>
      <c r="L62" s="68"/>
    </row>
    <row r="63" spans="1:13" ht="14.4" x14ac:dyDescent="0.25">
      <c r="A63" s="16" t="s">
        <v>484</v>
      </c>
      <c r="B63" s="3" t="s">
        <v>385</v>
      </c>
      <c r="C63" s="4"/>
      <c r="D63" s="4"/>
      <c r="E63" s="4"/>
      <c r="F63" s="4"/>
      <c r="G63" s="17" t="s">
        <v>485</v>
      </c>
      <c r="H63" s="2">
        <v>57972.92</v>
      </c>
      <c r="I63" s="2">
        <v>0</v>
      </c>
      <c r="J63" s="2">
        <v>7335.35</v>
      </c>
      <c r="K63" s="2">
        <v>50637.57</v>
      </c>
      <c r="L63" s="69"/>
    </row>
    <row r="64" spans="1:13" ht="14.4" x14ac:dyDescent="0.25">
      <c r="A64" s="16" t="s">
        <v>486</v>
      </c>
      <c r="B64" s="3" t="s">
        <v>385</v>
      </c>
      <c r="C64" s="4"/>
      <c r="D64" s="4"/>
      <c r="E64" s="4"/>
      <c r="F64" s="4"/>
      <c r="G64" s="17" t="s">
        <v>487</v>
      </c>
      <c r="H64" s="2">
        <v>195006.76</v>
      </c>
      <c r="I64" s="2">
        <v>203814.09</v>
      </c>
      <c r="J64" s="2">
        <v>195006.76</v>
      </c>
      <c r="K64" s="2">
        <v>203814.09</v>
      </c>
      <c r="L64" s="69"/>
    </row>
    <row r="65" spans="1:12" ht="14.4" x14ac:dyDescent="0.25">
      <c r="A65" s="19" t="s">
        <v>385</v>
      </c>
      <c r="B65" s="3" t="s">
        <v>385</v>
      </c>
      <c r="C65" s="4"/>
      <c r="D65" s="4"/>
      <c r="E65" s="4"/>
      <c r="F65" s="4"/>
      <c r="G65" s="20" t="s">
        <v>385</v>
      </c>
      <c r="H65" s="26"/>
      <c r="I65" s="26"/>
      <c r="J65" s="26"/>
      <c r="K65" s="26"/>
      <c r="L65" s="21"/>
    </row>
    <row r="66" spans="1:12" ht="14.4" x14ac:dyDescent="0.25">
      <c r="A66" s="11" t="s">
        <v>488</v>
      </c>
      <c r="B66" s="15" t="s">
        <v>385</v>
      </c>
      <c r="C66" s="12" t="s">
        <v>489</v>
      </c>
      <c r="D66" s="13"/>
      <c r="E66" s="13"/>
      <c r="F66" s="13"/>
      <c r="G66" s="13"/>
      <c r="H66" s="22">
        <v>21334828.699999999</v>
      </c>
      <c r="I66" s="22">
        <v>3750.19</v>
      </c>
      <c r="J66" s="22">
        <v>321722.65000000002</v>
      </c>
      <c r="K66" s="22">
        <v>21016856.239999998</v>
      </c>
      <c r="L66" s="68"/>
    </row>
    <row r="67" spans="1:12" ht="14.4" x14ac:dyDescent="0.25">
      <c r="A67" s="11" t="s">
        <v>490</v>
      </c>
      <c r="B67" s="3" t="s">
        <v>385</v>
      </c>
      <c r="C67" s="4"/>
      <c r="D67" s="12" t="s">
        <v>491</v>
      </c>
      <c r="E67" s="13"/>
      <c r="F67" s="13"/>
      <c r="G67" s="13"/>
      <c r="H67" s="22">
        <v>11680274.01</v>
      </c>
      <c r="I67" s="22">
        <v>3750.19</v>
      </c>
      <c r="J67" s="22">
        <v>321722.65000000002</v>
      </c>
      <c r="K67" s="22">
        <v>11362301.550000001</v>
      </c>
      <c r="L67" s="68"/>
    </row>
    <row r="68" spans="1:12" ht="14.4" x14ac:dyDescent="0.25">
      <c r="A68" s="11" t="s">
        <v>492</v>
      </c>
      <c r="B68" s="3" t="s">
        <v>385</v>
      </c>
      <c r="C68" s="4"/>
      <c r="D68" s="4"/>
      <c r="E68" s="12" t="s">
        <v>493</v>
      </c>
      <c r="F68" s="13"/>
      <c r="G68" s="13"/>
      <c r="H68" s="22">
        <v>42832489.659999996</v>
      </c>
      <c r="I68" s="22">
        <v>3750.19</v>
      </c>
      <c r="J68" s="22">
        <v>0</v>
      </c>
      <c r="K68" s="22">
        <v>42836239.850000001</v>
      </c>
      <c r="L68" s="68"/>
    </row>
    <row r="69" spans="1:12" ht="14.4" x14ac:dyDescent="0.25">
      <c r="A69" s="11" t="s">
        <v>494</v>
      </c>
      <c r="B69" s="3" t="s">
        <v>385</v>
      </c>
      <c r="C69" s="4"/>
      <c r="D69" s="4"/>
      <c r="E69" s="4"/>
      <c r="F69" s="12" t="s">
        <v>493</v>
      </c>
      <c r="G69" s="13"/>
      <c r="H69" s="22">
        <v>42832489.659999996</v>
      </c>
      <c r="I69" s="22">
        <v>3750.19</v>
      </c>
      <c r="J69" s="22">
        <v>0</v>
      </c>
      <c r="K69" s="22">
        <v>42836239.850000001</v>
      </c>
      <c r="L69" s="68"/>
    </row>
    <row r="70" spans="1:12" ht="14.4" x14ac:dyDescent="0.25">
      <c r="A70" s="16" t="s">
        <v>495</v>
      </c>
      <c r="B70" s="3" t="s">
        <v>385</v>
      </c>
      <c r="C70" s="4"/>
      <c r="D70" s="4"/>
      <c r="E70" s="4"/>
      <c r="F70" s="4"/>
      <c r="G70" s="17" t="s">
        <v>496</v>
      </c>
      <c r="H70" s="2">
        <v>759111.34</v>
      </c>
      <c r="I70" s="2">
        <v>0</v>
      </c>
      <c r="J70" s="2">
        <v>0</v>
      </c>
      <c r="K70" s="2">
        <v>759111.34</v>
      </c>
      <c r="L70" s="69"/>
    </row>
    <row r="71" spans="1:12" ht="14.4" x14ac:dyDescent="0.25">
      <c r="A71" s="16" t="s">
        <v>497</v>
      </c>
      <c r="B71" s="3" t="s">
        <v>385</v>
      </c>
      <c r="C71" s="4"/>
      <c r="D71" s="4"/>
      <c r="E71" s="4"/>
      <c r="F71" s="4"/>
      <c r="G71" s="17" t="s">
        <v>498</v>
      </c>
      <c r="H71" s="2">
        <v>350327.15</v>
      </c>
      <c r="I71" s="2">
        <v>0</v>
      </c>
      <c r="J71" s="2">
        <v>0</v>
      </c>
      <c r="K71" s="2">
        <v>350327.15</v>
      </c>
      <c r="L71" s="69"/>
    </row>
    <row r="72" spans="1:12" ht="14.4" x14ac:dyDescent="0.25">
      <c r="A72" s="16" t="s">
        <v>499</v>
      </c>
      <c r="B72" s="3" t="s">
        <v>385</v>
      </c>
      <c r="C72" s="4"/>
      <c r="D72" s="4"/>
      <c r="E72" s="4"/>
      <c r="F72" s="4"/>
      <c r="G72" s="17" t="s">
        <v>500</v>
      </c>
      <c r="H72" s="2">
        <v>1108963.1499999999</v>
      </c>
      <c r="I72" s="2">
        <v>0</v>
      </c>
      <c r="J72" s="2">
        <v>0</v>
      </c>
      <c r="K72" s="2">
        <v>1108963.1499999999</v>
      </c>
      <c r="L72" s="69"/>
    </row>
    <row r="73" spans="1:12" ht="14.4" x14ac:dyDescent="0.25">
      <c r="A73" s="16" t="s">
        <v>501</v>
      </c>
      <c r="B73" s="3" t="s">
        <v>385</v>
      </c>
      <c r="C73" s="4"/>
      <c r="D73" s="4"/>
      <c r="E73" s="4"/>
      <c r="F73" s="4"/>
      <c r="G73" s="17" t="s">
        <v>502</v>
      </c>
      <c r="H73" s="2">
        <v>1316095.44</v>
      </c>
      <c r="I73" s="2">
        <v>0</v>
      </c>
      <c r="J73" s="2">
        <v>0</v>
      </c>
      <c r="K73" s="2">
        <v>1316095.44</v>
      </c>
      <c r="L73" s="69"/>
    </row>
    <row r="74" spans="1:12" ht="14.4" x14ac:dyDescent="0.25">
      <c r="A74" s="16" t="s">
        <v>503</v>
      </c>
      <c r="B74" s="3" t="s">
        <v>385</v>
      </c>
      <c r="C74" s="4"/>
      <c r="D74" s="4"/>
      <c r="E74" s="4"/>
      <c r="F74" s="4"/>
      <c r="G74" s="17" t="s">
        <v>504</v>
      </c>
      <c r="H74" s="2">
        <v>4607756.26</v>
      </c>
      <c r="I74" s="2">
        <v>3750.19</v>
      </c>
      <c r="J74" s="2">
        <v>0</v>
      </c>
      <c r="K74" s="2">
        <v>4611506.45</v>
      </c>
      <c r="L74" s="69"/>
    </row>
    <row r="75" spans="1:12" ht="14.4" x14ac:dyDescent="0.25">
      <c r="A75" s="16" t="s">
        <v>505</v>
      </c>
      <c r="B75" s="3" t="s">
        <v>385</v>
      </c>
      <c r="C75" s="4"/>
      <c r="D75" s="4"/>
      <c r="E75" s="4"/>
      <c r="F75" s="4"/>
      <c r="G75" s="17" t="s">
        <v>506</v>
      </c>
      <c r="H75" s="2">
        <v>584788.54</v>
      </c>
      <c r="I75" s="2">
        <v>0</v>
      </c>
      <c r="J75" s="2">
        <v>0</v>
      </c>
      <c r="K75" s="2">
        <v>584788.54</v>
      </c>
      <c r="L75" s="69"/>
    </row>
    <row r="76" spans="1:12" ht="14.4" x14ac:dyDescent="0.25">
      <c r="A76" s="16" t="s">
        <v>507</v>
      </c>
      <c r="B76" s="3" t="s">
        <v>385</v>
      </c>
      <c r="C76" s="4"/>
      <c r="D76" s="4"/>
      <c r="E76" s="4"/>
      <c r="F76" s="4"/>
      <c r="G76" s="17" t="s">
        <v>508</v>
      </c>
      <c r="H76" s="2">
        <v>5124355.99</v>
      </c>
      <c r="I76" s="2">
        <v>0</v>
      </c>
      <c r="J76" s="2">
        <v>0</v>
      </c>
      <c r="K76" s="2">
        <v>5124355.99</v>
      </c>
      <c r="L76" s="69"/>
    </row>
    <row r="77" spans="1:12" ht="14.4" x14ac:dyDescent="0.25">
      <c r="A77" s="16" t="s">
        <v>509</v>
      </c>
      <c r="B77" s="3" t="s">
        <v>385</v>
      </c>
      <c r="C77" s="4"/>
      <c r="D77" s="4"/>
      <c r="E77" s="4"/>
      <c r="F77" s="4"/>
      <c r="G77" s="17" t="s">
        <v>510</v>
      </c>
      <c r="H77" s="2">
        <v>76973.740000000005</v>
      </c>
      <c r="I77" s="2">
        <v>0</v>
      </c>
      <c r="J77" s="2">
        <v>0</v>
      </c>
      <c r="K77" s="2">
        <v>76973.740000000005</v>
      </c>
      <c r="L77" s="69"/>
    </row>
    <row r="78" spans="1:12" ht="14.4" x14ac:dyDescent="0.25">
      <c r="A78" s="16" t="s">
        <v>511</v>
      </c>
      <c r="B78" s="3" t="s">
        <v>385</v>
      </c>
      <c r="C78" s="4"/>
      <c r="D78" s="4"/>
      <c r="E78" s="4"/>
      <c r="F78" s="4"/>
      <c r="G78" s="17" t="s">
        <v>512</v>
      </c>
      <c r="H78" s="2">
        <v>48104.38</v>
      </c>
      <c r="I78" s="2">
        <v>0</v>
      </c>
      <c r="J78" s="2">
        <v>0</v>
      </c>
      <c r="K78" s="2">
        <v>48104.38</v>
      </c>
      <c r="L78" s="69"/>
    </row>
    <row r="79" spans="1:12" ht="14.4" x14ac:dyDescent="0.25">
      <c r="A79" s="16" t="s">
        <v>513</v>
      </c>
      <c r="B79" s="3" t="s">
        <v>385</v>
      </c>
      <c r="C79" s="4"/>
      <c r="D79" s="4"/>
      <c r="E79" s="4"/>
      <c r="F79" s="4"/>
      <c r="G79" s="17" t="s">
        <v>514</v>
      </c>
      <c r="H79" s="2">
        <v>556431.16</v>
      </c>
      <c r="I79" s="2">
        <v>0</v>
      </c>
      <c r="J79" s="2">
        <v>0</v>
      </c>
      <c r="K79" s="2">
        <v>556431.16</v>
      </c>
      <c r="L79" s="69"/>
    </row>
    <row r="80" spans="1:12" ht="14.4" x14ac:dyDescent="0.25">
      <c r="A80" s="16" t="s">
        <v>515</v>
      </c>
      <c r="B80" s="3" t="s">
        <v>385</v>
      </c>
      <c r="C80" s="4"/>
      <c r="D80" s="4"/>
      <c r="E80" s="4"/>
      <c r="F80" s="4"/>
      <c r="G80" s="17" t="s">
        <v>516</v>
      </c>
      <c r="H80" s="2">
        <v>120178.97</v>
      </c>
      <c r="I80" s="2">
        <v>0</v>
      </c>
      <c r="J80" s="2">
        <v>0</v>
      </c>
      <c r="K80" s="2">
        <v>120178.97</v>
      </c>
      <c r="L80" s="69"/>
    </row>
    <row r="81" spans="1:12" ht="14.4" x14ac:dyDescent="0.25">
      <c r="A81" s="16" t="s">
        <v>517</v>
      </c>
      <c r="B81" s="3" t="s">
        <v>385</v>
      </c>
      <c r="C81" s="4"/>
      <c r="D81" s="4"/>
      <c r="E81" s="4"/>
      <c r="F81" s="4"/>
      <c r="G81" s="17" t="s">
        <v>518</v>
      </c>
      <c r="H81" s="2">
        <v>31828.44</v>
      </c>
      <c r="I81" s="2">
        <v>0</v>
      </c>
      <c r="J81" s="2">
        <v>0</v>
      </c>
      <c r="K81" s="2">
        <v>31828.44</v>
      </c>
      <c r="L81" s="69"/>
    </row>
    <row r="82" spans="1:12" ht="14.4" x14ac:dyDescent="0.25">
      <c r="A82" s="16" t="s">
        <v>519</v>
      </c>
      <c r="B82" s="3" t="s">
        <v>385</v>
      </c>
      <c r="C82" s="4"/>
      <c r="D82" s="4"/>
      <c r="E82" s="4"/>
      <c r="F82" s="4"/>
      <c r="G82" s="17" t="s">
        <v>520</v>
      </c>
      <c r="H82" s="2">
        <v>525406.35</v>
      </c>
      <c r="I82" s="2">
        <v>0</v>
      </c>
      <c r="J82" s="2">
        <v>0</v>
      </c>
      <c r="K82" s="2">
        <v>525406.35</v>
      </c>
      <c r="L82" s="69"/>
    </row>
    <row r="83" spans="1:12" ht="14.4" x14ac:dyDescent="0.25">
      <c r="A83" s="16" t="s">
        <v>521</v>
      </c>
      <c r="B83" s="3" t="s">
        <v>385</v>
      </c>
      <c r="C83" s="4"/>
      <c r="D83" s="4"/>
      <c r="E83" s="4"/>
      <c r="F83" s="4"/>
      <c r="G83" s="17" t="s">
        <v>522</v>
      </c>
      <c r="H83" s="2">
        <v>4009607.95</v>
      </c>
      <c r="I83" s="2">
        <v>0</v>
      </c>
      <c r="J83" s="2">
        <v>0</v>
      </c>
      <c r="K83" s="2">
        <v>4009607.95</v>
      </c>
      <c r="L83" s="69"/>
    </row>
    <row r="84" spans="1:12" ht="14.4" x14ac:dyDescent="0.25">
      <c r="A84" s="16" t="s">
        <v>523</v>
      </c>
      <c r="B84" s="3" t="s">
        <v>385</v>
      </c>
      <c r="C84" s="4"/>
      <c r="D84" s="4"/>
      <c r="E84" s="4"/>
      <c r="F84" s="4"/>
      <c r="G84" s="17" t="s">
        <v>524</v>
      </c>
      <c r="H84" s="2">
        <v>5617914.8700000001</v>
      </c>
      <c r="I84" s="2">
        <v>0</v>
      </c>
      <c r="J84" s="2">
        <v>0</v>
      </c>
      <c r="K84" s="2">
        <v>5617914.8700000001</v>
      </c>
      <c r="L84" s="69"/>
    </row>
    <row r="85" spans="1:12" ht="14.4" x14ac:dyDescent="0.25">
      <c r="A85" s="16" t="s">
        <v>525</v>
      </c>
      <c r="B85" s="3" t="s">
        <v>385</v>
      </c>
      <c r="C85" s="4"/>
      <c r="D85" s="4"/>
      <c r="E85" s="4"/>
      <c r="F85" s="4"/>
      <c r="G85" s="17" t="s">
        <v>526</v>
      </c>
      <c r="H85" s="2">
        <v>1338399.67</v>
      </c>
      <c r="I85" s="2">
        <v>0</v>
      </c>
      <c r="J85" s="2">
        <v>0</v>
      </c>
      <c r="K85" s="2">
        <v>1338399.67</v>
      </c>
      <c r="L85" s="69"/>
    </row>
    <row r="86" spans="1:12" ht="14.4" x14ac:dyDescent="0.25">
      <c r="A86" s="16" t="s">
        <v>527</v>
      </c>
      <c r="B86" s="3" t="s">
        <v>385</v>
      </c>
      <c r="C86" s="4"/>
      <c r="D86" s="4"/>
      <c r="E86" s="4"/>
      <c r="F86" s="4"/>
      <c r="G86" s="17" t="s">
        <v>528</v>
      </c>
      <c r="H86" s="2">
        <v>7007476.5800000001</v>
      </c>
      <c r="I86" s="2">
        <v>0</v>
      </c>
      <c r="J86" s="2">
        <v>0</v>
      </c>
      <c r="K86" s="2">
        <v>7007476.5800000001</v>
      </c>
      <c r="L86" s="69"/>
    </row>
    <row r="87" spans="1:12" ht="14.4" x14ac:dyDescent="0.25">
      <c r="A87" s="16" t="s">
        <v>529</v>
      </c>
      <c r="B87" s="3" t="s">
        <v>385</v>
      </c>
      <c r="C87" s="4"/>
      <c r="D87" s="4"/>
      <c r="E87" s="4"/>
      <c r="F87" s="4"/>
      <c r="G87" s="17" t="s">
        <v>530</v>
      </c>
      <c r="H87" s="2">
        <v>348448.03</v>
      </c>
      <c r="I87" s="2">
        <v>0</v>
      </c>
      <c r="J87" s="2">
        <v>0</v>
      </c>
      <c r="K87" s="2">
        <v>348448.03</v>
      </c>
      <c r="L87" s="69"/>
    </row>
    <row r="88" spans="1:12" ht="14.4" x14ac:dyDescent="0.25">
      <c r="A88" s="16" t="s">
        <v>531</v>
      </c>
      <c r="B88" s="3" t="s">
        <v>385</v>
      </c>
      <c r="C88" s="4"/>
      <c r="D88" s="4"/>
      <c r="E88" s="4"/>
      <c r="F88" s="4"/>
      <c r="G88" s="17" t="s">
        <v>532</v>
      </c>
      <c r="H88" s="2">
        <v>2769863.61</v>
      </c>
      <c r="I88" s="2">
        <v>0</v>
      </c>
      <c r="J88" s="2">
        <v>0</v>
      </c>
      <c r="K88" s="2">
        <v>2769863.61</v>
      </c>
      <c r="L88" s="69"/>
    </row>
    <row r="89" spans="1:12" ht="14.4" x14ac:dyDescent="0.25">
      <c r="A89" s="16" t="s">
        <v>533</v>
      </c>
      <c r="B89" s="3" t="s">
        <v>385</v>
      </c>
      <c r="C89" s="4"/>
      <c r="D89" s="4"/>
      <c r="E89" s="4"/>
      <c r="F89" s="4"/>
      <c r="G89" s="17" t="s">
        <v>534</v>
      </c>
      <c r="H89" s="2">
        <v>3832172.58</v>
      </c>
      <c r="I89" s="2">
        <v>0</v>
      </c>
      <c r="J89" s="2">
        <v>0</v>
      </c>
      <c r="K89" s="2">
        <v>3832172.58</v>
      </c>
      <c r="L89" s="69"/>
    </row>
    <row r="90" spans="1:12" ht="14.4" x14ac:dyDescent="0.25">
      <c r="A90" s="16" t="s">
        <v>535</v>
      </c>
      <c r="B90" s="3" t="s">
        <v>385</v>
      </c>
      <c r="C90" s="4"/>
      <c r="D90" s="4"/>
      <c r="E90" s="4"/>
      <c r="F90" s="4"/>
      <c r="G90" s="17" t="s">
        <v>536</v>
      </c>
      <c r="H90" s="2">
        <v>174389.91</v>
      </c>
      <c r="I90" s="2">
        <v>0</v>
      </c>
      <c r="J90" s="2">
        <v>0</v>
      </c>
      <c r="K90" s="2">
        <v>174389.91</v>
      </c>
      <c r="L90" s="69"/>
    </row>
    <row r="91" spans="1:12" ht="14.4" x14ac:dyDescent="0.25">
      <c r="A91" s="16" t="s">
        <v>537</v>
      </c>
      <c r="B91" s="3" t="s">
        <v>385</v>
      </c>
      <c r="C91" s="4"/>
      <c r="D91" s="4"/>
      <c r="E91" s="4"/>
      <c r="F91" s="4"/>
      <c r="G91" s="17" t="s">
        <v>538</v>
      </c>
      <c r="H91" s="2">
        <v>560490.98</v>
      </c>
      <c r="I91" s="2">
        <v>0</v>
      </c>
      <c r="J91" s="2">
        <v>0</v>
      </c>
      <c r="K91" s="2">
        <v>560490.98</v>
      </c>
      <c r="L91" s="69"/>
    </row>
    <row r="92" spans="1:12" ht="14.4" x14ac:dyDescent="0.25">
      <c r="A92" s="16" t="s">
        <v>539</v>
      </c>
      <c r="B92" s="3" t="s">
        <v>385</v>
      </c>
      <c r="C92" s="4"/>
      <c r="D92" s="4"/>
      <c r="E92" s="4"/>
      <c r="F92" s="4"/>
      <c r="G92" s="17" t="s">
        <v>540</v>
      </c>
      <c r="H92" s="2">
        <v>69645.5</v>
      </c>
      <c r="I92" s="2">
        <v>0</v>
      </c>
      <c r="J92" s="2">
        <v>0</v>
      </c>
      <c r="K92" s="2">
        <v>69645.5</v>
      </c>
      <c r="L92" s="69"/>
    </row>
    <row r="93" spans="1:12" ht="14.4" x14ac:dyDescent="0.25">
      <c r="A93" s="16" t="s">
        <v>541</v>
      </c>
      <c r="B93" s="3" t="s">
        <v>385</v>
      </c>
      <c r="C93" s="4"/>
      <c r="D93" s="4"/>
      <c r="E93" s="4"/>
      <c r="F93" s="4"/>
      <c r="G93" s="17" t="s">
        <v>542</v>
      </c>
      <c r="H93" s="2">
        <v>451228.94</v>
      </c>
      <c r="I93" s="2">
        <v>0</v>
      </c>
      <c r="J93" s="2">
        <v>0</v>
      </c>
      <c r="K93" s="2">
        <v>451228.94</v>
      </c>
      <c r="L93" s="69"/>
    </row>
    <row r="94" spans="1:12" ht="14.4" x14ac:dyDescent="0.25">
      <c r="A94" s="16" t="s">
        <v>543</v>
      </c>
      <c r="B94" s="3" t="s">
        <v>385</v>
      </c>
      <c r="C94" s="4"/>
      <c r="D94" s="4"/>
      <c r="E94" s="4"/>
      <c r="F94" s="4"/>
      <c r="G94" s="17" t="s">
        <v>544</v>
      </c>
      <c r="H94" s="2">
        <v>385830.13</v>
      </c>
      <c r="I94" s="2">
        <v>0</v>
      </c>
      <c r="J94" s="2">
        <v>0</v>
      </c>
      <c r="K94" s="2">
        <v>385830.13</v>
      </c>
      <c r="L94" s="69"/>
    </row>
    <row r="95" spans="1:12" ht="14.4" x14ac:dyDescent="0.25">
      <c r="A95" s="16" t="s">
        <v>545</v>
      </c>
      <c r="B95" s="3" t="s">
        <v>385</v>
      </c>
      <c r="C95" s="4"/>
      <c r="D95" s="4"/>
      <c r="E95" s="4"/>
      <c r="F95" s="4"/>
      <c r="G95" s="17" t="s">
        <v>546</v>
      </c>
      <c r="H95" s="2">
        <v>1056700</v>
      </c>
      <c r="I95" s="2">
        <v>0</v>
      </c>
      <c r="J95" s="2">
        <v>0</v>
      </c>
      <c r="K95" s="2">
        <v>1056700</v>
      </c>
      <c r="L95" s="69"/>
    </row>
    <row r="96" spans="1:12" ht="14.4" x14ac:dyDescent="0.25">
      <c r="A96" s="16" t="s">
        <v>547</v>
      </c>
      <c r="B96" s="3" t="s">
        <v>385</v>
      </c>
      <c r="C96" s="4"/>
      <c r="D96" s="4"/>
      <c r="E96" s="4"/>
      <c r="F96" s="4"/>
      <c r="G96" s="17" t="s">
        <v>548</v>
      </c>
      <c r="H96" s="2">
        <v>463740.7</v>
      </c>
      <c r="I96" s="2">
        <v>0</v>
      </c>
      <c r="J96" s="2">
        <v>0</v>
      </c>
      <c r="K96" s="2">
        <v>463740.7</v>
      </c>
      <c r="L96" s="69"/>
    </row>
    <row r="97" spans="1:12" ht="14.4" x14ac:dyDescent="0.25">
      <c r="A97" s="16" t="s">
        <v>549</v>
      </c>
      <c r="B97" s="3" t="s">
        <v>385</v>
      </c>
      <c r="C97" s="4"/>
      <c r="D97" s="4"/>
      <c r="E97" s="4"/>
      <c r="F97" s="4"/>
      <c r="G97" s="17" t="s">
        <v>550</v>
      </c>
      <c r="H97" s="2">
        <v>-463740.7</v>
      </c>
      <c r="I97" s="2">
        <v>0</v>
      </c>
      <c r="J97" s="2">
        <v>0</v>
      </c>
      <c r="K97" s="2">
        <v>-463740.7</v>
      </c>
      <c r="L97" s="69"/>
    </row>
    <row r="98" spans="1:12" ht="14.4" x14ac:dyDescent="0.25">
      <c r="A98" s="19" t="s">
        <v>385</v>
      </c>
      <c r="B98" s="3" t="s">
        <v>385</v>
      </c>
      <c r="C98" s="4"/>
      <c r="D98" s="4"/>
      <c r="E98" s="4"/>
      <c r="F98" s="4"/>
      <c r="G98" s="20" t="s">
        <v>385</v>
      </c>
      <c r="H98" s="26"/>
      <c r="I98" s="26"/>
      <c r="J98" s="26"/>
      <c r="K98" s="26"/>
      <c r="L98" s="21"/>
    </row>
    <row r="99" spans="1:12" ht="14.4" x14ac:dyDescent="0.25">
      <c r="A99" s="11" t="s">
        <v>551</v>
      </c>
      <c r="B99" s="3" t="s">
        <v>385</v>
      </c>
      <c r="C99" s="4"/>
      <c r="D99" s="4"/>
      <c r="E99" s="12" t="s">
        <v>552</v>
      </c>
      <c r="F99" s="13"/>
      <c r="G99" s="13"/>
      <c r="H99" s="22">
        <v>-31552723.32</v>
      </c>
      <c r="I99" s="22">
        <v>0</v>
      </c>
      <c r="J99" s="22">
        <v>315850.44</v>
      </c>
      <c r="K99" s="22">
        <v>-31868573.760000002</v>
      </c>
      <c r="L99" s="68"/>
    </row>
    <row r="100" spans="1:12" ht="14.4" x14ac:dyDescent="0.25">
      <c r="A100" s="11" t="s">
        <v>553</v>
      </c>
      <c r="B100" s="3" t="s">
        <v>385</v>
      </c>
      <c r="C100" s="4"/>
      <c r="D100" s="4"/>
      <c r="E100" s="4"/>
      <c r="F100" s="12" t="s">
        <v>552</v>
      </c>
      <c r="G100" s="13"/>
      <c r="H100" s="22">
        <v>-31552723.32</v>
      </c>
      <c r="I100" s="22">
        <v>0</v>
      </c>
      <c r="J100" s="22">
        <v>315850.44</v>
      </c>
      <c r="K100" s="22">
        <v>-31868573.760000002</v>
      </c>
      <c r="L100" s="68"/>
    </row>
    <row r="101" spans="1:12" ht="14.4" x14ac:dyDescent="0.25">
      <c r="A101" s="16" t="s">
        <v>554</v>
      </c>
      <c r="B101" s="3" t="s">
        <v>385</v>
      </c>
      <c r="C101" s="4"/>
      <c r="D101" s="4"/>
      <c r="E101" s="4"/>
      <c r="F101" s="4"/>
      <c r="G101" s="17" t="s">
        <v>555</v>
      </c>
      <c r="H101" s="2">
        <v>-1108963.1499999999</v>
      </c>
      <c r="I101" s="2">
        <v>0</v>
      </c>
      <c r="J101" s="2">
        <v>0</v>
      </c>
      <c r="K101" s="2">
        <v>-1108963.1499999999</v>
      </c>
      <c r="L101" s="69"/>
    </row>
    <row r="102" spans="1:12" ht="14.4" x14ac:dyDescent="0.25">
      <c r="A102" s="16" t="s">
        <v>556</v>
      </c>
      <c r="B102" s="3" t="s">
        <v>385</v>
      </c>
      <c r="C102" s="4"/>
      <c r="D102" s="4"/>
      <c r="E102" s="4"/>
      <c r="F102" s="4"/>
      <c r="G102" s="17" t="s">
        <v>557</v>
      </c>
      <c r="H102" s="2">
        <v>-1615623.5</v>
      </c>
      <c r="I102" s="2">
        <v>0</v>
      </c>
      <c r="J102" s="2">
        <v>60317.86</v>
      </c>
      <c r="K102" s="2">
        <v>-1675941.36</v>
      </c>
      <c r="L102" s="69"/>
    </row>
    <row r="103" spans="1:12" ht="14.4" x14ac:dyDescent="0.25">
      <c r="A103" s="16" t="s">
        <v>558</v>
      </c>
      <c r="B103" s="3" t="s">
        <v>385</v>
      </c>
      <c r="C103" s="4"/>
      <c r="D103" s="4"/>
      <c r="E103" s="4"/>
      <c r="F103" s="4"/>
      <c r="G103" s="17" t="s">
        <v>559</v>
      </c>
      <c r="H103" s="2">
        <v>-836838.34</v>
      </c>
      <c r="I103" s="2">
        <v>0</v>
      </c>
      <c r="J103" s="2">
        <v>5045.07</v>
      </c>
      <c r="K103" s="2">
        <v>-841883.41</v>
      </c>
      <c r="L103" s="69"/>
    </row>
    <row r="104" spans="1:12" ht="14.4" x14ac:dyDescent="0.25">
      <c r="A104" s="16" t="s">
        <v>560</v>
      </c>
      <c r="B104" s="3" t="s">
        <v>385</v>
      </c>
      <c r="C104" s="4"/>
      <c r="D104" s="4"/>
      <c r="E104" s="4"/>
      <c r="F104" s="4"/>
      <c r="G104" s="17" t="s">
        <v>561</v>
      </c>
      <c r="H104" s="2">
        <v>-759111.34</v>
      </c>
      <c r="I104" s="2">
        <v>0</v>
      </c>
      <c r="J104" s="2">
        <v>0</v>
      </c>
      <c r="K104" s="2">
        <v>-759111.34</v>
      </c>
      <c r="L104" s="69"/>
    </row>
    <row r="105" spans="1:12" ht="14.4" x14ac:dyDescent="0.25">
      <c r="A105" s="16" t="s">
        <v>562</v>
      </c>
      <c r="B105" s="3" t="s">
        <v>385</v>
      </c>
      <c r="C105" s="4"/>
      <c r="D105" s="4"/>
      <c r="E105" s="4"/>
      <c r="F105" s="4"/>
      <c r="G105" s="17" t="s">
        <v>563</v>
      </c>
      <c r="H105" s="2">
        <v>-3017512.15</v>
      </c>
      <c r="I105" s="2">
        <v>0</v>
      </c>
      <c r="J105" s="2">
        <v>138269.26999999999</v>
      </c>
      <c r="K105" s="2">
        <v>-3155781.42</v>
      </c>
      <c r="L105" s="69"/>
    </row>
    <row r="106" spans="1:12" ht="14.4" x14ac:dyDescent="0.25">
      <c r="A106" s="16" t="s">
        <v>564</v>
      </c>
      <c r="B106" s="3" t="s">
        <v>385</v>
      </c>
      <c r="C106" s="4"/>
      <c r="D106" s="4"/>
      <c r="E106" s="4"/>
      <c r="F106" s="4"/>
      <c r="G106" s="17" t="s">
        <v>565</v>
      </c>
      <c r="H106" s="2">
        <v>-69204.73</v>
      </c>
      <c r="I106" s="2">
        <v>0</v>
      </c>
      <c r="J106" s="2">
        <v>300.23</v>
      </c>
      <c r="K106" s="2">
        <v>-69504.960000000006</v>
      </c>
      <c r="L106" s="69"/>
    </row>
    <row r="107" spans="1:12" ht="14.4" x14ac:dyDescent="0.25">
      <c r="A107" s="16" t="s">
        <v>566</v>
      </c>
      <c r="B107" s="3" t="s">
        <v>385</v>
      </c>
      <c r="C107" s="4"/>
      <c r="D107" s="4"/>
      <c r="E107" s="4"/>
      <c r="F107" s="4"/>
      <c r="G107" s="17" t="s">
        <v>567</v>
      </c>
      <c r="H107" s="2">
        <v>-350327.15</v>
      </c>
      <c r="I107" s="2">
        <v>0</v>
      </c>
      <c r="J107" s="2">
        <v>0</v>
      </c>
      <c r="K107" s="2">
        <v>-350327.15</v>
      </c>
      <c r="L107" s="69"/>
    </row>
    <row r="108" spans="1:12" ht="14.4" x14ac:dyDescent="0.25">
      <c r="A108" s="16" t="s">
        <v>568</v>
      </c>
      <c r="B108" s="3" t="s">
        <v>385</v>
      </c>
      <c r="C108" s="4"/>
      <c r="D108" s="4"/>
      <c r="E108" s="4"/>
      <c r="F108" s="4"/>
      <c r="G108" s="17" t="s">
        <v>569</v>
      </c>
      <c r="H108" s="2">
        <v>-48104.38</v>
      </c>
      <c r="I108" s="2">
        <v>0</v>
      </c>
      <c r="J108" s="2">
        <v>0</v>
      </c>
      <c r="K108" s="2">
        <v>-48104.38</v>
      </c>
      <c r="L108" s="69"/>
    </row>
    <row r="109" spans="1:12" ht="14.4" x14ac:dyDescent="0.25">
      <c r="A109" s="16" t="s">
        <v>570</v>
      </c>
      <c r="B109" s="3" t="s">
        <v>385</v>
      </c>
      <c r="C109" s="4"/>
      <c r="D109" s="4"/>
      <c r="E109" s="4"/>
      <c r="F109" s="4"/>
      <c r="G109" s="17" t="s">
        <v>571</v>
      </c>
      <c r="H109" s="2">
        <v>-584788.54</v>
      </c>
      <c r="I109" s="2">
        <v>0</v>
      </c>
      <c r="J109" s="2">
        <v>0</v>
      </c>
      <c r="K109" s="2">
        <v>-584788.54</v>
      </c>
      <c r="L109" s="69"/>
    </row>
    <row r="110" spans="1:12" ht="14.4" x14ac:dyDescent="0.25">
      <c r="A110" s="16" t="s">
        <v>572</v>
      </c>
      <c r="B110" s="3" t="s">
        <v>385</v>
      </c>
      <c r="C110" s="4"/>
      <c r="D110" s="4"/>
      <c r="E110" s="4"/>
      <c r="F110" s="4"/>
      <c r="G110" s="17" t="s">
        <v>573</v>
      </c>
      <c r="H110" s="2">
        <v>-546040.38</v>
      </c>
      <c r="I110" s="2">
        <v>0</v>
      </c>
      <c r="J110" s="2">
        <v>483.64</v>
      </c>
      <c r="K110" s="2">
        <v>-546524.02</v>
      </c>
      <c r="L110" s="69"/>
    </row>
    <row r="111" spans="1:12" ht="14.4" x14ac:dyDescent="0.25">
      <c r="A111" s="16" t="s">
        <v>574</v>
      </c>
      <c r="B111" s="3" t="s">
        <v>385</v>
      </c>
      <c r="C111" s="4"/>
      <c r="D111" s="4"/>
      <c r="E111" s="4"/>
      <c r="F111" s="4"/>
      <c r="G111" s="17" t="s">
        <v>575</v>
      </c>
      <c r="H111" s="2">
        <v>-120178.97</v>
      </c>
      <c r="I111" s="2">
        <v>0</v>
      </c>
      <c r="J111" s="2">
        <v>0</v>
      </c>
      <c r="K111" s="2">
        <v>-120178.97</v>
      </c>
      <c r="L111" s="69"/>
    </row>
    <row r="112" spans="1:12" ht="14.4" x14ac:dyDescent="0.25">
      <c r="A112" s="16" t="s">
        <v>576</v>
      </c>
      <c r="B112" s="3" t="s">
        <v>385</v>
      </c>
      <c r="C112" s="4"/>
      <c r="D112" s="4"/>
      <c r="E112" s="4"/>
      <c r="F112" s="4"/>
      <c r="G112" s="17" t="s">
        <v>577</v>
      </c>
      <c r="H112" s="2">
        <v>-31828.44</v>
      </c>
      <c r="I112" s="2">
        <v>0</v>
      </c>
      <c r="J112" s="2">
        <v>0</v>
      </c>
      <c r="K112" s="2">
        <v>-31828.44</v>
      </c>
      <c r="L112" s="69"/>
    </row>
    <row r="113" spans="1:12" ht="14.4" x14ac:dyDescent="0.25">
      <c r="A113" s="16" t="s">
        <v>578</v>
      </c>
      <c r="B113" s="3" t="s">
        <v>385</v>
      </c>
      <c r="C113" s="4"/>
      <c r="D113" s="4"/>
      <c r="E113" s="4"/>
      <c r="F113" s="4"/>
      <c r="G113" s="17" t="s">
        <v>579</v>
      </c>
      <c r="H113" s="2">
        <v>-525406.35</v>
      </c>
      <c r="I113" s="2">
        <v>0</v>
      </c>
      <c r="J113" s="2">
        <v>0</v>
      </c>
      <c r="K113" s="2">
        <v>-525406.35</v>
      </c>
      <c r="L113" s="69"/>
    </row>
    <row r="114" spans="1:12" ht="14.4" x14ac:dyDescent="0.25">
      <c r="A114" s="16" t="s">
        <v>580</v>
      </c>
      <c r="B114" s="3" t="s">
        <v>385</v>
      </c>
      <c r="C114" s="4"/>
      <c r="D114" s="4"/>
      <c r="E114" s="4"/>
      <c r="F114" s="4"/>
      <c r="G114" s="17" t="s">
        <v>581</v>
      </c>
      <c r="H114" s="2">
        <v>-2476524.23</v>
      </c>
      <c r="I114" s="2">
        <v>0</v>
      </c>
      <c r="J114" s="2">
        <v>28326.31</v>
      </c>
      <c r="K114" s="2">
        <v>-2504850.54</v>
      </c>
      <c r="L114" s="69"/>
    </row>
    <row r="115" spans="1:12" ht="14.4" x14ac:dyDescent="0.25">
      <c r="A115" s="16" t="s">
        <v>582</v>
      </c>
      <c r="B115" s="3" t="s">
        <v>385</v>
      </c>
      <c r="C115" s="4"/>
      <c r="D115" s="4"/>
      <c r="E115" s="4"/>
      <c r="F115" s="4"/>
      <c r="G115" s="17" t="s">
        <v>583</v>
      </c>
      <c r="H115" s="2">
        <v>-5255718.01</v>
      </c>
      <c r="I115" s="2">
        <v>0</v>
      </c>
      <c r="J115" s="2">
        <v>7345.76</v>
      </c>
      <c r="K115" s="2">
        <v>-5263063.7699999996</v>
      </c>
      <c r="L115" s="69"/>
    </row>
    <row r="116" spans="1:12" ht="14.4" x14ac:dyDescent="0.25">
      <c r="A116" s="16" t="s">
        <v>584</v>
      </c>
      <c r="B116" s="3" t="s">
        <v>385</v>
      </c>
      <c r="C116" s="4"/>
      <c r="D116" s="4"/>
      <c r="E116" s="4"/>
      <c r="F116" s="4"/>
      <c r="G116" s="17" t="s">
        <v>585</v>
      </c>
      <c r="H116" s="2">
        <v>-1224771.67</v>
      </c>
      <c r="I116" s="2">
        <v>0</v>
      </c>
      <c r="J116" s="2">
        <v>2294</v>
      </c>
      <c r="K116" s="2">
        <v>-1227065.67</v>
      </c>
      <c r="L116" s="69"/>
    </row>
    <row r="117" spans="1:12" ht="14.4" x14ac:dyDescent="0.25">
      <c r="A117" s="16" t="s">
        <v>586</v>
      </c>
      <c r="B117" s="3" t="s">
        <v>385</v>
      </c>
      <c r="C117" s="4"/>
      <c r="D117" s="4"/>
      <c r="E117" s="4"/>
      <c r="F117" s="4"/>
      <c r="G117" s="17" t="s">
        <v>587</v>
      </c>
      <c r="H117" s="2">
        <v>-5475794.96</v>
      </c>
      <c r="I117" s="2">
        <v>0</v>
      </c>
      <c r="J117" s="2">
        <v>29366.57</v>
      </c>
      <c r="K117" s="2">
        <v>-5505161.5300000003</v>
      </c>
      <c r="L117" s="69"/>
    </row>
    <row r="118" spans="1:12" ht="14.4" x14ac:dyDescent="0.25">
      <c r="A118" s="16" t="s">
        <v>588</v>
      </c>
      <c r="B118" s="3" t="s">
        <v>385</v>
      </c>
      <c r="C118" s="4"/>
      <c r="D118" s="4"/>
      <c r="E118" s="4"/>
      <c r="F118" s="4"/>
      <c r="G118" s="17" t="s">
        <v>589</v>
      </c>
      <c r="H118" s="2">
        <v>-277685.25</v>
      </c>
      <c r="I118" s="2">
        <v>0</v>
      </c>
      <c r="J118" s="2">
        <v>1447.3</v>
      </c>
      <c r="K118" s="2">
        <v>-279132.55</v>
      </c>
      <c r="L118" s="69"/>
    </row>
    <row r="119" spans="1:12" ht="14.4" x14ac:dyDescent="0.25">
      <c r="A119" s="16" t="s">
        <v>590</v>
      </c>
      <c r="B119" s="3" t="s">
        <v>385</v>
      </c>
      <c r="C119" s="4"/>
      <c r="D119" s="4"/>
      <c r="E119" s="4"/>
      <c r="F119" s="4"/>
      <c r="G119" s="17" t="s">
        <v>591</v>
      </c>
      <c r="H119" s="2">
        <v>-2769358.29</v>
      </c>
      <c r="I119" s="2">
        <v>0</v>
      </c>
      <c r="J119" s="2">
        <v>505.31</v>
      </c>
      <c r="K119" s="2">
        <v>-2769863.6</v>
      </c>
      <c r="L119" s="69"/>
    </row>
    <row r="120" spans="1:12" ht="14.4" x14ac:dyDescent="0.25">
      <c r="A120" s="16" t="s">
        <v>592</v>
      </c>
      <c r="B120" s="3" t="s">
        <v>385</v>
      </c>
      <c r="C120" s="4"/>
      <c r="D120" s="4"/>
      <c r="E120" s="4"/>
      <c r="F120" s="4"/>
      <c r="G120" s="17" t="s">
        <v>593</v>
      </c>
      <c r="H120" s="2">
        <v>-3832172.58</v>
      </c>
      <c r="I120" s="2">
        <v>0</v>
      </c>
      <c r="J120" s="2">
        <v>0</v>
      </c>
      <c r="K120" s="2">
        <v>-3832172.58</v>
      </c>
      <c r="L120" s="69"/>
    </row>
    <row r="121" spans="1:12" ht="14.4" x14ac:dyDescent="0.25">
      <c r="A121" s="16" t="s">
        <v>594</v>
      </c>
      <c r="B121" s="3" t="s">
        <v>385</v>
      </c>
      <c r="C121" s="4"/>
      <c r="D121" s="4"/>
      <c r="E121" s="4"/>
      <c r="F121" s="4"/>
      <c r="G121" s="17" t="s">
        <v>595</v>
      </c>
      <c r="H121" s="2">
        <v>-174389.91</v>
      </c>
      <c r="I121" s="2">
        <v>0</v>
      </c>
      <c r="J121" s="2">
        <v>0</v>
      </c>
      <c r="K121" s="2">
        <v>-174389.91</v>
      </c>
      <c r="L121" s="69"/>
    </row>
    <row r="122" spans="1:12" ht="14.4" x14ac:dyDescent="0.25">
      <c r="A122" s="16" t="s">
        <v>596</v>
      </c>
      <c r="B122" s="3" t="s">
        <v>385</v>
      </c>
      <c r="C122" s="4"/>
      <c r="D122" s="4"/>
      <c r="E122" s="4"/>
      <c r="F122" s="4"/>
      <c r="G122" s="17" t="s">
        <v>597</v>
      </c>
      <c r="H122" s="2">
        <v>-196108.43</v>
      </c>
      <c r="I122" s="2">
        <v>0</v>
      </c>
      <c r="J122" s="2">
        <v>9520.67</v>
      </c>
      <c r="K122" s="2">
        <v>-205629.1</v>
      </c>
      <c r="L122" s="69"/>
    </row>
    <row r="123" spans="1:12" ht="14.4" x14ac:dyDescent="0.25">
      <c r="A123" s="16" t="s">
        <v>598</v>
      </c>
      <c r="B123" s="3" t="s">
        <v>385</v>
      </c>
      <c r="C123" s="4"/>
      <c r="D123" s="4"/>
      <c r="E123" s="4"/>
      <c r="F123" s="4"/>
      <c r="G123" s="17" t="s">
        <v>599</v>
      </c>
      <c r="H123" s="2">
        <v>-34385.370000000003</v>
      </c>
      <c r="I123" s="2">
        <v>0</v>
      </c>
      <c r="J123" s="2">
        <v>460.49</v>
      </c>
      <c r="K123" s="2">
        <v>-34845.86</v>
      </c>
      <c r="L123" s="69"/>
    </row>
    <row r="124" spans="1:12" ht="14.4" x14ac:dyDescent="0.25">
      <c r="A124" s="16" t="s">
        <v>600</v>
      </c>
      <c r="B124" s="3" t="s">
        <v>385</v>
      </c>
      <c r="C124" s="4"/>
      <c r="D124" s="4"/>
      <c r="E124" s="4"/>
      <c r="F124" s="4"/>
      <c r="G124" s="17" t="s">
        <v>601</v>
      </c>
      <c r="H124" s="2">
        <v>-65508.97</v>
      </c>
      <c r="I124" s="2">
        <v>0</v>
      </c>
      <c r="J124" s="2">
        <v>7664.71</v>
      </c>
      <c r="K124" s="2">
        <v>-73173.679999999993</v>
      </c>
      <c r="L124" s="69"/>
    </row>
    <row r="125" spans="1:12" ht="14.4" x14ac:dyDescent="0.25">
      <c r="A125" s="16" t="s">
        <v>602</v>
      </c>
      <c r="B125" s="3" t="s">
        <v>385</v>
      </c>
      <c r="C125" s="4"/>
      <c r="D125" s="4"/>
      <c r="E125" s="4"/>
      <c r="F125" s="4"/>
      <c r="G125" s="17" t="s">
        <v>603</v>
      </c>
      <c r="H125" s="2">
        <v>-77632.37</v>
      </c>
      <c r="I125" s="2">
        <v>0</v>
      </c>
      <c r="J125" s="2">
        <v>6553.83</v>
      </c>
      <c r="K125" s="2">
        <v>-84186.2</v>
      </c>
      <c r="L125" s="69"/>
    </row>
    <row r="126" spans="1:12" ht="14.4" x14ac:dyDescent="0.25">
      <c r="A126" s="16" t="s">
        <v>604</v>
      </c>
      <c r="B126" s="3" t="s">
        <v>385</v>
      </c>
      <c r="C126" s="4"/>
      <c r="D126" s="4"/>
      <c r="E126" s="4"/>
      <c r="F126" s="4"/>
      <c r="G126" s="17" t="s">
        <v>605</v>
      </c>
      <c r="H126" s="2">
        <v>-78745.86</v>
      </c>
      <c r="I126" s="2">
        <v>0</v>
      </c>
      <c r="J126" s="2">
        <v>17949.419999999998</v>
      </c>
      <c r="K126" s="2">
        <v>-96695.28</v>
      </c>
      <c r="L126" s="69"/>
    </row>
    <row r="127" spans="1:12" ht="14.4" x14ac:dyDescent="0.25">
      <c r="A127" s="19" t="s">
        <v>385</v>
      </c>
      <c r="B127" s="3" t="s">
        <v>385</v>
      </c>
      <c r="C127" s="4"/>
      <c r="D127" s="4"/>
      <c r="E127" s="4"/>
      <c r="F127" s="4"/>
      <c r="G127" s="20" t="s">
        <v>385</v>
      </c>
      <c r="H127" s="26"/>
      <c r="I127" s="26"/>
      <c r="J127" s="26"/>
      <c r="K127" s="26"/>
      <c r="L127" s="21"/>
    </row>
    <row r="128" spans="1:12" ht="14.4" x14ac:dyDescent="0.25">
      <c r="A128" s="11" t="s">
        <v>606</v>
      </c>
      <c r="B128" s="3" t="s">
        <v>385</v>
      </c>
      <c r="C128" s="4"/>
      <c r="D128" s="4"/>
      <c r="E128" s="12" t="s">
        <v>607</v>
      </c>
      <c r="F128" s="13"/>
      <c r="G128" s="13"/>
      <c r="H128" s="22">
        <v>313036.67</v>
      </c>
      <c r="I128" s="22">
        <v>0</v>
      </c>
      <c r="J128" s="22">
        <v>5872.21</v>
      </c>
      <c r="K128" s="22">
        <v>307164.46000000002</v>
      </c>
      <c r="L128" s="68"/>
    </row>
    <row r="129" spans="1:12" ht="14.4" x14ac:dyDescent="0.25">
      <c r="A129" s="11" t="s">
        <v>608</v>
      </c>
      <c r="B129" s="3" t="s">
        <v>385</v>
      </c>
      <c r="C129" s="4"/>
      <c r="D129" s="4"/>
      <c r="E129" s="4"/>
      <c r="F129" s="12" t="s">
        <v>607</v>
      </c>
      <c r="G129" s="13"/>
      <c r="H129" s="22">
        <v>882788.32</v>
      </c>
      <c r="I129" s="22">
        <v>0</v>
      </c>
      <c r="J129" s="22">
        <v>0</v>
      </c>
      <c r="K129" s="22">
        <v>882788.32</v>
      </c>
      <c r="L129" s="68"/>
    </row>
    <row r="130" spans="1:12" ht="14.4" x14ac:dyDescent="0.25">
      <c r="A130" s="16" t="s">
        <v>609</v>
      </c>
      <c r="B130" s="3" t="s">
        <v>385</v>
      </c>
      <c r="C130" s="4"/>
      <c r="D130" s="4"/>
      <c r="E130" s="4"/>
      <c r="F130" s="4"/>
      <c r="G130" s="17" t="s">
        <v>610</v>
      </c>
      <c r="H130" s="2">
        <v>759470.32</v>
      </c>
      <c r="I130" s="2">
        <v>0</v>
      </c>
      <c r="J130" s="2">
        <v>0</v>
      </c>
      <c r="K130" s="2">
        <v>759470.32</v>
      </c>
      <c r="L130" s="69"/>
    </row>
    <row r="131" spans="1:12" ht="14.4" x14ac:dyDescent="0.25">
      <c r="A131" s="16" t="s">
        <v>611</v>
      </c>
      <c r="B131" s="3" t="s">
        <v>385</v>
      </c>
      <c r="C131" s="4"/>
      <c r="D131" s="4"/>
      <c r="E131" s="4"/>
      <c r="F131" s="4"/>
      <c r="G131" s="17" t="s">
        <v>612</v>
      </c>
      <c r="H131" s="2">
        <v>113798</v>
      </c>
      <c r="I131" s="2">
        <v>0</v>
      </c>
      <c r="J131" s="2">
        <v>0</v>
      </c>
      <c r="K131" s="2">
        <v>113798</v>
      </c>
      <c r="L131" s="69"/>
    </row>
    <row r="132" spans="1:12" ht="14.4" x14ac:dyDescent="0.25">
      <c r="A132" s="16" t="s">
        <v>613</v>
      </c>
      <c r="B132" s="3" t="s">
        <v>385</v>
      </c>
      <c r="C132" s="4"/>
      <c r="D132" s="4"/>
      <c r="E132" s="4"/>
      <c r="F132" s="4"/>
      <c r="G132" s="17" t="s">
        <v>614</v>
      </c>
      <c r="H132" s="2">
        <v>9520</v>
      </c>
      <c r="I132" s="2">
        <v>0</v>
      </c>
      <c r="J132" s="2">
        <v>0</v>
      </c>
      <c r="K132" s="2">
        <v>9520</v>
      </c>
      <c r="L132" s="69"/>
    </row>
    <row r="133" spans="1:12" ht="14.4" x14ac:dyDescent="0.25">
      <c r="A133" s="19" t="s">
        <v>385</v>
      </c>
      <c r="B133" s="3" t="s">
        <v>385</v>
      </c>
      <c r="C133" s="4"/>
      <c r="D133" s="4"/>
      <c r="E133" s="4"/>
      <c r="F133" s="4"/>
      <c r="G133" s="20" t="s">
        <v>385</v>
      </c>
      <c r="H133" s="26"/>
      <c r="I133" s="26"/>
      <c r="J133" s="26"/>
      <c r="K133" s="26"/>
      <c r="L133" s="21"/>
    </row>
    <row r="134" spans="1:12" ht="14.4" x14ac:dyDescent="0.25">
      <c r="A134" s="11" t="s">
        <v>615</v>
      </c>
      <c r="B134" s="3" t="s">
        <v>385</v>
      </c>
      <c r="C134" s="4"/>
      <c r="D134" s="4"/>
      <c r="E134" s="4"/>
      <c r="F134" s="12" t="s">
        <v>616</v>
      </c>
      <c r="G134" s="13"/>
      <c r="H134" s="22">
        <v>-569751.65</v>
      </c>
      <c r="I134" s="22">
        <v>0</v>
      </c>
      <c r="J134" s="22">
        <v>5872.21</v>
      </c>
      <c r="K134" s="22">
        <v>-575623.86</v>
      </c>
      <c r="L134" s="68"/>
    </row>
    <row r="135" spans="1:12" ht="14.4" x14ac:dyDescent="0.25">
      <c r="A135" s="16" t="s">
        <v>617</v>
      </c>
      <c r="B135" s="3" t="s">
        <v>385</v>
      </c>
      <c r="C135" s="4"/>
      <c r="D135" s="4"/>
      <c r="E135" s="4"/>
      <c r="F135" s="4"/>
      <c r="G135" s="17" t="s">
        <v>618</v>
      </c>
      <c r="H135" s="2">
        <v>-446433.65</v>
      </c>
      <c r="I135" s="2">
        <v>0</v>
      </c>
      <c r="J135" s="2">
        <v>5872.21</v>
      </c>
      <c r="K135" s="2">
        <v>-452305.86</v>
      </c>
      <c r="L135" s="69"/>
    </row>
    <row r="136" spans="1:12" ht="14.4" x14ac:dyDescent="0.25">
      <c r="A136" s="16" t="s">
        <v>619</v>
      </c>
      <c r="B136" s="3" t="s">
        <v>385</v>
      </c>
      <c r="C136" s="4"/>
      <c r="D136" s="4"/>
      <c r="E136" s="4"/>
      <c r="F136" s="4"/>
      <c r="G136" s="17" t="s">
        <v>620</v>
      </c>
      <c r="H136" s="2">
        <v>-9520</v>
      </c>
      <c r="I136" s="2">
        <v>0</v>
      </c>
      <c r="J136" s="2">
        <v>0</v>
      </c>
      <c r="K136" s="2">
        <v>-9520</v>
      </c>
      <c r="L136" s="69"/>
    </row>
    <row r="137" spans="1:12" ht="14.4" x14ac:dyDescent="0.25">
      <c r="A137" s="16" t="s">
        <v>621</v>
      </c>
      <c r="B137" s="3" t="s">
        <v>385</v>
      </c>
      <c r="C137" s="4"/>
      <c r="D137" s="4"/>
      <c r="E137" s="4"/>
      <c r="F137" s="4"/>
      <c r="G137" s="17" t="s">
        <v>622</v>
      </c>
      <c r="H137" s="2">
        <v>-113798</v>
      </c>
      <c r="I137" s="2">
        <v>0</v>
      </c>
      <c r="J137" s="2">
        <v>0</v>
      </c>
      <c r="K137" s="2">
        <v>-113798</v>
      </c>
      <c r="L137" s="69"/>
    </row>
    <row r="138" spans="1:12" ht="14.4" x14ac:dyDescent="0.25">
      <c r="A138" s="19" t="s">
        <v>385</v>
      </c>
      <c r="B138" s="3" t="s">
        <v>385</v>
      </c>
      <c r="C138" s="4"/>
      <c r="D138" s="4"/>
      <c r="E138" s="4"/>
      <c r="F138" s="4"/>
      <c r="G138" s="20" t="s">
        <v>385</v>
      </c>
      <c r="H138" s="26"/>
      <c r="I138" s="26"/>
      <c r="J138" s="26"/>
      <c r="K138" s="26"/>
      <c r="L138" s="21"/>
    </row>
    <row r="139" spans="1:12" ht="14.4" x14ac:dyDescent="0.25">
      <c r="A139" s="11" t="s">
        <v>623</v>
      </c>
      <c r="B139" s="3" t="s">
        <v>385</v>
      </c>
      <c r="C139" s="4"/>
      <c r="D139" s="4"/>
      <c r="E139" s="12" t="s">
        <v>624</v>
      </c>
      <c r="F139" s="13"/>
      <c r="G139" s="13"/>
      <c r="H139" s="22">
        <v>87471</v>
      </c>
      <c r="I139" s="22">
        <v>0</v>
      </c>
      <c r="J139" s="22">
        <v>0</v>
      </c>
      <c r="K139" s="22">
        <v>87471</v>
      </c>
      <c r="L139" s="68"/>
    </row>
    <row r="140" spans="1:12" ht="14.4" x14ac:dyDescent="0.25">
      <c r="A140" s="11" t="s">
        <v>625</v>
      </c>
      <c r="B140" s="3" t="s">
        <v>385</v>
      </c>
      <c r="C140" s="4"/>
      <c r="D140" s="4"/>
      <c r="E140" s="4"/>
      <c r="F140" s="12" t="s">
        <v>624</v>
      </c>
      <c r="G140" s="13"/>
      <c r="H140" s="22">
        <v>87471</v>
      </c>
      <c r="I140" s="22">
        <v>0</v>
      </c>
      <c r="J140" s="22">
        <v>0</v>
      </c>
      <c r="K140" s="22">
        <v>87471</v>
      </c>
      <c r="L140" s="68"/>
    </row>
    <row r="141" spans="1:12" ht="14.4" x14ac:dyDescent="0.25">
      <c r="A141" s="16" t="s">
        <v>626</v>
      </c>
      <c r="B141" s="3" t="s">
        <v>385</v>
      </c>
      <c r="C141" s="4"/>
      <c r="D141" s="4"/>
      <c r="E141" s="4"/>
      <c r="F141" s="4"/>
      <c r="G141" s="17" t="s">
        <v>627</v>
      </c>
      <c r="H141" s="2">
        <v>87471</v>
      </c>
      <c r="I141" s="2">
        <v>0</v>
      </c>
      <c r="J141" s="2">
        <v>0</v>
      </c>
      <c r="K141" s="2">
        <v>87471</v>
      </c>
      <c r="L141" s="69"/>
    </row>
    <row r="142" spans="1:12" ht="14.4" x14ac:dyDescent="0.25">
      <c r="A142" s="19" t="s">
        <v>385</v>
      </c>
      <c r="B142" s="3" t="s">
        <v>385</v>
      </c>
      <c r="C142" s="4"/>
      <c r="D142" s="4"/>
      <c r="E142" s="4"/>
      <c r="F142" s="4"/>
      <c r="G142" s="20" t="s">
        <v>385</v>
      </c>
      <c r="H142" s="26"/>
      <c r="I142" s="26"/>
      <c r="J142" s="26"/>
      <c r="K142" s="26"/>
      <c r="L142" s="21"/>
    </row>
    <row r="143" spans="1:12" ht="14.4" x14ac:dyDescent="0.25">
      <c r="A143" s="11" t="s">
        <v>628</v>
      </c>
      <c r="B143" s="3" t="s">
        <v>385</v>
      </c>
      <c r="C143" s="4"/>
      <c r="D143" s="12" t="s">
        <v>629</v>
      </c>
      <c r="E143" s="13"/>
      <c r="F143" s="13"/>
      <c r="G143" s="13"/>
      <c r="H143" s="22">
        <v>9654554.6899999995</v>
      </c>
      <c r="I143" s="22">
        <v>0</v>
      </c>
      <c r="J143" s="22">
        <v>0</v>
      </c>
      <c r="K143" s="22">
        <v>9654554.6899999995</v>
      </c>
      <c r="L143" s="68"/>
    </row>
    <row r="144" spans="1:12" ht="14.4" x14ac:dyDescent="0.25">
      <c r="A144" s="11" t="s">
        <v>630</v>
      </c>
      <c r="B144" s="3" t="s">
        <v>385</v>
      </c>
      <c r="C144" s="4"/>
      <c r="D144" s="4"/>
      <c r="E144" s="12" t="s">
        <v>629</v>
      </c>
      <c r="F144" s="13"/>
      <c r="G144" s="13"/>
      <c r="H144" s="22">
        <v>9654554.6899999995</v>
      </c>
      <c r="I144" s="22">
        <v>0</v>
      </c>
      <c r="J144" s="22">
        <v>0</v>
      </c>
      <c r="K144" s="22">
        <v>9654554.6899999995</v>
      </c>
      <c r="L144" s="68"/>
    </row>
    <row r="145" spans="1:12" ht="14.4" x14ac:dyDescent="0.25">
      <c r="A145" s="11" t="s">
        <v>631</v>
      </c>
      <c r="B145" s="3" t="s">
        <v>385</v>
      </c>
      <c r="C145" s="4"/>
      <c r="D145" s="4"/>
      <c r="E145" s="4"/>
      <c r="F145" s="12" t="s">
        <v>632</v>
      </c>
      <c r="G145" s="13"/>
      <c r="H145" s="22">
        <v>9654554.6899999995</v>
      </c>
      <c r="I145" s="22">
        <v>0</v>
      </c>
      <c r="J145" s="22">
        <v>0</v>
      </c>
      <c r="K145" s="22">
        <v>9654554.6899999995</v>
      </c>
      <c r="L145" s="68"/>
    </row>
    <row r="146" spans="1:12" ht="14.4" x14ac:dyDescent="0.25">
      <c r="A146" s="16" t="s">
        <v>633</v>
      </c>
      <c r="B146" s="3" t="s">
        <v>385</v>
      </c>
      <c r="C146" s="4"/>
      <c r="D146" s="4"/>
      <c r="E146" s="4"/>
      <c r="F146" s="4"/>
      <c r="G146" s="17" t="s">
        <v>504</v>
      </c>
      <c r="H146" s="2">
        <v>29585</v>
      </c>
      <c r="I146" s="2">
        <v>0</v>
      </c>
      <c r="J146" s="2">
        <v>0</v>
      </c>
      <c r="K146" s="2">
        <v>29585</v>
      </c>
      <c r="L146" s="69"/>
    </row>
    <row r="147" spans="1:12" ht="14.4" x14ac:dyDescent="0.25">
      <c r="A147" s="16" t="s">
        <v>634</v>
      </c>
      <c r="B147" s="3" t="s">
        <v>385</v>
      </c>
      <c r="C147" s="4"/>
      <c r="D147" s="4"/>
      <c r="E147" s="4"/>
      <c r="F147" s="4"/>
      <c r="G147" s="17" t="s">
        <v>635</v>
      </c>
      <c r="H147" s="2">
        <v>1267564.69</v>
      </c>
      <c r="I147" s="2">
        <v>0</v>
      </c>
      <c r="J147" s="2">
        <v>0</v>
      </c>
      <c r="K147" s="2">
        <v>1267564.69</v>
      </c>
      <c r="L147" s="69"/>
    </row>
    <row r="148" spans="1:12" ht="14.4" x14ac:dyDescent="0.25">
      <c r="A148" s="16" t="s">
        <v>636</v>
      </c>
      <c r="B148" s="3" t="s">
        <v>385</v>
      </c>
      <c r="C148" s="4"/>
      <c r="D148" s="4"/>
      <c r="E148" s="4"/>
      <c r="F148" s="4"/>
      <c r="G148" s="17" t="s">
        <v>637</v>
      </c>
      <c r="H148" s="2">
        <v>35000</v>
      </c>
      <c r="I148" s="2">
        <v>0</v>
      </c>
      <c r="J148" s="2">
        <v>0</v>
      </c>
      <c r="K148" s="2">
        <v>35000</v>
      </c>
      <c r="L148" s="69"/>
    </row>
    <row r="149" spans="1:12" ht="14.4" x14ac:dyDescent="0.25">
      <c r="A149" s="16" t="s">
        <v>638</v>
      </c>
      <c r="B149" s="3" t="s">
        <v>385</v>
      </c>
      <c r="C149" s="4"/>
      <c r="D149" s="4"/>
      <c r="E149" s="4"/>
      <c r="F149" s="4"/>
      <c r="G149" s="17" t="s">
        <v>639</v>
      </c>
      <c r="H149" s="2">
        <v>150000</v>
      </c>
      <c r="I149" s="2">
        <v>0</v>
      </c>
      <c r="J149" s="2">
        <v>0</v>
      </c>
      <c r="K149" s="2">
        <v>150000</v>
      </c>
      <c r="L149" s="69"/>
    </row>
    <row r="150" spans="1:12" ht="14.4" x14ac:dyDescent="0.25">
      <c r="A150" s="16" t="s">
        <v>640</v>
      </c>
      <c r="B150" s="3" t="s">
        <v>385</v>
      </c>
      <c r="C150" s="4"/>
      <c r="D150" s="4"/>
      <c r="E150" s="4"/>
      <c r="F150" s="4"/>
      <c r="G150" s="17" t="s">
        <v>641</v>
      </c>
      <c r="H150" s="2">
        <v>8172405</v>
      </c>
      <c r="I150" s="2">
        <v>0</v>
      </c>
      <c r="J150" s="2">
        <v>0</v>
      </c>
      <c r="K150" s="2">
        <v>8172405</v>
      </c>
      <c r="L150" s="69"/>
    </row>
    <row r="151" spans="1:12" ht="14.4" x14ac:dyDescent="0.25">
      <c r="A151" s="19" t="s">
        <v>385</v>
      </c>
      <c r="B151" s="3" t="s">
        <v>385</v>
      </c>
      <c r="C151" s="4"/>
      <c r="D151" s="4"/>
      <c r="E151" s="4"/>
      <c r="F151" s="4"/>
      <c r="G151" s="20" t="s">
        <v>385</v>
      </c>
      <c r="H151" s="26"/>
      <c r="I151" s="26"/>
      <c r="J151" s="26"/>
      <c r="K151" s="26"/>
      <c r="L151" s="21"/>
    </row>
    <row r="152" spans="1:12" ht="14.4" x14ac:dyDescent="0.25">
      <c r="A152" s="11" t="s">
        <v>642</v>
      </c>
      <c r="B152" s="12" t="s">
        <v>643</v>
      </c>
      <c r="C152" s="13"/>
      <c r="D152" s="13"/>
      <c r="E152" s="13"/>
      <c r="F152" s="13"/>
      <c r="G152" s="13"/>
      <c r="H152" s="22">
        <v>28836954.809999999</v>
      </c>
      <c r="I152" s="22">
        <v>4020232.14</v>
      </c>
      <c r="J152" s="22">
        <v>3464685.15</v>
      </c>
      <c r="K152" s="22">
        <v>28281407.82</v>
      </c>
      <c r="L152" s="68"/>
    </row>
    <row r="153" spans="1:12" ht="14.4" x14ac:dyDescent="0.25">
      <c r="A153" s="11" t="s">
        <v>644</v>
      </c>
      <c r="B153" s="15" t="s">
        <v>385</v>
      </c>
      <c r="C153" s="12" t="s">
        <v>645</v>
      </c>
      <c r="D153" s="13"/>
      <c r="E153" s="13"/>
      <c r="F153" s="13"/>
      <c r="G153" s="13"/>
      <c r="H153" s="22">
        <v>7433987.9100000001</v>
      </c>
      <c r="I153" s="22">
        <v>3702259.68</v>
      </c>
      <c r="J153" s="22">
        <v>3464344.47</v>
      </c>
      <c r="K153" s="22">
        <v>7196072.7000000002</v>
      </c>
      <c r="L153" s="68"/>
    </row>
    <row r="154" spans="1:12" ht="14.4" x14ac:dyDescent="0.25">
      <c r="A154" s="11" t="s">
        <v>646</v>
      </c>
      <c r="B154" s="3" t="s">
        <v>385</v>
      </c>
      <c r="C154" s="4"/>
      <c r="D154" s="12" t="s">
        <v>647</v>
      </c>
      <c r="E154" s="13"/>
      <c r="F154" s="13"/>
      <c r="G154" s="13"/>
      <c r="H154" s="22">
        <v>1072405.51</v>
      </c>
      <c r="I154" s="22">
        <v>2147215.64</v>
      </c>
      <c r="J154" s="22">
        <v>2263734.7000000002</v>
      </c>
      <c r="K154" s="22">
        <v>1188924.57</v>
      </c>
      <c r="L154" s="68"/>
    </row>
    <row r="155" spans="1:12" ht="14.4" x14ac:dyDescent="0.25">
      <c r="A155" s="11" t="s">
        <v>648</v>
      </c>
      <c r="B155" s="3" t="s">
        <v>385</v>
      </c>
      <c r="C155" s="4"/>
      <c r="D155" s="4"/>
      <c r="E155" s="12" t="s">
        <v>649</v>
      </c>
      <c r="F155" s="13"/>
      <c r="G155" s="13"/>
      <c r="H155" s="22">
        <v>673079.8</v>
      </c>
      <c r="I155" s="22">
        <v>1367805.39</v>
      </c>
      <c r="J155" s="22">
        <v>1435922.33</v>
      </c>
      <c r="K155" s="22">
        <v>741196.74</v>
      </c>
      <c r="L155" s="68"/>
    </row>
    <row r="156" spans="1:12" ht="14.4" x14ac:dyDescent="0.25">
      <c r="A156" s="11" t="s">
        <v>650</v>
      </c>
      <c r="B156" s="3" t="s">
        <v>385</v>
      </c>
      <c r="C156" s="4"/>
      <c r="D156" s="4"/>
      <c r="E156" s="4"/>
      <c r="F156" s="12" t="s">
        <v>649</v>
      </c>
      <c r="G156" s="13"/>
      <c r="H156" s="22">
        <v>673079.8</v>
      </c>
      <c r="I156" s="22">
        <v>1367805.39</v>
      </c>
      <c r="J156" s="22">
        <v>1435922.33</v>
      </c>
      <c r="K156" s="22">
        <v>741196.74</v>
      </c>
      <c r="L156" s="68"/>
    </row>
    <row r="157" spans="1:12" ht="14.4" x14ac:dyDescent="0.25">
      <c r="A157" s="16" t="s">
        <v>651</v>
      </c>
      <c r="B157" s="3" t="s">
        <v>385</v>
      </c>
      <c r="C157" s="4"/>
      <c r="D157" s="4"/>
      <c r="E157" s="4"/>
      <c r="F157" s="4"/>
      <c r="G157" s="17" t="s">
        <v>652</v>
      </c>
      <c r="H157" s="2">
        <v>0</v>
      </c>
      <c r="I157" s="2">
        <v>513653.46</v>
      </c>
      <c r="J157" s="2">
        <v>513653.46</v>
      </c>
      <c r="K157" s="2">
        <v>0</v>
      </c>
      <c r="L157" s="69"/>
    </row>
    <row r="158" spans="1:12" ht="14.4" x14ac:dyDescent="0.25">
      <c r="A158" s="16" t="s">
        <v>653</v>
      </c>
      <c r="B158" s="3" t="s">
        <v>385</v>
      </c>
      <c r="C158" s="4"/>
      <c r="D158" s="4"/>
      <c r="E158" s="4"/>
      <c r="F158" s="4"/>
      <c r="G158" s="17" t="s">
        <v>654</v>
      </c>
      <c r="H158" s="2">
        <v>504557.58</v>
      </c>
      <c r="I158" s="2">
        <v>504557.58</v>
      </c>
      <c r="J158" s="2">
        <v>530376.18000000005</v>
      </c>
      <c r="K158" s="2">
        <v>530376.18000000005</v>
      </c>
      <c r="L158" s="69"/>
    </row>
    <row r="159" spans="1:12" ht="14.4" x14ac:dyDescent="0.25">
      <c r="A159" s="16" t="s">
        <v>655</v>
      </c>
      <c r="B159" s="3" t="s">
        <v>385</v>
      </c>
      <c r="C159" s="4"/>
      <c r="D159" s="4"/>
      <c r="E159" s="4"/>
      <c r="F159" s="4"/>
      <c r="G159" s="17" t="s">
        <v>656</v>
      </c>
      <c r="H159" s="2">
        <v>125568.89</v>
      </c>
      <c r="I159" s="2">
        <v>125568.89</v>
      </c>
      <c r="J159" s="2">
        <v>165164.07</v>
      </c>
      <c r="K159" s="2">
        <v>165164.07</v>
      </c>
      <c r="L159" s="69"/>
    </row>
    <row r="160" spans="1:12" ht="14.4" x14ac:dyDescent="0.25">
      <c r="A160" s="16" t="s">
        <v>657</v>
      </c>
      <c r="B160" s="3" t="s">
        <v>385</v>
      </c>
      <c r="C160" s="4"/>
      <c r="D160" s="4"/>
      <c r="E160" s="4"/>
      <c r="F160" s="4"/>
      <c r="G160" s="17" t="s">
        <v>658</v>
      </c>
      <c r="H160" s="2">
        <v>0</v>
      </c>
      <c r="I160" s="2">
        <v>81.099999999999994</v>
      </c>
      <c r="J160" s="2">
        <v>81.099999999999994</v>
      </c>
      <c r="K160" s="2">
        <v>0</v>
      </c>
      <c r="L160" s="69"/>
    </row>
    <row r="161" spans="1:12" ht="14.4" x14ac:dyDescent="0.25">
      <c r="A161" s="16" t="s">
        <v>659</v>
      </c>
      <c r="B161" s="3" t="s">
        <v>385</v>
      </c>
      <c r="C161" s="4"/>
      <c r="D161" s="4"/>
      <c r="E161" s="4"/>
      <c r="F161" s="4"/>
      <c r="G161" s="17" t="s">
        <v>660</v>
      </c>
      <c r="H161" s="2">
        <v>0</v>
      </c>
      <c r="I161" s="2">
        <v>4415.6099999999997</v>
      </c>
      <c r="J161" s="2">
        <v>4415.6099999999997</v>
      </c>
      <c r="K161" s="2">
        <v>0</v>
      </c>
      <c r="L161" s="69"/>
    </row>
    <row r="162" spans="1:12" ht="14.4" x14ac:dyDescent="0.25">
      <c r="A162" s="16" t="s">
        <v>661</v>
      </c>
      <c r="B162" s="3" t="s">
        <v>385</v>
      </c>
      <c r="C162" s="4"/>
      <c r="D162" s="4"/>
      <c r="E162" s="4"/>
      <c r="F162" s="4"/>
      <c r="G162" s="17" t="s">
        <v>662</v>
      </c>
      <c r="H162" s="2">
        <v>42953.33</v>
      </c>
      <c r="I162" s="2">
        <v>219528.75</v>
      </c>
      <c r="J162" s="2">
        <v>222231.91</v>
      </c>
      <c r="K162" s="2">
        <v>45656.49</v>
      </c>
      <c r="L162" s="69"/>
    </row>
    <row r="163" spans="1:12" ht="14.4" x14ac:dyDescent="0.25">
      <c r="A163" s="19" t="s">
        <v>385</v>
      </c>
      <c r="B163" s="3" t="s">
        <v>385</v>
      </c>
      <c r="C163" s="4"/>
      <c r="D163" s="4"/>
      <c r="E163" s="4"/>
      <c r="F163" s="4"/>
      <c r="G163" s="20" t="s">
        <v>385</v>
      </c>
      <c r="H163" s="26"/>
      <c r="I163" s="26"/>
      <c r="J163" s="26"/>
      <c r="K163" s="26"/>
      <c r="L163" s="21"/>
    </row>
    <row r="164" spans="1:12" ht="14.4" x14ac:dyDescent="0.25">
      <c r="A164" s="11" t="s">
        <v>663</v>
      </c>
      <c r="B164" s="3" t="s">
        <v>385</v>
      </c>
      <c r="C164" s="4"/>
      <c r="D164" s="4"/>
      <c r="E164" s="12" t="s">
        <v>664</v>
      </c>
      <c r="F164" s="13"/>
      <c r="G164" s="13"/>
      <c r="H164" s="22">
        <v>139715.32</v>
      </c>
      <c r="I164" s="22">
        <v>139814.45000000001</v>
      </c>
      <c r="J164" s="22">
        <v>161311.09</v>
      </c>
      <c r="K164" s="22">
        <v>161211.96</v>
      </c>
      <c r="L164" s="68"/>
    </row>
    <row r="165" spans="1:12" ht="14.4" x14ac:dyDescent="0.25">
      <c r="A165" s="11" t="s">
        <v>665</v>
      </c>
      <c r="B165" s="3" t="s">
        <v>385</v>
      </c>
      <c r="C165" s="4"/>
      <c r="D165" s="4"/>
      <c r="E165" s="4"/>
      <c r="F165" s="12" t="s">
        <v>664</v>
      </c>
      <c r="G165" s="13"/>
      <c r="H165" s="22">
        <v>139715.32</v>
      </c>
      <c r="I165" s="22">
        <v>139814.45000000001</v>
      </c>
      <c r="J165" s="22">
        <v>161311.09</v>
      </c>
      <c r="K165" s="22">
        <v>161211.96</v>
      </c>
      <c r="L165" s="68"/>
    </row>
    <row r="166" spans="1:12" ht="14.4" x14ac:dyDescent="0.25">
      <c r="A166" s="16" t="s">
        <v>666</v>
      </c>
      <c r="B166" s="3" t="s">
        <v>385</v>
      </c>
      <c r="C166" s="4"/>
      <c r="D166" s="4"/>
      <c r="E166" s="4"/>
      <c r="F166" s="4"/>
      <c r="G166" s="17" t="s">
        <v>667</v>
      </c>
      <c r="H166" s="2">
        <v>107158.23</v>
      </c>
      <c r="I166" s="2">
        <v>107257.36</v>
      </c>
      <c r="J166" s="2">
        <v>127552.38</v>
      </c>
      <c r="K166" s="2">
        <v>127453.25</v>
      </c>
      <c r="L166" s="69"/>
    </row>
    <row r="167" spans="1:12" ht="14.4" x14ac:dyDescent="0.25">
      <c r="A167" s="16" t="s">
        <v>668</v>
      </c>
      <c r="B167" s="3" t="s">
        <v>385</v>
      </c>
      <c r="C167" s="4"/>
      <c r="D167" s="4"/>
      <c r="E167" s="4"/>
      <c r="F167" s="4"/>
      <c r="G167" s="17" t="s">
        <v>669</v>
      </c>
      <c r="H167" s="2">
        <v>24083.56</v>
      </c>
      <c r="I167" s="2">
        <v>24083.56</v>
      </c>
      <c r="J167" s="2">
        <v>28515.17</v>
      </c>
      <c r="K167" s="2">
        <v>28515.17</v>
      </c>
      <c r="L167" s="69"/>
    </row>
    <row r="168" spans="1:12" ht="14.4" x14ac:dyDescent="0.25">
      <c r="A168" s="16" t="s">
        <v>670</v>
      </c>
      <c r="B168" s="3" t="s">
        <v>385</v>
      </c>
      <c r="C168" s="4"/>
      <c r="D168" s="4"/>
      <c r="E168" s="4"/>
      <c r="F168" s="4"/>
      <c r="G168" s="17" t="s">
        <v>671</v>
      </c>
      <c r="H168" s="2">
        <v>3008.4</v>
      </c>
      <c r="I168" s="2">
        <v>3008.4</v>
      </c>
      <c r="J168" s="2">
        <v>3566.22</v>
      </c>
      <c r="K168" s="2">
        <v>3566.22</v>
      </c>
      <c r="L168" s="69"/>
    </row>
    <row r="169" spans="1:12" ht="14.4" x14ac:dyDescent="0.25">
      <c r="A169" s="16" t="s">
        <v>672</v>
      </c>
      <c r="B169" s="3" t="s">
        <v>385</v>
      </c>
      <c r="C169" s="4"/>
      <c r="D169" s="4"/>
      <c r="E169" s="4"/>
      <c r="F169" s="4"/>
      <c r="G169" s="17" t="s">
        <v>673</v>
      </c>
      <c r="H169" s="2">
        <v>5465.13</v>
      </c>
      <c r="I169" s="2">
        <v>5465.13</v>
      </c>
      <c r="J169" s="2">
        <v>1677.32</v>
      </c>
      <c r="K169" s="2">
        <v>1677.32</v>
      </c>
      <c r="L169" s="69"/>
    </row>
    <row r="170" spans="1:12" ht="14.4" x14ac:dyDescent="0.25">
      <c r="A170" s="19" t="s">
        <v>385</v>
      </c>
      <c r="B170" s="3" t="s">
        <v>385</v>
      </c>
      <c r="C170" s="4"/>
      <c r="D170" s="4"/>
      <c r="E170" s="4"/>
      <c r="F170" s="4"/>
      <c r="G170" s="20" t="s">
        <v>385</v>
      </c>
      <c r="H170" s="26"/>
      <c r="I170" s="26"/>
      <c r="J170" s="26"/>
      <c r="K170" s="26"/>
      <c r="L170" s="21"/>
    </row>
    <row r="171" spans="1:12" ht="14.4" x14ac:dyDescent="0.25">
      <c r="A171" s="11" t="s">
        <v>674</v>
      </c>
      <c r="B171" s="3" t="s">
        <v>385</v>
      </c>
      <c r="C171" s="4"/>
      <c r="D171" s="4"/>
      <c r="E171" s="12" t="s">
        <v>675</v>
      </c>
      <c r="F171" s="13"/>
      <c r="G171" s="13"/>
      <c r="H171" s="22">
        <v>63487.199999999997</v>
      </c>
      <c r="I171" s="22">
        <v>58969.05</v>
      </c>
      <c r="J171" s="22">
        <v>66416.47</v>
      </c>
      <c r="K171" s="22">
        <v>70934.62</v>
      </c>
      <c r="L171" s="68"/>
    </row>
    <row r="172" spans="1:12" ht="14.4" x14ac:dyDescent="0.25">
      <c r="A172" s="11" t="s">
        <v>676</v>
      </c>
      <c r="B172" s="3" t="s">
        <v>385</v>
      </c>
      <c r="C172" s="4"/>
      <c r="D172" s="4"/>
      <c r="E172" s="4"/>
      <c r="F172" s="12" t="s">
        <v>675</v>
      </c>
      <c r="G172" s="13"/>
      <c r="H172" s="22">
        <v>63487.199999999997</v>
      </c>
      <c r="I172" s="22">
        <v>58969.05</v>
      </c>
      <c r="J172" s="22">
        <v>66416.47</v>
      </c>
      <c r="K172" s="22">
        <v>70934.62</v>
      </c>
      <c r="L172" s="68"/>
    </row>
    <row r="173" spans="1:12" ht="14.4" x14ac:dyDescent="0.25">
      <c r="A173" s="16" t="s">
        <v>677</v>
      </c>
      <c r="B173" s="3" t="s">
        <v>385</v>
      </c>
      <c r="C173" s="4"/>
      <c r="D173" s="4"/>
      <c r="E173" s="4"/>
      <c r="F173" s="4"/>
      <c r="G173" s="17" t="s">
        <v>678</v>
      </c>
      <c r="H173" s="2">
        <v>5611.68</v>
      </c>
      <c r="I173" s="2">
        <v>6659.08</v>
      </c>
      <c r="J173" s="2">
        <v>4514.68</v>
      </c>
      <c r="K173" s="2">
        <v>3467.28</v>
      </c>
      <c r="L173" s="69"/>
    </row>
    <row r="174" spans="1:12" ht="14.4" x14ac:dyDescent="0.25">
      <c r="A174" s="16" t="s">
        <v>679</v>
      </c>
      <c r="B174" s="3" t="s">
        <v>385</v>
      </c>
      <c r="C174" s="4"/>
      <c r="D174" s="4"/>
      <c r="E174" s="4"/>
      <c r="F174" s="4"/>
      <c r="G174" s="17" t="s">
        <v>680</v>
      </c>
      <c r="H174" s="2">
        <v>20159.79</v>
      </c>
      <c r="I174" s="2">
        <v>20287.330000000002</v>
      </c>
      <c r="J174" s="2">
        <v>25098.22</v>
      </c>
      <c r="K174" s="2">
        <v>24970.68</v>
      </c>
      <c r="L174" s="69"/>
    </row>
    <row r="175" spans="1:12" ht="14.4" x14ac:dyDescent="0.25">
      <c r="A175" s="16" t="s">
        <v>681</v>
      </c>
      <c r="B175" s="3" t="s">
        <v>385</v>
      </c>
      <c r="C175" s="4"/>
      <c r="D175" s="4"/>
      <c r="E175" s="4"/>
      <c r="F175" s="4"/>
      <c r="G175" s="17" t="s">
        <v>682</v>
      </c>
      <c r="H175" s="2">
        <v>208.74</v>
      </c>
      <c r="I175" s="2">
        <v>208.74</v>
      </c>
      <c r="J175" s="2">
        <v>129.44</v>
      </c>
      <c r="K175" s="2">
        <v>129.44</v>
      </c>
      <c r="L175" s="69"/>
    </row>
    <row r="176" spans="1:12" ht="14.4" x14ac:dyDescent="0.25">
      <c r="A176" s="16" t="s">
        <v>683</v>
      </c>
      <c r="B176" s="3" t="s">
        <v>385</v>
      </c>
      <c r="C176" s="4"/>
      <c r="D176" s="4"/>
      <c r="E176" s="4"/>
      <c r="F176" s="4"/>
      <c r="G176" s="17" t="s">
        <v>684</v>
      </c>
      <c r="H176" s="2">
        <v>1323.98</v>
      </c>
      <c r="I176" s="2">
        <v>1323.98</v>
      </c>
      <c r="J176" s="2">
        <v>1934.9</v>
      </c>
      <c r="K176" s="2">
        <v>1934.9</v>
      </c>
      <c r="L176" s="69"/>
    </row>
    <row r="177" spans="1:12" ht="14.4" x14ac:dyDescent="0.25">
      <c r="A177" s="16" t="s">
        <v>685</v>
      </c>
      <c r="B177" s="3" t="s">
        <v>385</v>
      </c>
      <c r="C177" s="4"/>
      <c r="D177" s="4"/>
      <c r="E177" s="4"/>
      <c r="F177" s="4"/>
      <c r="G177" s="17" t="s">
        <v>686</v>
      </c>
      <c r="H177" s="2">
        <v>15481.41</v>
      </c>
      <c r="I177" s="2">
        <v>9788.24</v>
      </c>
      <c r="J177" s="2">
        <v>9582.6299999999992</v>
      </c>
      <c r="K177" s="2">
        <v>15275.8</v>
      </c>
      <c r="L177" s="69"/>
    </row>
    <row r="178" spans="1:12" ht="14.4" x14ac:dyDescent="0.25">
      <c r="A178" s="16" t="s">
        <v>687</v>
      </c>
      <c r="B178" s="3" t="s">
        <v>385</v>
      </c>
      <c r="C178" s="4"/>
      <c r="D178" s="4"/>
      <c r="E178" s="4"/>
      <c r="F178" s="4"/>
      <c r="G178" s="17" t="s">
        <v>688</v>
      </c>
      <c r="H178" s="2">
        <v>14862.49</v>
      </c>
      <c r="I178" s="2">
        <v>14862.49</v>
      </c>
      <c r="J178" s="2">
        <v>18537.990000000002</v>
      </c>
      <c r="K178" s="2">
        <v>18537.990000000002</v>
      </c>
      <c r="L178" s="69"/>
    </row>
    <row r="179" spans="1:12" ht="14.4" x14ac:dyDescent="0.25">
      <c r="A179" s="16" t="s">
        <v>689</v>
      </c>
      <c r="B179" s="3" t="s">
        <v>385</v>
      </c>
      <c r="C179" s="4"/>
      <c r="D179" s="4"/>
      <c r="E179" s="4"/>
      <c r="F179" s="4"/>
      <c r="G179" s="17" t="s">
        <v>690</v>
      </c>
      <c r="H179" s="2">
        <v>2841.75</v>
      </c>
      <c r="I179" s="2">
        <v>2841.75</v>
      </c>
      <c r="J179" s="2">
        <v>3746.33</v>
      </c>
      <c r="K179" s="2">
        <v>3746.33</v>
      </c>
      <c r="L179" s="69"/>
    </row>
    <row r="180" spans="1:12" ht="14.4" x14ac:dyDescent="0.25">
      <c r="A180" s="16" t="s">
        <v>691</v>
      </c>
      <c r="B180" s="3" t="s">
        <v>385</v>
      </c>
      <c r="C180" s="4"/>
      <c r="D180" s="4"/>
      <c r="E180" s="4"/>
      <c r="F180" s="4"/>
      <c r="G180" s="17" t="s">
        <v>692</v>
      </c>
      <c r="H180" s="2">
        <v>881.37</v>
      </c>
      <c r="I180" s="2">
        <v>881.45</v>
      </c>
      <c r="J180" s="2">
        <v>270.52999999999997</v>
      </c>
      <c r="K180" s="2">
        <v>270.45</v>
      </c>
      <c r="L180" s="69"/>
    </row>
    <row r="181" spans="1:12" ht="14.4" x14ac:dyDescent="0.25">
      <c r="A181" s="16" t="s">
        <v>693</v>
      </c>
      <c r="B181" s="3" t="s">
        <v>385</v>
      </c>
      <c r="C181" s="4"/>
      <c r="D181" s="4"/>
      <c r="E181" s="4"/>
      <c r="F181" s="4"/>
      <c r="G181" s="17" t="s">
        <v>694</v>
      </c>
      <c r="H181" s="2">
        <v>2115.9899999999998</v>
      </c>
      <c r="I181" s="2">
        <v>2115.9899999999998</v>
      </c>
      <c r="J181" s="2">
        <v>2601.75</v>
      </c>
      <c r="K181" s="2">
        <v>2601.75</v>
      </c>
      <c r="L181" s="69"/>
    </row>
    <row r="182" spans="1:12" ht="14.4" x14ac:dyDescent="0.25">
      <c r="A182" s="19" t="s">
        <v>385</v>
      </c>
      <c r="B182" s="3" t="s">
        <v>385</v>
      </c>
      <c r="C182" s="4"/>
      <c r="D182" s="4"/>
      <c r="E182" s="4"/>
      <c r="F182" s="4"/>
      <c r="G182" s="20" t="s">
        <v>385</v>
      </c>
      <c r="H182" s="26"/>
      <c r="I182" s="26"/>
      <c r="J182" s="26"/>
      <c r="K182" s="26"/>
      <c r="L182" s="21"/>
    </row>
    <row r="183" spans="1:12" ht="14.4" x14ac:dyDescent="0.25">
      <c r="A183" s="11" t="s">
        <v>695</v>
      </c>
      <c r="B183" s="3" t="s">
        <v>385</v>
      </c>
      <c r="C183" s="4"/>
      <c r="D183" s="4"/>
      <c r="E183" s="12" t="s">
        <v>696</v>
      </c>
      <c r="F183" s="13"/>
      <c r="G183" s="13"/>
      <c r="H183" s="22">
        <v>196084.19</v>
      </c>
      <c r="I183" s="22">
        <v>580614.76</v>
      </c>
      <c r="J183" s="22">
        <v>600059.84</v>
      </c>
      <c r="K183" s="22">
        <v>215529.27</v>
      </c>
      <c r="L183" s="68"/>
    </row>
    <row r="184" spans="1:12" ht="14.4" x14ac:dyDescent="0.25">
      <c r="A184" s="11" t="s">
        <v>697</v>
      </c>
      <c r="B184" s="3" t="s">
        <v>385</v>
      </c>
      <c r="C184" s="4"/>
      <c r="D184" s="4"/>
      <c r="E184" s="4"/>
      <c r="F184" s="12" t="s">
        <v>696</v>
      </c>
      <c r="G184" s="13"/>
      <c r="H184" s="22">
        <v>196084.19</v>
      </c>
      <c r="I184" s="22">
        <v>580614.76</v>
      </c>
      <c r="J184" s="22">
        <v>600059.84</v>
      </c>
      <c r="K184" s="22">
        <v>215529.27</v>
      </c>
      <c r="L184" s="68"/>
    </row>
    <row r="185" spans="1:12" ht="14.4" x14ac:dyDescent="0.25">
      <c r="A185" s="16" t="s">
        <v>698</v>
      </c>
      <c r="B185" s="3" t="s">
        <v>385</v>
      </c>
      <c r="C185" s="4"/>
      <c r="D185" s="4"/>
      <c r="E185" s="4"/>
      <c r="F185" s="4"/>
      <c r="G185" s="17" t="s">
        <v>699</v>
      </c>
      <c r="H185" s="2">
        <v>196084.19</v>
      </c>
      <c r="I185" s="2">
        <v>580614.76</v>
      </c>
      <c r="J185" s="2">
        <v>600059.84</v>
      </c>
      <c r="K185" s="2">
        <v>215529.27</v>
      </c>
      <c r="L185" s="69"/>
    </row>
    <row r="186" spans="1:12" ht="14.4" x14ac:dyDescent="0.25">
      <c r="A186" s="19" t="s">
        <v>385</v>
      </c>
      <c r="B186" s="3" t="s">
        <v>385</v>
      </c>
      <c r="C186" s="4"/>
      <c r="D186" s="4"/>
      <c r="E186" s="4"/>
      <c r="F186" s="4"/>
      <c r="G186" s="20" t="s">
        <v>385</v>
      </c>
      <c r="H186" s="26"/>
      <c r="I186" s="26"/>
      <c r="J186" s="26"/>
      <c r="K186" s="26"/>
      <c r="L186" s="21"/>
    </row>
    <row r="187" spans="1:12" ht="14.4" x14ac:dyDescent="0.25">
      <c r="A187" s="11" t="s">
        <v>700</v>
      </c>
      <c r="B187" s="3" t="s">
        <v>385</v>
      </c>
      <c r="C187" s="4"/>
      <c r="D187" s="4"/>
      <c r="E187" s="12" t="s">
        <v>456</v>
      </c>
      <c r="F187" s="13"/>
      <c r="G187" s="13"/>
      <c r="H187" s="22">
        <v>39</v>
      </c>
      <c r="I187" s="22">
        <v>11.99</v>
      </c>
      <c r="J187" s="22">
        <v>24.97</v>
      </c>
      <c r="K187" s="22">
        <v>51.98</v>
      </c>
      <c r="L187" s="68"/>
    </row>
    <row r="188" spans="1:12" ht="14.4" x14ac:dyDescent="0.25">
      <c r="A188" s="11" t="s">
        <v>701</v>
      </c>
      <c r="B188" s="3" t="s">
        <v>385</v>
      </c>
      <c r="C188" s="4"/>
      <c r="D188" s="4"/>
      <c r="E188" s="4"/>
      <c r="F188" s="12" t="s">
        <v>456</v>
      </c>
      <c r="G188" s="13"/>
      <c r="H188" s="22">
        <v>39</v>
      </c>
      <c r="I188" s="22">
        <v>11.99</v>
      </c>
      <c r="J188" s="22">
        <v>24.97</v>
      </c>
      <c r="K188" s="22">
        <v>51.98</v>
      </c>
      <c r="L188" s="68"/>
    </row>
    <row r="189" spans="1:12" ht="14.4" x14ac:dyDescent="0.25">
      <c r="A189" s="16" t="s">
        <v>702</v>
      </c>
      <c r="B189" s="3" t="s">
        <v>385</v>
      </c>
      <c r="C189" s="4"/>
      <c r="D189" s="4"/>
      <c r="E189" s="4"/>
      <c r="F189" s="4"/>
      <c r="G189" s="17" t="s">
        <v>703</v>
      </c>
      <c r="H189" s="2">
        <v>39</v>
      </c>
      <c r="I189" s="2">
        <v>11.99</v>
      </c>
      <c r="J189" s="2">
        <v>24.97</v>
      </c>
      <c r="K189" s="2">
        <v>51.98</v>
      </c>
      <c r="L189" s="69"/>
    </row>
    <row r="190" spans="1:12" ht="14.4" x14ac:dyDescent="0.25">
      <c r="A190" s="19" t="s">
        <v>385</v>
      </c>
      <c r="B190" s="3" t="s">
        <v>385</v>
      </c>
      <c r="C190" s="4"/>
      <c r="D190" s="4"/>
      <c r="E190" s="4"/>
      <c r="F190" s="4"/>
      <c r="G190" s="20" t="s">
        <v>385</v>
      </c>
      <c r="H190" s="26"/>
      <c r="I190" s="26"/>
      <c r="J190" s="26"/>
      <c r="K190" s="26"/>
      <c r="L190" s="21"/>
    </row>
    <row r="191" spans="1:12" ht="14.4" x14ac:dyDescent="0.25">
      <c r="A191" s="11" t="s">
        <v>705</v>
      </c>
      <c r="B191" s="3" t="s">
        <v>385</v>
      </c>
      <c r="C191" s="4"/>
      <c r="D191" s="12" t="s">
        <v>706</v>
      </c>
      <c r="E191" s="13"/>
      <c r="F191" s="13"/>
      <c r="G191" s="13"/>
      <c r="H191" s="22">
        <v>6361582.4000000004</v>
      </c>
      <c r="I191" s="22">
        <v>1555044.04</v>
      </c>
      <c r="J191" s="22">
        <v>1200609.77</v>
      </c>
      <c r="K191" s="22">
        <v>6007148.1299999999</v>
      </c>
      <c r="L191" s="68"/>
    </row>
    <row r="192" spans="1:12" ht="14.4" x14ac:dyDescent="0.25">
      <c r="A192" s="11" t="s">
        <v>707</v>
      </c>
      <c r="B192" s="3" t="s">
        <v>385</v>
      </c>
      <c r="C192" s="4"/>
      <c r="D192" s="4"/>
      <c r="E192" s="12" t="s">
        <v>706</v>
      </c>
      <c r="F192" s="13"/>
      <c r="G192" s="13"/>
      <c r="H192" s="22">
        <v>6361582.4000000004</v>
      </c>
      <c r="I192" s="22">
        <v>1555044.04</v>
      </c>
      <c r="J192" s="22">
        <v>1200609.77</v>
      </c>
      <c r="K192" s="22">
        <v>6007148.1299999999</v>
      </c>
      <c r="L192" s="68"/>
    </row>
    <row r="193" spans="1:12" ht="14.4" x14ac:dyDescent="0.25">
      <c r="A193" s="11" t="s">
        <v>708</v>
      </c>
      <c r="B193" s="3" t="s">
        <v>385</v>
      </c>
      <c r="C193" s="4"/>
      <c r="D193" s="4"/>
      <c r="E193" s="4"/>
      <c r="F193" s="12" t="s">
        <v>706</v>
      </c>
      <c r="G193" s="13"/>
      <c r="H193" s="22">
        <v>6361582.4000000004</v>
      </c>
      <c r="I193" s="22">
        <v>1555044.04</v>
      </c>
      <c r="J193" s="22">
        <v>1200609.77</v>
      </c>
      <c r="K193" s="22">
        <v>6007148.1299999999</v>
      </c>
      <c r="L193" s="68"/>
    </row>
    <row r="194" spans="1:12" ht="14.4" x14ac:dyDescent="0.25">
      <c r="A194" s="16" t="s">
        <v>709</v>
      </c>
      <c r="B194" s="3" t="s">
        <v>385</v>
      </c>
      <c r="C194" s="4"/>
      <c r="D194" s="4"/>
      <c r="E194" s="4"/>
      <c r="F194" s="4"/>
      <c r="G194" s="17" t="s">
        <v>710</v>
      </c>
      <c r="H194" s="2">
        <v>6361582.4000000004</v>
      </c>
      <c r="I194" s="2">
        <v>1555044.04</v>
      </c>
      <c r="J194" s="2">
        <v>1200609.77</v>
      </c>
      <c r="K194" s="2">
        <v>6007148.1299999999</v>
      </c>
      <c r="L194" s="69"/>
    </row>
    <row r="195" spans="1:12" ht="14.4" x14ac:dyDescent="0.25">
      <c r="A195" s="11" t="s">
        <v>385</v>
      </c>
      <c r="B195" s="3" t="s">
        <v>385</v>
      </c>
      <c r="C195" s="4"/>
      <c r="D195" s="12" t="s">
        <v>385</v>
      </c>
      <c r="E195" s="13"/>
      <c r="F195" s="13"/>
      <c r="G195" s="13"/>
      <c r="H195" s="24"/>
      <c r="I195" s="24"/>
      <c r="J195" s="24"/>
      <c r="K195" s="24"/>
      <c r="L195" s="70"/>
    </row>
    <row r="196" spans="1:12" ht="14.4" x14ac:dyDescent="0.25">
      <c r="A196" s="11" t="s">
        <v>711</v>
      </c>
      <c r="B196" s="15" t="s">
        <v>385</v>
      </c>
      <c r="C196" s="12" t="s">
        <v>712</v>
      </c>
      <c r="D196" s="13"/>
      <c r="E196" s="13"/>
      <c r="F196" s="13"/>
      <c r="G196" s="13"/>
      <c r="H196" s="22">
        <v>21866707.600000001</v>
      </c>
      <c r="I196" s="22">
        <v>317972.46000000002</v>
      </c>
      <c r="J196" s="22">
        <v>340.68</v>
      </c>
      <c r="K196" s="22">
        <v>21549075.82</v>
      </c>
      <c r="L196" s="68"/>
    </row>
    <row r="197" spans="1:12" ht="14.4" x14ac:dyDescent="0.25">
      <c r="A197" s="11" t="s">
        <v>713</v>
      </c>
      <c r="B197" s="3" t="s">
        <v>385</v>
      </c>
      <c r="C197" s="4"/>
      <c r="D197" s="12" t="s">
        <v>714</v>
      </c>
      <c r="E197" s="13"/>
      <c r="F197" s="13"/>
      <c r="G197" s="13"/>
      <c r="H197" s="22">
        <v>12212152.91</v>
      </c>
      <c r="I197" s="22">
        <v>317972.46000000002</v>
      </c>
      <c r="J197" s="22">
        <v>340.68</v>
      </c>
      <c r="K197" s="22">
        <v>11894521.130000001</v>
      </c>
      <c r="L197" s="68"/>
    </row>
    <row r="198" spans="1:12" ht="14.4" x14ac:dyDescent="0.25">
      <c r="A198" s="11" t="s">
        <v>715</v>
      </c>
      <c r="B198" s="3" t="s">
        <v>385</v>
      </c>
      <c r="C198" s="4"/>
      <c r="D198" s="4"/>
      <c r="E198" s="12" t="s">
        <v>716</v>
      </c>
      <c r="F198" s="13"/>
      <c r="G198" s="13"/>
      <c r="H198" s="22">
        <v>12090458.77</v>
      </c>
      <c r="I198" s="22">
        <v>315484.11</v>
      </c>
      <c r="J198" s="22">
        <v>0</v>
      </c>
      <c r="K198" s="22">
        <v>11774974.66</v>
      </c>
      <c r="L198" s="68"/>
    </row>
    <row r="199" spans="1:12" ht="14.4" x14ac:dyDescent="0.25">
      <c r="A199" s="11" t="s">
        <v>717</v>
      </c>
      <c r="B199" s="3" t="s">
        <v>385</v>
      </c>
      <c r="C199" s="4"/>
      <c r="D199" s="4"/>
      <c r="E199" s="4"/>
      <c r="F199" s="12" t="s">
        <v>716</v>
      </c>
      <c r="G199" s="13"/>
      <c r="H199" s="22">
        <v>12090458.77</v>
      </c>
      <c r="I199" s="22">
        <v>315484.11</v>
      </c>
      <c r="J199" s="22">
        <v>0</v>
      </c>
      <c r="K199" s="22">
        <v>11774974.66</v>
      </c>
      <c r="L199" s="68"/>
    </row>
    <row r="200" spans="1:12" ht="14.4" x14ac:dyDescent="0.25">
      <c r="A200" s="16" t="s">
        <v>718</v>
      </c>
      <c r="B200" s="3" t="s">
        <v>385</v>
      </c>
      <c r="C200" s="4"/>
      <c r="D200" s="4"/>
      <c r="E200" s="4"/>
      <c r="F200" s="4"/>
      <c r="G200" s="17" t="s">
        <v>719</v>
      </c>
      <c r="H200" s="2">
        <v>10018944.220000001</v>
      </c>
      <c r="I200" s="2">
        <v>273334.99</v>
      </c>
      <c r="J200" s="2">
        <v>0</v>
      </c>
      <c r="K200" s="2">
        <v>9745609.2300000004</v>
      </c>
      <c r="L200" s="69"/>
    </row>
    <row r="201" spans="1:12" ht="14.4" x14ac:dyDescent="0.25">
      <c r="A201" s="16" t="s">
        <v>720</v>
      </c>
      <c r="B201" s="3" t="s">
        <v>385</v>
      </c>
      <c r="C201" s="4"/>
      <c r="D201" s="4"/>
      <c r="E201" s="4"/>
      <c r="F201" s="4"/>
      <c r="G201" s="17" t="s">
        <v>721</v>
      </c>
      <c r="H201" s="2">
        <v>364382.55</v>
      </c>
      <c r="I201" s="2">
        <v>9520.67</v>
      </c>
      <c r="J201" s="2">
        <v>0</v>
      </c>
      <c r="K201" s="2">
        <v>354861.88</v>
      </c>
      <c r="L201" s="69"/>
    </row>
    <row r="202" spans="1:12" ht="14.4" x14ac:dyDescent="0.25">
      <c r="A202" s="16" t="s">
        <v>722</v>
      </c>
      <c r="B202" s="3" t="s">
        <v>385</v>
      </c>
      <c r="C202" s="4"/>
      <c r="D202" s="4"/>
      <c r="E202" s="4"/>
      <c r="F202" s="4"/>
      <c r="G202" s="17" t="s">
        <v>723</v>
      </c>
      <c r="H202" s="2">
        <v>35260.129999999997</v>
      </c>
      <c r="I202" s="2">
        <v>460.49</v>
      </c>
      <c r="J202" s="2">
        <v>0</v>
      </c>
      <c r="K202" s="2">
        <v>34799.64</v>
      </c>
      <c r="L202" s="69"/>
    </row>
    <row r="203" spans="1:12" ht="14.4" x14ac:dyDescent="0.25">
      <c r="A203" s="16" t="s">
        <v>724</v>
      </c>
      <c r="B203" s="3" t="s">
        <v>385</v>
      </c>
      <c r="C203" s="4"/>
      <c r="D203" s="4"/>
      <c r="E203" s="4"/>
      <c r="F203" s="4"/>
      <c r="G203" s="17" t="s">
        <v>725</v>
      </c>
      <c r="H203" s="2">
        <v>385719.97</v>
      </c>
      <c r="I203" s="2">
        <v>7664.71</v>
      </c>
      <c r="J203" s="2">
        <v>0</v>
      </c>
      <c r="K203" s="2">
        <v>378055.26</v>
      </c>
      <c r="L203" s="69"/>
    </row>
    <row r="204" spans="1:12" ht="14.4" x14ac:dyDescent="0.25">
      <c r="A204" s="16" t="s">
        <v>726</v>
      </c>
      <c r="B204" s="3" t="s">
        <v>385</v>
      </c>
      <c r="C204" s="4"/>
      <c r="D204" s="4"/>
      <c r="E204" s="4"/>
      <c r="F204" s="4"/>
      <c r="G204" s="17" t="s">
        <v>727</v>
      </c>
      <c r="H204" s="2">
        <v>308197.76000000001</v>
      </c>
      <c r="I204" s="2">
        <v>6553.83</v>
      </c>
      <c r="J204" s="2">
        <v>0</v>
      </c>
      <c r="K204" s="2">
        <v>301643.93</v>
      </c>
      <c r="L204" s="69"/>
    </row>
    <row r="205" spans="1:12" ht="14.4" x14ac:dyDescent="0.25">
      <c r="A205" s="16" t="s">
        <v>728</v>
      </c>
      <c r="B205" s="3" t="s">
        <v>385</v>
      </c>
      <c r="C205" s="4"/>
      <c r="D205" s="4"/>
      <c r="E205" s="4"/>
      <c r="F205" s="4"/>
      <c r="G205" s="17" t="s">
        <v>729</v>
      </c>
      <c r="H205" s="2">
        <v>977954.14</v>
      </c>
      <c r="I205" s="2">
        <v>17949.419999999998</v>
      </c>
      <c r="J205" s="2">
        <v>0</v>
      </c>
      <c r="K205" s="2">
        <v>960004.72</v>
      </c>
      <c r="L205" s="69"/>
    </row>
    <row r="206" spans="1:12" ht="14.4" x14ac:dyDescent="0.25">
      <c r="A206" s="19" t="s">
        <v>385</v>
      </c>
      <c r="B206" s="3" t="s">
        <v>385</v>
      </c>
      <c r="C206" s="4"/>
      <c r="D206" s="4"/>
      <c r="E206" s="4"/>
      <c r="F206" s="4"/>
      <c r="G206" s="20" t="s">
        <v>385</v>
      </c>
      <c r="H206" s="26"/>
      <c r="I206" s="26"/>
      <c r="J206" s="26"/>
      <c r="K206" s="26"/>
      <c r="L206" s="21"/>
    </row>
    <row r="207" spans="1:12" ht="14.4" x14ac:dyDescent="0.25">
      <c r="A207" s="11" t="s">
        <v>730</v>
      </c>
      <c r="B207" s="3" t="s">
        <v>385</v>
      </c>
      <c r="C207" s="4"/>
      <c r="D207" s="4"/>
      <c r="E207" s="12" t="s">
        <v>731</v>
      </c>
      <c r="F207" s="13"/>
      <c r="G207" s="13"/>
      <c r="H207" s="22">
        <v>53555.94</v>
      </c>
      <c r="I207" s="22">
        <v>2488.35</v>
      </c>
      <c r="J207" s="22">
        <v>0</v>
      </c>
      <c r="K207" s="22">
        <v>51067.59</v>
      </c>
      <c r="L207" s="68"/>
    </row>
    <row r="208" spans="1:12" ht="14.4" x14ac:dyDescent="0.25">
      <c r="A208" s="11" t="s">
        <v>732</v>
      </c>
      <c r="B208" s="3" t="s">
        <v>385</v>
      </c>
      <c r="C208" s="4"/>
      <c r="D208" s="4"/>
      <c r="E208" s="4"/>
      <c r="F208" s="12" t="s">
        <v>731</v>
      </c>
      <c r="G208" s="13"/>
      <c r="H208" s="22">
        <v>53555.94</v>
      </c>
      <c r="I208" s="22">
        <v>2488.35</v>
      </c>
      <c r="J208" s="22">
        <v>0</v>
      </c>
      <c r="K208" s="22">
        <v>51067.59</v>
      </c>
      <c r="L208" s="68"/>
    </row>
    <row r="209" spans="1:12" ht="14.4" x14ac:dyDescent="0.25">
      <c r="A209" s="16" t="s">
        <v>733</v>
      </c>
      <c r="B209" s="3" t="s">
        <v>385</v>
      </c>
      <c r="C209" s="4"/>
      <c r="D209" s="4"/>
      <c r="E209" s="4"/>
      <c r="F209" s="4"/>
      <c r="G209" s="17" t="s">
        <v>734</v>
      </c>
      <c r="H209" s="2">
        <v>53555.94</v>
      </c>
      <c r="I209" s="2">
        <v>2488.35</v>
      </c>
      <c r="J209" s="2">
        <v>0</v>
      </c>
      <c r="K209" s="2">
        <v>51067.59</v>
      </c>
      <c r="L209" s="69"/>
    </row>
    <row r="210" spans="1:12" ht="14.4" x14ac:dyDescent="0.25">
      <c r="A210" s="19" t="s">
        <v>385</v>
      </c>
      <c r="B210" s="3" t="s">
        <v>385</v>
      </c>
      <c r="C210" s="4"/>
      <c r="D210" s="4"/>
      <c r="E210" s="4"/>
      <c r="F210" s="4"/>
      <c r="G210" s="20" t="s">
        <v>385</v>
      </c>
      <c r="H210" s="26"/>
      <c r="I210" s="26"/>
      <c r="J210" s="26"/>
      <c r="K210" s="26"/>
      <c r="L210" s="21"/>
    </row>
    <row r="211" spans="1:12" ht="14.4" x14ac:dyDescent="0.25">
      <c r="A211" s="11" t="s">
        <v>735</v>
      </c>
      <c r="B211" s="3" t="s">
        <v>385</v>
      </c>
      <c r="C211" s="4"/>
      <c r="D211" s="4"/>
      <c r="E211" s="12" t="s">
        <v>736</v>
      </c>
      <c r="F211" s="13"/>
      <c r="G211" s="13"/>
      <c r="H211" s="22">
        <v>68138.2</v>
      </c>
      <c r="I211" s="22">
        <v>0</v>
      </c>
      <c r="J211" s="22">
        <v>340.68</v>
      </c>
      <c r="K211" s="22">
        <v>68478.880000000005</v>
      </c>
      <c r="L211" s="68"/>
    </row>
    <row r="212" spans="1:12" ht="14.4" x14ac:dyDescent="0.25">
      <c r="A212" s="11" t="s">
        <v>737</v>
      </c>
      <c r="B212" s="3" t="s">
        <v>385</v>
      </c>
      <c r="C212" s="4"/>
      <c r="D212" s="4"/>
      <c r="E212" s="4"/>
      <c r="F212" s="12" t="s">
        <v>736</v>
      </c>
      <c r="G212" s="13"/>
      <c r="H212" s="22">
        <v>68138.2</v>
      </c>
      <c r="I212" s="22">
        <v>0</v>
      </c>
      <c r="J212" s="22">
        <v>340.68</v>
      </c>
      <c r="K212" s="22">
        <v>68478.880000000005</v>
      </c>
      <c r="L212" s="68"/>
    </row>
    <row r="213" spans="1:12" ht="14.4" x14ac:dyDescent="0.25">
      <c r="A213" s="16" t="s">
        <v>738</v>
      </c>
      <c r="B213" s="3" t="s">
        <v>385</v>
      </c>
      <c r="C213" s="4"/>
      <c r="D213" s="4"/>
      <c r="E213" s="4"/>
      <c r="F213" s="4"/>
      <c r="G213" s="17" t="s">
        <v>739</v>
      </c>
      <c r="H213" s="2">
        <v>68138.2</v>
      </c>
      <c r="I213" s="2">
        <v>0</v>
      </c>
      <c r="J213" s="2">
        <v>340.68</v>
      </c>
      <c r="K213" s="2">
        <v>68478.880000000005</v>
      </c>
      <c r="L213" s="69"/>
    </row>
    <row r="214" spans="1:12" ht="14.4" x14ac:dyDescent="0.25">
      <c r="A214" s="19" t="s">
        <v>385</v>
      </c>
      <c r="B214" s="3" t="s">
        <v>385</v>
      </c>
      <c r="C214" s="4"/>
      <c r="D214" s="4"/>
      <c r="E214" s="4"/>
      <c r="F214" s="4"/>
      <c r="G214" s="20" t="s">
        <v>385</v>
      </c>
      <c r="H214" s="26"/>
      <c r="I214" s="26"/>
      <c r="J214" s="26"/>
      <c r="K214" s="26"/>
      <c r="L214" s="21"/>
    </row>
    <row r="215" spans="1:12" ht="14.4" x14ac:dyDescent="0.25">
      <c r="A215" s="11" t="s">
        <v>740</v>
      </c>
      <c r="B215" s="3" t="s">
        <v>385</v>
      </c>
      <c r="C215" s="4"/>
      <c r="D215" s="12" t="s">
        <v>741</v>
      </c>
      <c r="E215" s="13"/>
      <c r="F215" s="13"/>
      <c r="G215" s="13"/>
      <c r="H215" s="22">
        <v>9654554.6899999995</v>
      </c>
      <c r="I215" s="22">
        <v>0</v>
      </c>
      <c r="J215" s="22">
        <v>0</v>
      </c>
      <c r="K215" s="22">
        <v>9654554.6899999995</v>
      </c>
      <c r="L215" s="68"/>
    </row>
    <row r="216" spans="1:12" ht="14.4" x14ac:dyDescent="0.25">
      <c r="A216" s="11" t="s">
        <v>742</v>
      </c>
      <c r="B216" s="3" t="s">
        <v>385</v>
      </c>
      <c r="C216" s="4"/>
      <c r="D216" s="4"/>
      <c r="E216" s="12" t="s">
        <v>741</v>
      </c>
      <c r="F216" s="13"/>
      <c r="G216" s="13"/>
      <c r="H216" s="22">
        <v>9654554.6899999995</v>
      </c>
      <c r="I216" s="22">
        <v>0</v>
      </c>
      <c r="J216" s="22">
        <v>0</v>
      </c>
      <c r="K216" s="22">
        <v>9654554.6899999995</v>
      </c>
      <c r="L216" s="68"/>
    </row>
    <row r="217" spans="1:12" ht="14.4" x14ac:dyDescent="0.25">
      <c r="A217" s="11" t="s">
        <v>743</v>
      </c>
      <c r="B217" s="3" t="s">
        <v>385</v>
      </c>
      <c r="C217" s="4"/>
      <c r="D217" s="4"/>
      <c r="E217" s="4"/>
      <c r="F217" s="12" t="s">
        <v>744</v>
      </c>
      <c r="G217" s="13"/>
      <c r="H217" s="22">
        <v>9654554.6899999995</v>
      </c>
      <c r="I217" s="22">
        <v>0</v>
      </c>
      <c r="J217" s="22">
        <v>0</v>
      </c>
      <c r="K217" s="22">
        <v>9654554.6899999995</v>
      </c>
      <c r="L217" s="68"/>
    </row>
    <row r="218" spans="1:12" ht="14.4" x14ac:dyDescent="0.25">
      <c r="A218" s="16" t="s">
        <v>745</v>
      </c>
      <c r="B218" s="3" t="s">
        <v>385</v>
      </c>
      <c r="C218" s="4"/>
      <c r="D218" s="4"/>
      <c r="E218" s="4"/>
      <c r="F218" s="4"/>
      <c r="G218" s="17" t="s">
        <v>504</v>
      </c>
      <c r="H218" s="2">
        <v>29585</v>
      </c>
      <c r="I218" s="2">
        <v>0</v>
      </c>
      <c r="J218" s="2">
        <v>0</v>
      </c>
      <c r="K218" s="2">
        <v>29585</v>
      </c>
      <c r="L218" s="69"/>
    </row>
    <row r="219" spans="1:12" ht="14.4" x14ac:dyDescent="0.25">
      <c r="A219" s="16" t="s">
        <v>746</v>
      </c>
      <c r="B219" s="3" t="s">
        <v>385</v>
      </c>
      <c r="C219" s="4"/>
      <c r="D219" s="4"/>
      <c r="E219" s="4"/>
      <c r="F219" s="4"/>
      <c r="G219" s="17" t="s">
        <v>635</v>
      </c>
      <c r="H219" s="2">
        <v>1267564.69</v>
      </c>
      <c r="I219" s="2">
        <v>0</v>
      </c>
      <c r="J219" s="2">
        <v>0</v>
      </c>
      <c r="K219" s="2">
        <v>1267564.69</v>
      </c>
      <c r="L219" s="69"/>
    </row>
    <row r="220" spans="1:12" ht="14.4" x14ac:dyDescent="0.25">
      <c r="A220" s="16" t="s">
        <v>747</v>
      </c>
      <c r="B220" s="3" t="s">
        <v>385</v>
      </c>
      <c r="C220" s="4"/>
      <c r="D220" s="4"/>
      <c r="E220" s="4"/>
      <c r="F220" s="4"/>
      <c r="G220" s="17" t="s">
        <v>637</v>
      </c>
      <c r="H220" s="2">
        <v>35000</v>
      </c>
      <c r="I220" s="2">
        <v>0</v>
      </c>
      <c r="J220" s="2">
        <v>0</v>
      </c>
      <c r="K220" s="2">
        <v>35000</v>
      </c>
      <c r="L220" s="69"/>
    </row>
    <row r="221" spans="1:12" ht="14.4" x14ac:dyDescent="0.25">
      <c r="A221" s="16" t="s">
        <v>748</v>
      </c>
      <c r="B221" s="3" t="s">
        <v>385</v>
      </c>
      <c r="C221" s="4"/>
      <c r="D221" s="4"/>
      <c r="E221" s="4"/>
      <c r="F221" s="4"/>
      <c r="G221" s="17" t="s">
        <v>639</v>
      </c>
      <c r="H221" s="2">
        <v>150000</v>
      </c>
      <c r="I221" s="2">
        <v>0</v>
      </c>
      <c r="J221" s="2">
        <v>0</v>
      </c>
      <c r="K221" s="2">
        <v>150000</v>
      </c>
      <c r="L221" s="69"/>
    </row>
    <row r="222" spans="1:12" ht="14.4" x14ac:dyDescent="0.25">
      <c r="A222" s="16" t="s">
        <v>749</v>
      </c>
      <c r="B222" s="3" t="s">
        <v>385</v>
      </c>
      <c r="C222" s="4"/>
      <c r="D222" s="4"/>
      <c r="E222" s="4"/>
      <c r="F222" s="4"/>
      <c r="G222" s="17" t="s">
        <v>641</v>
      </c>
      <c r="H222" s="2">
        <v>8172405</v>
      </c>
      <c r="I222" s="2">
        <v>0</v>
      </c>
      <c r="J222" s="2">
        <v>0</v>
      </c>
      <c r="K222" s="2">
        <v>8172405</v>
      </c>
      <c r="L222" s="69"/>
    </row>
    <row r="223" spans="1:12" ht="14.4" x14ac:dyDescent="0.25">
      <c r="A223" s="19" t="s">
        <v>385</v>
      </c>
      <c r="B223" s="3" t="s">
        <v>385</v>
      </c>
      <c r="C223" s="4"/>
      <c r="D223" s="4"/>
      <c r="E223" s="4"/>
      <c r="F223" s="4"/>
      <c r="G223" s="20" t="s">
        <v>385</v>
      </c>
      <c r="H223" s="26"/>
      <c r="I223" s="26"/>
      <c r="J223" s="26"/>
      <c r="K223" s="26"/>
      <c r="L223" s="21"/>
    </row>
    <row r="224" spans="1:12" ht="14.4" x14ac:dyDescent="0.25">
      <c r="A224" s="11" t="s">
        <v>750</v>
      </c>
      <c r="B224" s="15" t="s">
        <v>385</v>
      </c>
      <c r="C224" s="12" t="s">
        <v>751</v>
      </c>
      <c r="D224" s="13"/>
      <c r="E224" s="13"/>
      <c r="F224" s="13"/>
      <c r="G224" s="13"/>
      <c r="H224" s="22">
        <v>-463740.7</v>
      </c>
      <c r="I224" s="22">
        <v>0</v>
      </c>
      <c r="J224" s="22">
        <v>0</v>
      </c>
      <c r="K224" s="22">
        <v>-463740.7</v>
      </c>
      <c r="L224" s="68"/>
    </row>
    <row r="225" spans="1:12" ht="14.4" x14ac:dyDescent="0.25">
      <c r="A225" s="11" t="s">
        <v>752</v>
      </c>
      <c r="B225" s="3" t="s">
        <v>385</v>
      </c>
      <c r="C225" s="4"/>
      <c r="D225" s="12" t="s">
        <v>753</v>
      </c>
      <c r="E225" s="13"/>
      <c r="F225" s="13"/>
      <c r="G225" s="13"/>
      <c r="H225" s="22">
        <v>-463740.7</v>
      </c>
      <c r="I225" s="22">
        <v>0</v>
      </c>
      <c r="J225" s="22">
        <v>0</v>
      </c>
      <c r="K225" s="22">
        <v>-463740.7</v>
      </c>
      <c r="L225" s="68"/>
    </row>
    <row r="226" spans="1:12" ht="14.4" x14ac:dyDescent="0.25">
      <c r="A226" s="11" t="s">
        <v>754</v>
      </c>
      <c r="B226" s="3" t="s">
        <v>385</v>
      </c>
      <c r="C226" s="4"/>
      <c r="D226" s="4"/>
      <c r="E226" s="12" t="s">
        <v>755</v>
      </c>
      <c r="F226" s="13"/>
      <c r="G226" s="13"/>
      <c r="H226" s="22">
        <v>-463740.7</v>
      </c>
      <c r="I226" s="22">
        <v>0</v>
      </c>
      <c r="J226" s="22">
        <v>0</v>
      </c>
      <c r="K226" s="22">
        <v>-463740.7</v>
      </c>
      <c r="L226" s="68"/>
    </row>
    <row r="227" spans="1:12" ht="14.4" x14ac:dyDescent="0.25">
      <c r="A227" s="11" t="s">
        <v>756</v>
      </c>
      <c r="B227" s="3" t="s">
        <v>385</v>
      </c>
      <c r="C227" s="4"/>
      <c r="D227" s="4"/>
      <c r="E227" s="4"/>
      <c r="F227" s="12" t="s">
        <v>755</v>
      </c>
      <c r="G227" s="13"/>
      <c r="H227" s="22">
        <v>-463740.7</v>
      </c>
      <c r="I227" s="22">
        <v>0</v>
      </c>
      <c r="J227" s="22">
        <v>0</v>
      </c>
      <c r="K227" s="22">
        <v>-463740.7</v>
      </c>
      <c r="L227" s="68"/>
    </row>
    <row r="228" spans="1:12" ht="14.4" x14ac:dyDescent="0.25">
      <c r="A228" s="16" t="s">
        <v>757</v>
      </c>
      <c r="B228" s="3" t="s">
        <v>385</v>
      </c>
      <c r="C228" s="4"/>
      <c r="D228" s="4"/>
      <c r="E228" s="4"/>
      <c r="F228" s="4"/>
      <c r="G228" s="17" t="s">
        <v>758</v>
      </c>
      <c r="H228" s="2">
        <v>-463740.7</v>
      </c>
      <c r="I228" s="2">
        <v>0</v>
      </c>
      <c r="J228" s="2">
        <v>0</v>
      </c>
      <c r="K228" s="2">
        <v>-463740.7</v>
      </c>
      <c r="L228" s="69"/>
    </row>
    <row r="229" spans="1:12" ht="14.4" x14ac:dyDescent="0.25">
      <c r="A229" s="19" t="s">
        <v>385</v>
      </c>
      <c r="B229" s="3" t="s">
        <v>385</v>
      </c>
      <c r="C229" s="4"/>
      <c r="D229" s="4"/>
      <c r="E229" s="4"/>
      <c r="F229" s="4"/>
      <c r="G229" s="20" t="s">
        <v>385</v>
      </c>
      <c r="H229" s="26"/>
      <c r="I229" s="26"/>
      <c r="J229" s="26"/>
      <c r="K229" s="26"/>
      <c r="L229" s="21"/>
    </row>
    <row r="230" spans="1:12" ht="14.4" x14ac:dyDescent="0.25">
      <c r="A230" s="11" t="s">
        <v>759</v>
      </c>
      <c r="B230" s="12" t="s">
        <v>760</v>
      </c>
      <c r="C230" s="13"/>
      <c r="D230" s="13"/>
      <c r="E230" s="13"/>
      <c r="F230" s="13"/>
      <c r="G230" s="13"/>
      <c r="H230" s="22">
        <v>7419234.2300000004</v>
      </c>
      <c r="I230" s="22">
        <v>2719634.25</v>
      </c>
      <c r="J230" s="22">
        <v>662434.21</v>
      </c>
      <c r="K230" s="22">
        <v>9476434.2699999996</v>
      </c>
      <c r="L230" s="71">
        <f>I230-J230</f>
        <v>2057200.04</v>
      </c>
    </row>
    <row r="231" spans="1:12" ht="14.4" x14ac:dyDescent="0.25">
      <c r="A231" s="11" t="s">
        <v>761</v>
      </c>
      <c r="B231" s="15" t="s">
        <v>385</v>
      </c>
      <c r="C231" s="12" t="s">
        <v>762</v>
      </c>
      <c r="D231" s="13"/>
      <c r="E231" s="13"/>
      <c r="F231" s="13"/>
      <c r="G231" s="13"/>
      <c r="H231" s="22">
        <v>3788205.82</v>
      </c>
      <c r="I231" s="22">
        <v>1840699.53</v>
      </c>
      <c r="J231" s="22">
        <v>661364.86</v>
      </c>
      <c r="K231" s="22">
        <v>4967540.49</v>
      </c>
      <c r="L231" s="68"/>
    </row>
    <row r="232" spans="1:12" ht="14.4" x14ac:dyDescent="0.25">
      <c r="A232" s="11" t="s">
        <v>763</v>
      </c>
      <c r="B232" s="3" t="s">
        <v>385</v>
      </c>
      <c r="C232" s="4"/>
      <c r="D232" s="12" t="s">
        <v>764</v>
      </c>
      <c r="E232" s="13"/>
      <c r="F232" s="13"/>
      <c r="G232" s="13"/>
      <c r="H232" s="22">
        <v>2781179.48</v>
      </c>
      <c r="I232" s="22">
        <v>1555316.27</v>
      </c>
      <c r="J232" s="22">
        <v>661364.86</v>
      </c>
      <c r="K232" s="22">
        <v>3675130.89</v>
      </c>
      <c r="L232" s="68"/>
    </row>
    <row r="233" spans="1:12" ht="14.4" x14ac:dyDescent="0.25">
      <c r="A233" s="11" t="s">
        <v>765</v>
      </c>
      <c r="B233" s="3" t="s">
        <v>385</v>
      </c>
      <c r="C233" s="4"/>
      <c r="D233" s="4"/>
      <c r="E233" s="12" t="s">
        <v>766</v>
      </c>
      <c r="F233" s="13"/>
      <c r="G233" s="13"/>
      <c r="H233" s="22">
        <v>48741.16</v>
      </c>
      <c r="I233" s="22">
        <v>28285.48</v>
      </c>
      <c r="J233" s="22">
        <v>12604.83</v>
      </c>
      <c r="K233" s="22">
        <v>64421.81</v>
      </c>
      <c r="L233" s="68"/>
    </row>
    <row r="234" spans="1:12" ht="14.4" x14ac:dyDescent="0.25">
      <c r="A234" s="11" t="s">
        <v>767</v>
      </c>
      <c r="B234" s="3" t="s">
        <v>385</v>
      </c>
      <c r="C234" s="4"/>
      <c r="D234" s="4"/>
      <c r="E234" s="4"/>
      <c r="F234" s="12" t="s">
        <v>768</v>
      </c>
      <c r="G234" s="13"/>
      <c r="H234" s="22">
        <v>23966.12</v>
      </c>
      <c r="I234" s="22">
        <v>15623.38</v>
      </c>
      <c r="J234" s="22">
        <v>7689.63</v>
      </c>
      <c r="K234" s="22">
        <v>31899.87</v>
      </c>
      <c r="L234" s="71">
        <f>I234-J234</f>
        <v>7933.7499999999991</v>
      </c>
    </row>
    <row r="235" spans="1:12" ht="14.4" x14ac:dyDescent="0.25">
      <c r="A235" s="16" t="s">
        <v>769</v>
      </c>
      <c r="B235" s="3" t="s">
        <v>385</v>
      </c>
      <c r="C235" s="4"/>
      <c r="D235" s="4"/>
      <c r="E235" s="4"/>
      <c r="F235" s="4"/>
      <c r="G235" s="17" t="s">
        <v>770</v>
      </c>
      <c r="H235" s="2">
        <v>14572.8</v>
      </c>
      <c r="I235" s="2">
        <v>4241.05</v>
      </c>
      <c r="J235" s="2">
        <v>0</v>
      </c>
      <c r="K235" s="2">
        <v>18813.849999999999</v>
      </c>
      <c r="L235" s="69"/>
    </row>
    <row r="236" spans="1:12" ht="14.4" x14ac:dyDescent="0.25">
      <c r="A236" s="16" t="s">
        <v>771</v>
      </c>
      <c r="B236" s="3" t="s">
        <v>385</v>
      </c>
      <c r="C236" s="4"/>
      <c r="D236" s="4"/>
      <c r="E236" s="4"/>
      <c r="F236" s="4"/>
      <c r="G236" s="17" t="s">
        <v>772</v>
      </c>
      <c r="H236" s="2">
        <v>-374.59</v>
      </c>
      <c r="I236" s="2">
        <v>6948.35</v>
      </c>
      <c r="J236" s="2">
        <v>6038.99</v>
      </c>
      <c r="K236" s="2">
        <v>534.77</v>
      </c>
      <c r="L236" s="69"/>
    </row>
    <row r="237" spans="1:12" ht="14.4" x14ac:dyDescent="0.25">
      <c r="A237" s="16" t="s">
        <v>773</v>
      </c>
      <c r="B237" s="3" t="s">
        <v>385</v>
      </c>
      <c r="C237" s="4"/>
      <c r="D237" s="4"/>
      <c r="E237" s="4"/>
      <c r="F237" s="4"/>
      <c r="G237" s="17" t="s">
        <v>774</v>
      </c>
      <c r="H237" s="2">
        <v>1647</v>
      </c>
      <c r="I237" s="2">
        <v>2171.36</v>
      </c>
      <c r="J237" s="2">
        <v>1647</v>
      </c>
      <c r="K237" s="2">
        <v>2171.36</v>
      </c>
      <c r="L237" s="69"/>
    </row>
    <row r="238" spans="1:12" ht="14.4" x14ac:dyDescent="0.25">
      <c r="A238" s="16" t="s">
        <v>775</v>
      </c>
      <c r="B238" s="3" t="s">
        <v>385</v>
      </c>
      <c r="C238" s="4"/>
      <c r="D238" s="4"/>
      <c r="E238" s="4"/>
      <c r="F238" s="4"/>
      <c r="G238" s="17" t="s">
        <v>776</v>
      </c>
      <c r="H238" s="2">
        <v>3879.64</v>
      </c>
      <c r="I238" s="2">
        <v>1129.06</v>
      </c>
      <c r="J238" s="2">
        <v>0</v>
      </c>
      <c r="K238" s="2">
        <v>5008.7</v>
      </c>
      <c r="L238" s="69"/>
    </row>
    <row r="239" spans="1:12" ht="14.4" x14ac:dyDescent="0.25">
      <c r="A239" s="16" t="s">
        <v>777</v>
      </c>
      <c r="B239" s="3" t="s">
        <v>385</v>
      </c>
      <c r="C239" s="4"/>
      <c r="D239" s="4"/>
      <c r="E239" s="4"/>
      <c r="F239" s="4"/>
      <c r="G239" s="17" t="s">
        <v>778</v>
      </c>
      <c r="H239" s="2">
        <v>1165.8399999999999</v>
      </c>
      <c r="I239" s="2">
        <v>339.28</v>
      </c>
      <c r="J239" s="2">
        <v>0</v>
      </c>
      <c r="K239" s="2">
        <v>1505.12</v>
      </c>
      <c r="L239" s="69"/>
    </row>
    <row r="240" spans="1:12" ht="14.4" x14ac:dyDescent="0.25">
      <c r="A240" s="16" t="s">
        <v>779</v>
      </c>
      <c r="B240" s="3" t="s">
        <v>385</v>
      </c>
      <c r="C240" s="4"/>
      <c r="D240" s="4"/>
      <c r="E240" s="4"/>
      <c r="F240" s="4"/>
      <c r="G240" s="17" t="s">
        <v>780</v>
      </c>
      <c r="H240" s="2">
        <v>145.72</v>
      </c>
      <c r="I240" s="2">
        <v>42.41</v>
      </c>
      <c r="J240" s="2">
        <v>0</v>
      </c>
      <c r="K240" s="2">
        <v>188.13</v>
      </c>
      <c r="L240" s="69"/>
    </row>
    <row r="241" spans="1:12" ht="14.4" x14ac:dyDescent="0.25">
      <c r="A241" s="16" t="s">
        <v>781</v>
      </c>
      <c r="B241" s="3" t="s">
        <v>385</v>
      </c>
      <c r="C241" s="4"/>
      <c r="D241" s="4"/>
      <c r="E241" s="4"/>
      <c r="F241" s="4"/>
      <c r="G241" s="17" t="s">
        <v>782</v>
      </c>
      <c r="H241" s="2">
        <v>2540.2399999999998</v>
      </c>
      <c r="I241" s="2">
        <v>638.70000000000005</v>
      </c>
      <c r="J241" s="2">
        <v>3.64</v>
      </c>
      <c r="K241" s="2">
        <v>3175.3</v>
      </c>
      <c r="L241" s="69"/>
    </row>
    <row r="242" spans="1:12" ht="14.4" x14ac:dyDescent="0.25">
      <c r="A242" s="16" t="s">
        <v>783</v>
      </c>
      <c r="B242" s="3" t="s">
        <v>385</v>
      </c>
      <c r="C242" s="4"/>
      <c r="D242" s="4"/>
      <c r="E242" s="4"/>
      <c r="F242" s="4"/>
      <c r="G242" s="17" t="s">
        <v>784</v>
      </c>
      <c r="H242" s="2">
        <v>4.1500000000000004</v>
      </c>
      <c r="I242" s="2">
        <v>1.03</v>
      </c>
      <c r="J242" s="2">
        <v>0</v>
      </c>
      <c r="K242" s="2">
        <v>5.18</v>
      </c>
      <c r="L242" s="69"/>
    </row>
    <row r="243" spans="1:12" ht="14.4" x14ac:dyDescent="0.25">
      <c r="A243" s="16" t="s">
        <v>785</v>
      </c>
      <c r="B243" s="3" t="s">
        <v>385</v>
      </c>
      <c r="C243" s="4"/>
      <c r="D243" s="4"/>
      <c r="E243" s="4"/>
      <c r="F243" s="4"/>
      <c r="G243" s="17" t="s">
        <v>786</v>
      </c>
      <c r="H243" s="2">
        <v>385.32</v>
      </c>
      <c r="I243" s="2">
        <v>112.14</v>
      </c>
      <c r="J243" s="2">
        <v>0</v>
      </c>
      <c r="K243" s="2">
        <v>497.46</v>
      </c>
      <c r="L243" s="69"/>
    </row>
    <row r="244" spans="1:12" ht="14.4" x14ac:dyDescent="0.25">
      <c r="A244" s="19" t="s">
        <v>385</v>
      </c>
      <c r="B244" s="3" t="s">
        <v>385</v>
      </c>
      <c r="C244" s="4"/>
      <c r="D244" s="4"/>
      <c r="E244" s="4"/>
      <c r="F244" s="4"/>
      <c r="G244" s="20" t="s">
        <v>385</v>
      </c>
      <c r="H244" s="26"/>
      <c r="I244" s="26"/>
      <c r="J244" s="26"/>
      <c r="K244" s="26"/>
      <c r="L244" s="21"/>
    </row>
    <row r="245" spans="1:12" ht="14.4" x14ac:dyDescent="0.25">
      <c r="A245" s="11" t="s">
        <v>787</v>
      </c>
      <c r="B245" s="3" t="s">
        <v>385</v>
      </c>
      <c r="C245" s="4"/>
      <c r="D245" s="4"/>
      <c r="E245" s="4"/>
      <c r="F245" s="12" t="s">
        <v>788</v>
      </c>
      <c r="G245" s="13"/>
      <c r="H245" s="22">
        <v>24775.040000000001</v>
      </c>
      <c r="I245" s="22">
        <v>12662.1</v>
      </c>
      <c r="J245" s="22">
        <v>4915.2</v>
      </c>
      <c r="K245" s="22">
        <v>32521.94</v>
      </c>
      <c r="L245" s="71">
        <f>I245-J245</f>
        <v>7746.9000000000005</v>
      </c>
    </row>
    <row r="246" spans="1:12" ht="14.4" x14ac:dyDescent="0.25">
      <c r="A246" s="16" t="s">
        <v>789</v>
      </c>
      <c r="B246" s="3" t="s">
        <v>385</v>
      </c>
      <c r="C246" s="4"/>
      <c r="D246" s="4"/>
      <c r="E246" s="4"/>
      <c r="F246" s="4"/>
      <c r="G246" s="17" t="s">
        <v>770</v>
      </c>
      <c r="H246" s="2">
        <v>15360</v>
      </c>
      <c r="I246" s="2">
        <v>4470.1499999999996</v>
      </c>
      <c r="J246" s="2">
        <v>0</v>
      </c>
      <c r="K246" s="2">
        <v>19830.150000000001</v>
      </c>
      <c r="L246" s="69"/>
    </row>
    <row r="247" spans="1:12" ht="14.4" x14ac:dyDescent="0.25">
      <c r="A247" s="16" t="s">
        <v>790</v>
      </c>
      <c r="B247" s="3" t="s">
        <v>385</v>
      </c>
      <c r="C247" s="4"/>
      <c r="D247" s="4"/>
      <c r="E247" s="4"/>
      <c r="F247" s="4"/>
      <c r="G247" s="17" t="s">
        <v>772</v>
      </c>
      <c r="H247" s="2">
        <v>546.13</v>
      </c>
      <c r="I247" s="2">
        <v>4032.05</v>
      </c>
      <c r="J247" s="2">
        <v>3276.8</v>
      </c>
      <c r="K247" s="2">
        <v>1301.3800000000001</v>
      </c>
      <c r="L247" s="69"/>
    </row>
    <row r="248" spans="1:12" ht="14.4" x14ac:dyDescent="0.25">
      <c r="A248" s="16" t="s">
        <v>791</v>
      </c>
      <c r="B248" s="3" t="s">
        <v>385</v>
      </c>
      <c r="C248" s="4"/>
      <c r="D248" s="4"/>
      <c r="E248" s="4"/>
      <c r="F248" s="4"/>
      <c r="G248" s="17" t="s">
        <v>774</v>
      </c>
      <c r="H248" s="2">
        <v>1638.4</v>
      </c>
      <c r="I248" s="2">
        <v>2160.0300000000002</v>
      </c>
      <c r="J248" s="2">
        <v>1638.4</v>
      </c>
      <c r="K248" s="2">
        <v>2160.0300000000002</v>
      </c>
      <c r="L248" s="69"/>
    </row>
    <row r="249" spans="1:12" ht="14.4" x14ac:dyDescent="0.25">
      <c r="A249" s="16" t="s">
        <v>792</v>
      </c>
      <c r="B249" s="3" t="s">
        <v>385</v>
      </c>
      <c r="C249" s="4"/>
      <c r="D249" s="4"/>
      <c r="E249" s="4"/>
      <c r="F249" s="4"/>
      <c r="G249" s="17" t="s">
        <v>776</v>
      </c>
      <c r="H249" s="2">
        <v>3072</v>
      </c>
      <c r="I249" s="2">
        <v>894.03</v>
      </c>
      <c r="J249" s="2">
        <v>0</v>
      </c>
      <c r="K249" s="2">
        <v>3966.03</v>
      </c>
      <c r="L249" s="69"/>
    </row>
    <row r="250" spans="1:12" ht="14.4" x14ac:dyDescent="0.25">
      <c r="A250" s="16" t="s">
        <v>793</v>
      </c>
      <c r="B250" s="3" t="s">
        <v>385</v>
      </c>
      <c r="C250" s="4"/>
      <c r="D250" s="4"/>
      <c r="E250" s="4"/>
      <c r="F250" s="4"/>
      <c r="G250" s="17" t="s">
        <v>778</v>
      </c>
      <c r="H250" s="2">
        <v>1228.8</v>
      </c>
      <c r="I250" s="2">
        <v>357.61</v>
      </c>
      <c r="J250" s="2">
        <v>0</v>
      </c>
      <c r="K250" s="2">
        <v>1586.41</v>
      </c>
      <c r="L250" s="69"/>
    </row>
    <row r="251" spans="1:12" ht="14.4" x14ac:dyDescent="0.25">
      <c r="A251" s="16" t="s">
        <v>794</v>
      </c>
      <c r="B251" s="3" t="s">
        <v>385</v>
      </c>
      <c r="C251" s="4"/>
      <c r="D251" s="4"/>
      <c r="E251" s="4"/>
      <c r="F251" s="4"/>
      <c r="G251" s="17" t="s">
        <v>782</v>
      </c>
      <c r="H251" s="2">
        <v>2540.2399999999998</v>
      </c>
      <c r="I251" s="2">
        <v>635.05999999999995</v>
      </c>
      <c r="J251" s="2">
        <v>0</v>
      </c>
      <c r="K251" s="2">
        <v>3175.3</v>
      </c>
      <c r="L251" s="69"/>
    </row>
    <row r="252" spans="1:12" ht="14.4" x14ac:dyDescent="0.25">
      <c r="A252" s="16" t="s">
        <v>795</v>
      </c>
      <c r="B252" s="3" t="s">
        <v>385</v>
      </c>
      <c r="C252" s="4"/>
      <c r="D252" s="4"/>
      <c r="E252" s="4"/>
      <c r="F252" s="4"/>
      <c r="G252" s="17" t="s">
        <v>784</v>
      </c>
      <c r="H252" s="2">
        <v>4.1500000000000004</v>
      </c>
      <c r="I252" s="2">
        <v>1.03</v>
      </c>
      <c r="J252" s="2">
        <v>0</v>
      </c>
      <c r="K252" s="2">
        <v>5.18</v>
      </c>
      <c r="L252" s="69"/>
    </row>
    <row r="253" spans="1:12" ht="14.4" x14ac:dyDescent="0.25">
      <c r="A253" s="16" t="s">
        <v>796</v>
      </c>
      <c r="B253" s="3" t="s">
        <v>385</v>
      </c>
      <c r="C253" s="4"/>
      <c r="D253" s="4"/>
      <c r="E253" s="4"/>
      <c r="F253" s="4"/>
      <c r="G253" s="17" t="s">
        <v>786</v>
      </c>
      <c r="H253" s="2">
        <v>385.32</v>
      </c>
      <c r="I253" s="2">
        <v>112.14</v>
      </c>
      <c r="J253" s="2">
        <v>0</v>
      </c>
      <c r="K253" s="2">
        <v>497.46</v>
      </c>
      <c r="L253" s="69"/>
    </row>
    <row r="254" spans="1:12" ht="14.4" x14ac:dyDescent="0.25">
      <c r="A254" s="19" t="s">
        <v>385</v>
      </c>
      <c r="B254" s="3" t="s">
        <v>385</v>
      </c>
      <c r="C254" s="4"/>
      <c r="D254" s="4"/>
      <c r="E254" s="4"/>
      <c r="F254" s="4"/>
      <c r="G254" s="20" t="s">
        <v>385</v>
      </c>
      <c r="H254" s="26"/>
      <c r="I254" s="26"/>
      <c r="J254" s="26"/>
      <c r="K254" s="26"/>
      <c r="L254" s="21"/>
    </row>
    <row r="255" spans="1:12" ht="14.4" x14ac:dyDescent="0.25">
      <c r="A255" s="11" t="s">
        <v>797</v>
      </c>
      <c r="B255" s="3" t="s">
        <v>385</v>
      </c>
      <c r="C255" s="4"/>
      <c r="D255" s="4"/>
      <c r="E255" s="12" t="s">
        <v>798</v>
      </c>
      <c r="F255" s="13"/>
      <c r="G255" s="13"/>
      <c r="H255" s="22">
        <v>2037166.85</v>
      </c>
      <c r="I255" s="22">
        <v>1334799.1299999999</v>
      </c>
      <c r="J255" s="22">
        <v>645799.69999999995</v>
      </c>
      <c r="K255" s="22">
        <v>2726166.28</v>
      </c>
      <c r="L255" s="68"/>
    </row>
    <row r="256" spans="1:12" ht="14.4" x14ac:dyDescent="0.25">
      <c r="A256" s="11" t="s">
        <v>799</v>
      </c>
      <c r="B256" s="3" t="s">
        <v>385</v>
      </c>
      <c r="C256" s="4"/>
      <c r="D256" s="4"/>
      <c r="E256" s="4"/>
      <c r="F256" s="12" t="s">
        <v>768</v>
      </c>
      <c r="G256" s="13"/>
      <c r="H256" s="22">
        <v>195274.01</v>
      </c>
      <c r="I256" s="22">
        <v>166231.06</v>
      </c>
      <c r="J256" s="22">
        <v>89512.42</v>
      </c>
      <c r="K256" s="22">
        <v>271992.65000000002</v>
      </c>
      <c r="L256" s="71">
        <f>I256-J256</f>
        <v>76718.64</v>
      </c>
    </row>
    <row r="257" spans="1:12" ht="14.4" x14ac:dyDescent="0.25">
      <c r="A257" s="16" t="s">
        <v>800</v>
      </c>
      <c r="B257" s="3" t="s">
        <v>385</v>
      </c>
      <c r="C257" s="4"/>
      <c r="D257" s="4"/>
      <c r="E257" s="4"/>
      <c r="F257" s="4"/>
      <c r="G257" s="17" t="s">
        <v>770</v>
      </c>
      <c r="H257" s="2">
        <v>128711.73</v>
      </c>
      <c r="I257" s="2">
        <v>36143</v>
      </c>
      <c r="J257" s="2">
        <v>0</v>
      </c>
      <c r="K257" s="2">
        <v>164854.73000000001</v>
      </c>
      <c r="L257" s="71"/>
    </row>
    <row r="258" spans="1:12" ht="14.4" x14ac:dyDescent="0.25">
      <c r="A258" s="16" t="s">
        <v>801</v>
      </c>
      <c r="B258" s="3" t="s">
        <v>385</v>
      </c>
      <c r="C258" s="4"/>
      <c r="D258" s="4"/>
      <c r="E258" s="4"/>
      <c r="F258" s="4"/>
      <c r="G258" s="17" t="s">
        <v>772</v>
      </c>
      <c r="H258" s="2">
        <v>-27050.880000000001</v>
      </c>
      <c r="I258" s="2">
        <v>81561.899999999994</v>
      </c>
      <c r="J258" s="2">
        <v>72784.679999999993</v>
      </c>
      <c r="K258" s="2">
        <v>-18273.66</v>
      </c>
      <c r="L258" s="69"/>
    </row>
    <row r="259" spans="1:12" ht="14.4" x14ac:dyDescent="0.25">
      <c r="A259" s="16" t="s">
        <v>802</v>
      </c>
      <c r="B259" s="3" t="s">
        <v>385</v>
      </c>
      <c r="C259" s="4"/>
      <c r="D259" s="4"/>
      <c r="E259" s="4"/>
      <c r="F259" s="4"/>
      <c r="G259" s="17" t="s">
        <v>774</v>
      </c>
      <c r="H259" s="2">
        <v>14426.12</v>
      </c>
      <c r="I259" s="2">
        <v>19495.95</v>
      </c>
      <c r="J259" s="2">
        <v>15089.59</v>
      </c>
      <c r="K259" s="2">
        <v>18832.48</v>
      </c>
      <c r="L259" s="69"/>
    </row>
    <row r="260" spans="1:12" ht="14.4" x14ac:dyDescent="0.25">
      <c r="A260" s="16" t="s">
        <v>803</v>
      </c>
      <c r="B260" s="3" t="s">
        <v>385</v>
      </c>
      <c r="C260" s="4"/>
      <c r="D260" s="4"/>
      <c r="E260" s="4"/>
      <c r="F260" s="4"/>
      <c r="G260" s="17" t="s">
        <v>804</v>
      </c>
      <c r="H260" s="2">
        <v>-1285.77</v>
      </c>
      <c r="I260" s="2">
        <v>1486.47</v>
      </c>
      <c r="J260" s="2">
        <v>0</v>
      </c>
      <c r="K260" s="2">
        <v>200.7</v>
      </c>
      <c r="L260" s="69"/>
    </row>
    <row r="261" spans="1:12" ht="14.4" x14ac:dyDescent="0.25">
      <c r="A261" s="16" t="s">
        <v>805</v>
      </c>
      <c r="B261" s="3" t="s">
        <v>385</v>
      </c>
      <c r="C261" s="4"/>
      <c r="D261" s="4"/>
      <c r="E261" s="4"/>
      <c r="F261" s="4"/>
      <c r="G261" s="17" t="s">
        <v>776</v>
      </c>
      <c r="H261" s="2">
        <v>36092.51</v>
      </c>
      <c r="I261" s="2">
        <v>10650.73</v>
      </c>
      <c r="J261" s="2">
        <v>0</v>
      </c>
      <c r="K261" s="2">
        <v>46743.24</v>
      </c>
      <c r="L261" s="69"/>
    </row>
    <row r="262" spans="1:12" ht="14.4" x14ac:dyDescent="0.25">
      <c r="A262" s="16" t="s">
        <v>806</v>
      </c>
      <c r="B262" s="3" t="s">
        <v>385</v>
      </c>
      <c r="C262" s="4"/>
      <c r="D262" s="4"/>
      <c r="E262" s="4"/>
      <c r="F262" s="4"/>
      <c r="G262" s="17" t="s">
        <v>778</v>
      </c>
      <c r="H262" s="2">
        <v>10983.44</v>
      </c>
      <c r="I262" s="2">
        <v>5871.9</v>
      </c>
      <c r="J262" s="2">
        <v>0</v>
      </c>
      <c r="K262" s="2">
        <v>16855.34</v>
      </c>
      <c r="L262" s="69"/>
    </row>
    <row r="263" spans="1:12" ht="14.4" x14ac:dyDescent="0.25">
      <c r="A263" s="16" t="s">
        <v>807</v>
      </c>
      <c r="B263" s="3" t="s">
        <v>385</v>
      </c>
      <c r="C263" s="4"/>
      <c r="D263" s="4"/>
      <c r="E263" s="4"/>
      <c r="F263" s="4"/>
      <c r="G263" s="17" t="s">
        <v>780</v>
      </c>
      <c r="H263" s="2">
        <v>1376.05</v>
      </c>
      <c r="I263" s="2">
        <v>408.85</v>
      </c>
      <c r="J263" s="2">
        <v>0</v>
      </c>
      <c r="K263" s="2">
        <v>1784.9</v>
      </c>
      <c r="L263" s="69"/>
    </row>
    <row r="264" spans="1:12" ht="14.4" x14ac:dyDescent="0.25">
      <c r="A264" s="16" t="s">
        <v>808</v>
      </c>
      <c r="B264" s="3" t="s">
        <v>385</v>
      </c>
      <c r="C264" s="4"/>
      <c r="D264" s="4"/>
      <c r="E264" s="4"/>
      <c r="F264" s="4"/>
      <c r="G264" s="17" t="s">
        <v>782</v>
      </c>
      <c r="H264" s="2">
        <v>8763.76</v>
      </c>
      <c r="I264" s="2">
        <v>3305.72</v>
      </c>
      <c r="J264" s="2">
        <v>1015.42</v>
      </c>
      <c r="K264" s="2">
        <v>11054.06</v>
      </c>
      <c r="L264" s="69"/>
    </row>
    <row r="265" spans="1:12" ht="14.4" x14ac:dyDescent="0.25">
      <c r="A265" s="16" t="s">
        <v>809</v>
      </c>
      <c r="B265" s="3" t="s">
        <v>385</v>
      </c>
      <c r="C265" s="4"/>
      <c r="D265" s="4"/>
      <c r="E265" s="4"/>
      <c r="F265" s="4"/>
      <c r="G265" s="17" t="s">
        <v>784</v>
      </c>
      <c r="H265" s="2">
        <v>270.57</v>
      </c>
      <c r="I265" s="2">
        <v>56.36</v>
      </c>
      <c r="J265" s="2">
        <v>0</v>
      </c>
      <c r="K265" s="2">
        <v>326.93</v>
      </c>
      <c r="L265" s="69"/>
    </row>
    <row r="266" spans="1:12" ht="14.4" x14ac:dyDescent="0.25">
      <c r="A266" s="16" t="s">
        <v>810</v>
      </c>
      <c r="B266" s="3" t="s">
        <v>385</v>
      </c>
      <c r="C266" s="4"/>
      <c r="D266" s="4"/>
      <c r="E266" s="4"/>
      <c r="F266" s="4"/>
      <c r="G266" s="17" t="s">
        <v>786</v>
      </c>
      <c r="H266" s="2">
        <v>19124.47</v>
      </c>
      <c r="I266" s="2">
        <v>5604.81</v>
      </c>
      <c r="J266" s="2">
        <v>62.96</v>
      </c>
      <c r="K266" s="2">
        <v>24666.32</v>
      </c>
      <c r="L266" s="69"/>
    </row>
    <row r="267" spans="1:12" ht="14.4" x14ac:dyDescent="0.25">
      <c r="A267" s="16" t="s">
        <v>811</v>
      </c>
      <c r="B267" s="3" t="s">
        <v>385</v>
      </c>
      <c r="C267" s="4"/>
      <c r="D267" s="4"/>
      <c r="E267" s="4"/>
      <c r="F267" s="4"/>
      <c r="G267" s="17" t="s">
        <v>812</v>
      </c>
      <c r="H267" s="2">
        <v>3528.18</v>
      </c>
      <c r="I267" s="2">
        <v>1498.3</v>
      </c>
      <c r="J267" s="2">
        <v>559.77</v>
      </c>
      <c r="K267" s="2">
        <v>4466.71</v>
      </c>
      <c r="L267" s="69"/>
    </row>
    <row r="268" spans="1:12" ht="14.4" x14ac:dyDescent="0.25">
      <c r="A268" s="16" t="s">
        <v>813</v>
      </c>
      <c r="B268" s="3" t="s">
        <v>385</v>
      </c>
      <c r="C268" s="4"/>
      <c r="D268" s="4"/>
      <c r="E268" s="4"/>
      <c r="F268" s="4"/>
      <c r="G268" s="17" t="s">
        <v>814</v>
      </c>
      <c r="H268" s="2">
        <v>333.83</v>
      </c>
      <c r="I268" s="2">
        <v>147.07</v>
      </c>
      <c r="J268" s="2">
        <v>0</v>
      </c>
      <c r="K268" s="2">
        <v>480.9</v>
      </c>
      <c r="L268" s="69"/>
    </row>
    <row r="269" spans="1:12" ht="14.4" x14ac:dyDescent="0.25">
      <c r="A269" s="19" t="s">
        <v>385</v>
      </c>
      <c r="B269" s="3" t="s">
        <v>385</v>
      </c>
      <c r="C269" s="4"/>
      <c r="D269" s="4"/>
      <c r="E269" s="4"/>
      <c r="F269" s="4"/>
      <c r="G269" s="20" t="s">
        <v>385</v>
      </c>
      <c r="H269" s="26"/>
      <c r="I269" s="26"/>
      <c r="J269" s="26"/>
      <c r="K269" s="26"/>
      <c r="L269" s="21"/>
    </row>
    <row r="270" spans="1:12" ht="14.4" x14ac:dyDescent="0.25">
      <c r="A270" s="11" t="s">
        <v>815</v>
      </c>
      <c r="B270" s="3" t="s">
        <v>385</v>
      </c>
      <c r="C270" s="4"/>
      <c r="D270" s="4"/>
      <c r="E270" s="4"/>
      <c r="F270" s="12" t="s">
        <v>788</v>
      </c>
      <c r="G270" s="13"/>
      <c r="H270" s="22">
        <v>1841892.84</v>
      </c>
      <c r="I270" s="22">
        <v>1168568.07</v>
      </c>
      <c r="J270" s="22">
        <v>556287.28</v>
      </c>
      <c r="K270" s="22">
        <v>2454173.63</v>
      </c>
      <c r="L270" s="71">
        <f>I270-J270</f>
        <v>612280.79</v>
      </c>
    </row>
    <row r="271" spans="1:12" ht="14.4" x14ac:dyDescent="0.25">
      <c r="A271" s="16" t="s">
        <v>816</v>
      </c>
      <c r="B271" s="3" t="s">
        <v>385</v>
      </c>
      <c r="C271" s="4"/>
      <c r="D271" s="4"/>
      <c r="E271" s="4"/>
      <c r="F271" s="4"/>
      <c r="G271" s="17" t="s">
        <v>770</v>
      </c>
      <c r="H271" s="2">
        <v>897802.61</v>
      </c>
      <c r="I271" s="2">
        <v>295916.31</v>
      </c>
      <c r="J271" s="2">
        <v>4470.6899999999996</v>
      </c>
      <c r="K271" s="2">
        <v>1189248.23</v>
      </c>
      <c r="L271" s="69"/>
    </row>
    <row r="272" spans="1:12" ht="14.4" x14ac:dyDescent="0.25">
      <c r="A272" s="16" t="s">
        <v>817</v>
      </c>
      <c r="B272" s="3" t="s">
        <v>385</v>
      </c>
      <c r="C272" s="4"/>
      <c r="D272" s="4"/>
      <c r="E272" s="4"/>
      <c r="F272" s="4"/>
      <c r="G272" s="17" t="s">
        <v>772</v>
      </c>
      <c r="H272" s="2">
        <v>75103.5</v>
      </c>
      <c r="I272" s="2">
        <v>472066.03</v>
      </c>
      <c r="J272" s="2">
        <v>422457.11</v>
      </c>
      <c r="K272" s="2">
        <v>124712.42</v>
      </c>
      <c r="L272" s="69"/>
    </row>
    <row r="273" spans="1:12" ht="14.4" x14ac:dyDescent="0.25">
      <c r="A273" s="16" t="s">
        <v>818</v>
      </c>
      <c r="B273" s="3" t="s">
        <v>385</v>
      </c>
      <c r="C273" s="4"/>
      <c r="D273" s="4"/>
      <c r="E273" s="4"/>
      <c r="F273" s="4"/>
      <c r="G273" s="17" t="s">
        <v>774</v>
      </c>
      <c r="H273" s="2">
        <v>109432.42</v>
      </c>
      <c r="I273" s="2">
        <v>143929.93</v>
      </c>
      <c r="J273" s="2">
        <v>107972.39</v>
      </c>
      <c r="K273" s="2">
        <v>145389.96</v>
      </c>
      <c r="L273" s="69"/>
    </row>
    <row r="274" spans="1:12" ht="14.4" x14ac:dyDescent="0.25">
      <c r="A274" s="16" t="s">
        <v>819</v>
      </c>
      <c r="B274" s="3" t="s">
        <v>385</v>
      </c>
      <c r="C274" s="4"/>
      <c r="D274" s="4"/>
      <c r="E274" s="4"/>
      <c r="F274" s="4"/>
      <c r="G274" s="17" t="s">
        <v>804</v>
      </c>
      <c r="H274" s="2">
        <v>4757.07</v>
      </c>
      <c r="I274" s="2">
        <v>3268.69</v>
      </c>
      <c r="J274" s="2">
        <v>303.39</v>
      </c>
      <c r="K274" s="2">
        <v>7722.37</v>
      </c>
      <c r="L274" s="69"/>
    </row>
    <row r="275" spans="1:12" ht="14.4" x14ac:dyDescent="0.25">
      <c r="A275" s="16" t="s">
        <v>820</v>
      </c>
      <c r="B275" s="3" t="s">
        <v>385</v>
      </c>
      <c r="C275" s="4"/>
      <c r="D275" s="4"/>
      <c r="E275" s="4"/>
      <c r="F275" s="4"/>
      <c r="G275" s="17" t="s">
        <v>821</v>
      </c>
      <c r="H275" s="2">
        <v>2725.49</v>
      </c>
      <c r="I275" s="2">
        <v>614.47</v>
      </c>
      <c r="J275" s="2">
        <v>0</v>
      </c>
      <c r="K275" s="2">
        <v>3339.96</v>
      </c>
      <c r="L275" s="69"/>
    </row>
    <row r="276" spans="1:12" ht="14.4" x14ac:dyDescent="0.25">
      <c r="A276" s="16" t="s">
        <v>822</v>
      </c>
      <c r="B276" s="3" t="s">
        <v>385</v>
      </c>
      <c r="C276" s="4"/>
      <c r="D276" s="4"/>
      <c r="E276" s="4"/>
      <c r="F276" s="4"/>
      <c r="G276" s="17" t="s">
        <v>776</v>
      </c>
      <c r="H276" s="2">
        <v>267171.71000000002</v>
      </c>
      <c r="I276" s="2">
        <v>82762.86</v>
      </c>
      <c r="J276" s="2">
        <v>0.03</v>
      </c>
      <c r="K276" s="2">
        <v>349934.54</v>
      </c>
      <c r="L276" s="69"/>
    </row>
    <row r="277" spans="1:12" ht="14.4" x14ac:dyDescent="0.25">
      <c r="A277" s="16" t="s">
        <v>823</v>
      </c>
      <c r="B277" s="3" t="s">
        <v>385</v>
      </c>
      <c r="C277" s="4"/>
      <c r="D277" s="4"/>
      <c r="E277" s="4"/>
      <c r="F277" s="4"/>
      <c r="G277" s="17" t="s">
        <v>778</v>
      </c>
      <c r="H277" s="2">
        <v>82630.89</v>
      </c>
      <c r="I277" s="2">
        <v>28447.89</v>
      </c>
      <c r="J277" s="2">
        <v>0</v>
      </c>
      <c r="K277" s="2">
        <v>111078.78</v>
      </c>
      <c r="L277" s="69"/>
    </row>
    <row r="278" spans="1:12" ht="14.4" x14ac:dyDescent="0.25">
      <c r="A278" s="16" t="s">
        <v>824</v>
      </c>
      <c r="B278" s="3" t="s">
        <v>385</v>
      </c>
      <c r="C278" s="4"/>
      <c r="D278" s="4"/>
      <c r="E278" s="4"/>
      <c r="F278" s="4"/>
      <c r="G278" s="17" t="s">
        <v>780</v>
      </c>
      <c r="H278" s="2">
        <v>10063.09</v>
      </c>
      <c r="I278" s="2">
        <v>3114.96</v>
      </c>
      <c r="J278" s="2">
        <v>0</v>
      </c>
      <c r="K278" s="2">
        <v>13178.05</v>
      </c>
      <c r="L278" s="69"/>
    </row>
    <row r="279" spans="1:12" ht="14.4" x14ac:dyDescent="0.25">
      <c r="A279" s="16" t="s">
        <v>825</v>
      </c>
      <c r="B279" s="3" t="s">
        <v>385</v>
      </c>
      <c r="C279" s="4"/>
      <c r="D279" s="4"/>
      <c r="E279" s="4"/>
      <c r="F279" s="4"/>
      <c r="G279" s="17" t="s">
        <v>782</v>
      </c>
      <c r="H279" s="2">
        <v>102352.53</v>
      </c>
      <c r="I279" s="2">
        <v>38373.85</v>
      </c>
      <c r="J279" s="2">
        <v>10510.44</v>
      </c>
      <c r="K279" s="2">
        <v>130215.94</v>
      </c>
      <c r="L279" s="69"/>
    </row>
    <row r="280" spans="1:12" ht="14.4" x14ac:dyDescent="0.25">
      <c r="A280" s="16" t="s">
        <v>826</v>
      </c>
      <c r="B280" s="3" t="s">
        <v>385</v>
      </c>
      <c r="C280" s="4"/>
      <c r="D280" s="4"/>
      <c r="E280" s="4"/>
      <c r="F280" s="4"/>
      <c r="G280" s="17" t="s">
        <v>784</v>
      </c>
      <c r="H280" s="2">
        <v>5245.72</v>
      </c>
      <c r="I280" s="2">
        <v>1023.23</v>
      </c>
      <c r="J280" s="2">
        <v>312.54000000000002</v>
      </c>
      <c r="K280" s="2">
        <v>5956.41</v>
      </c>
      <c r="L280" s="69"/>
    </row>
    <row r="281" spans="1:12" ht="14.4" x14ac:dyDescent="0.25">
      <c r="A281" s="16" t="s">
        <v>827</v>
      </c>
      <c r="B281" s="3" t="s">
        <v>385</v>
      </c>
      <c r="C281" s="4"/>
      <c r="D281" s="4"/>
      <c r="E281" s="4"/>
      <c r="F281" s="4"/>
      <c r="G281" s="17" t="s">
        <v>786</v>
      </c>
      <c r="H281" s="2">
        <v>219194.26</v>
      </c>
      <c r="I281" s="2">
        <v>71518.27</v>
      </c>
      <c r="J281" s="2">
        <v>750.87</v>
      </c>
      <c r="K281" s="2">
        <v>289961.65999999997</v>
      </c>
      <c r="L281" s="69"/>
    </row>
    <row r="282" spans="1:12" ht="14.4" x14ac:dyDescent="0.25">
      <c r="A282" s="16" t="s">
        <v>828</v>
      </c>
      <c r="B282" s="3" t="s">
        <v>385</v>
      </c>
      <c r="C282" s="4"/>
      <c r="D282" s="4"/>
      <c r="E282" s="4"/>
      <c r="F282" s="4"/>
      <c r="G282" s="17" t="s">
        <v>812</v>
      </c>
      <c r="H282" s="2">
        <v>63143.95</v>
      </c>
      <c r="I282" s="2">
        <v>27111.26</v>
      </c>
      <c r="J282" s="2">
        <v>9509.82</v>
      </c>
      <c r="K282" s="2">
        <v>80745.39</v>
      </c>
      <c r="L282" s="69"/>
    </row>
    <row r="283" spans="1:12" ht="14.4" x14ac:dyDescent="0.25">
      <c r="A283" s="16" t="s">
        <v>829</v>
      </c>
      <c r="B283" s="3" t="s">
        <v>385</v>
      </c>
      <c r="C283" s="4"/>
      <c r="D283" s="4"/>
      <c r="E283" s="4"/>
      <c r="F283" s="4"/>
      <c r="G283" s="17" t="s">
        <v>814</v>
      </c>
      <c r="H283" s="2">
        <v>1349.6</v>
      </c>
      <c r="I283" s="2">
        <v>420.32</v>
      </c>
      <c r="J283" s="2">
        <v>0</v>
      </c>
      <c r="K283" s="2">
        <v>1769.92</v>
      </c>
      <c r="L283" s="69"/>
    </row>
    <row r="284" spans="1:12" ht="14.4" x14ac:dyDescent="0.25">
      <c r="A284" s="16" t="s">
        <v>830</v>
      </c>
      <c r="B284" s="3" t="s">
        <v>385</v>
      </c>
      <c r="C284" s="4"/>
      <c r="D284" s="4"/>
      <c r="E284" s="4"/>
      <c r="F284" s="4"/>
      <c r="G284" s="17" t="s">
        <v>831</v>
      </c>
      <c r="H284" s="2">
        <v>920</v>
      </c>
      <c r="I284" s="2">
        <v>0</v>
      </c>
      <c r="J284" s="2">
        <v>0</v>
      </c>
      <c r="K284" s="2">
        <v>920</v>
      </c>
      <c r="L284" s="69"/>
    </row>
    <row r="285" spans="1:12" ht="14.4" x14ac:dyDescent="0.25">
      <c r="A285" s="19" t="s">
        <v>385</v>
      </c>
      <c r="B285" s="3" t="s">
        <v>385</v>
      </c>
      <c r="C285" s="4"/>
      <c r="D285" s="4"/>
      <c r="E285" s="4"/>
      <c r="F285" s="4"/>
      <c r="G285" s="20" t="s">
        <v>385</v>
      </c>
      <c r="H285" s="26"/>
      <c r="I285" s="26"/>
      <c r="J285" s="26"/>
      <c r="K285" s="26"/>
      <c r="L285" s="21"/>
    </row>
    <row r="286" spans="1:12" ht="14.4" x14ac:dyDescent="0.25">
      <c r="A286" s="11" t="s">
        <v>832</v>
      </c>
      <c r="B286" s="3" t="s">
        <v>385</v>
      </c>
      <c r="C286" s="4"/>
      <c r="D286" s="4"/>
      <c r="E286" s="12" t="s">
        <v>833</v>
      </c>
      <c r="F286" s="13"/>
      <c r="G286" s="13"/>
      <c r="H286" s="22">
        <v>695271.47</v>
      </c>
      <c r="I286" s="22">
        <v>192231.66</v>
      </c>
      <c r="J286" s="22">
        <v>2960.33</v>
      </c>
      <c r="K286" s="22">
        <v>884542.8</v>
      </c>
      <c r="L286" s="68"/>
    </row>
    <row r="287" spans="1:12" ht="14.4" x14ac:dyDescent="0.25">
      <c r="A287" s="11" t="s">
        <v>834</v>
      </c>
      <c r="B287" s="3" t="s">
        <v>385</v>
      </c>
      <c r="C287" s="4"/>
      <c r="D287" s="4"/>
      <c r="E287" s="4"/>
      <c r="F287" s="12" t="s">
        <v>768</v>
      </c>
      <c r="G287" s="13"/>
      <c r="H287" s="22">
        <v>738</v>
      </c>
      <c r="I287" s="22">
        <v>402.83</v>
      </c>
      <c r="J287" s="22">
        <v>0</v>
      </c>
      <c r="K287" s="22">
        <v>1140.83</v>
      </c>
      <c r="L287" s="71">
        <f>I287-J287</f>
        <v>402.83</v>
      </c>
    </row>
    <row r="288" spans="1:12" ht="14.4" x14ac:dyDescent="0.25">
      <c r="A288" s="16" t="s">
        <v>835</v>
      </c>
      <c r="B288" s="3" t="s">
        <v>385</v>
      </c>
      <c r="C288" s="4"/>
      <c r="D288" s="4"/>
      <c r="E288" s="4"/>
      <c r="F288" s="4"/>
      <c r="G288" s="17" t="s">
        <v>784</v>
      </c>
      <c r="H288" s="2">
        <v>3.09</v>
      </c>
      <c r="I288" s="2">
        <v>2.0499999999999998</v>
      </c>
      <c r="J288" s="2">
        <v>0</v>
      </c>
      <c r="K288" s="2">
        <v>5.14</v>
      </c>
      <c r="L288" s="69"/>
    </row>
    <row r="289" spans="1:12" ht="14.4" x14ac:dyDescent="0.25">
      <c r="A289" s="16" t="s">
        <v>836</v>
      </c>
      <c r="B289" s="3" t="s">
        <v>385</v>
      </c>
      <c r="C289" s="4"/>
      <c r="D289" s="4"/>
      <c r="E289" s="4"/>
      <c r="F289" s="4"/>
      <c r="G289" s="17" t="s">
        <v>812</v>
      </c>
      <c r="H289" s="2">
        <v>202.11</v>
      </c>
      <c r="I289" s="2">
        <v>112.78</v>
      </c>
      <c r="J289" s="2">
        <v>0</v>
      </c>
      <c r="K289" s="2">
        <v>314.89</v>
      </c>
      <c r="L289" s="69"/>
    </row>
    <row r="290" spans="1:12" ht="14.4" x14ac:dyDescent="0.25">
      <c r="A290" s="16" t="s">
        <v>837</v>
      </c>
      <c r="B290" s="3" t="s">
        <v>385</v>
      </c>
      <c r="C290" s="4"/>
      <c r="D290" s="4"/>
      <c r="E290" s="4"/>
      <c r="F290" s="4"/>
      <c r="G290" s="17" t="s">
        <v>831</v>
      </c>
      <c r="H290" s="2">
        <v>532.79999999999995</v>
      </c>
      <c r="I290" s="2">
        <v>288</v>
      </c>
      <c r="J290" s="2">
        <v>0</v>
      </c>
      <c r="K290" s="2">
        <v>820.8</v>
      </c>
      <c r="L290" s="69"/>
    </row>
    <row r="291" spans="1:12" ht="14.4" x14ac:dyDescent="0.25">
      <c r="A291" s="19" t="s">
        <v>385</v>
      </c>
      <c r="B291" s="3" t="s">
        <v>385</v>
      </c>
      <c r="C291" s="4"/>
      <c r="D291" s="4"/>
      <c r="E291" s="4"/>
      <c r="F291" s="4"/>
      <c r="G291" s="20" t="s">
        <v>385</v>
      </c>
      <c r="H291" s="26"/>
      <c r="I291" s="26"/>
      <c r="J291" s="26"/>
      <c r="K291" s="26"/>
      <c r="L291" s="21"/>
    </row>
    <row r="292" spans="1:12" ht="14.4" x14ac:dyDescent="0.25">
      <c r="A292" s="11" t="s">
        <v>838</v>
      </c>
      <c r="B292" s="3" t="s">
        <v>385</v>
      </c>
      <c r="C292" s="4"/>
      <c r="D292" s="4"/>
      <c r="E292" s="4"/>
      <c r="F292" s="12" t="s">
        <v>788</v>
      </c>
      <c r="G292" s="13"/>
      <c r="H292" s="22">
        <v>694533.47</v>
      </c>
      <c r="I292" s="22">
        <v>191828.83</v>
      </c>
      <c r="J292" s="22">
        <v>2960.33</v>
      </c>
      <c r="K292" s="22">
        <v>883401.97</v>
      </c>
      <c r="L292" s="71">
        <f>I292-J292</f>
        <v>188868.5</v>
      </c>
    </row>
    <row r="293" spans="1:12" ht="14.4" x14ac:dyDescent="0.25">
      <c r="A293" s="16" t="s">
        <v>839</v>
      </c>
      <c r="B293" s="3" t="s">
        <v>385</v>
      </c>
      <c r="C293" s="4"/>
      <c r="D293" s="4"/>
      <c r="E293" s="4"/>
      <c r="F293" s="4"/>
      <c r="G293" s="17" t="s">
        <v>784</v>
      </c>
      <c r="H293" s="2">
        <v>4560.37</v>
      </c>
      <c r="I293" s="2">
        <v>1178.51</v>
      </c>
      <c r="J293" s="2">
        <v>0</v>
      </c>
      <c r="K293" s="2">
        <v>5738.88</v>
      </c>
      <c r="L293" s="69"/>
    </row>
    <row r="294" spans="1:12" ht="14.4" x14ac:dyDescent="0.25">
      <c r="A294" s="16" t="s">
        <v>840</v>
      </c>
      <c r="B294" s="3" t="s">
        <v>385</v>
      </c>
      <c r="C294" s="4"/>
      <c r="D294" s="4"/>
      <c r="E294" s="4"/>
      <c r="F294" s="4"/>
      <c r="G294" s="17" t="s">
        <v>812</v>
      </c>
      <c r="H294" s="2">
        <v>210062.45</v>
      </c>
      <c r="I294" s="2">
        <v>62276.85</v>
      </c>
      <c r="J294" s="2">
        <v>2254.98</v>
      </c>
      <c r="K294" s="2">
        <v>270084.32</v>
      </c>
      <c r="L294" s="69"/>
    </row>
    <row r="295" spans="1:12" ht="14.4" x14ac:dyDescent="0.25">
      <c r="A295" s="16" t="s">
        <v>841</v>
      </c>
      <c r="B295" s="3" t="s">
        <v>385</v>
      </c>
      <c r="C295" s="4"/>
      <c r="D295" s="4"/>
      <c r="E295" s="4"/>
      <c r="F295" s="4"/>
      <c r="G295" s="17" t="s">
        <v>831</v>
      </c>
      <c r="H295" s="2">
        <v>479910.65</v>
      </c>
      <c r="I295" s="2">
        <v>128373.47</v>
      </c>
      <c r="J295" s="2">
        <v>705.35</v>
      </c>
      <c r="K295" s="2">
        <v>607578.77</v>
      </c>
      <c r="L295" s="69"/>
    </row>
    <row r="296" spans="1:12" ht="14.4" x14ac:dyDescent="0.25">
      <c r="A296" s="11" t="s">
        <v>385</v>
      </c>
      <c r="B296" s="3" t="s">
        <v>385</v>
      </c>
      <c r="C296" s="4"/>
      <c r="D296" s="4"/>
      <c r="E296" s="12" t="s">
        <v>385</v>
      </c>
      <c r="F296" s="13"/>
      <c r="G296" s="13"/>
      <c r="H296" s="24"/>
      <c r="I296" s="24"/>
      <c r="J296" s="24"/>
      <c r="K296" s="24"/>
      <c r="L296" s="70"/>
    </row>
    <row r="297" spans="1:12" ht="14.4" x14ac:dyDescent="0.25">
      <c r="A297" s="11" t="s">
        <v>842</v>
      </c>
      <c r="B297" s="3" t="s">
        <v>385</v>
      </c>
      <c r="C297" s="4"/>
      <c r="D297" s="12" t="s">
        <v>843</v>
      </c>
      <c r="E297" s="13"/>
      <c r="F297" s="13"/>
      <c r="G297" s="13"/>
      <c r="H297" s="22">
        <v>1007026.34</v>
      </c>
      <c r="I297" s="22">
        <v>285383.26</v>
      </c>
      <c r="J297" s="22">
        <v>0</v>
      </c>
      <c r="K297" s="22">
        <v>1292409.6000000001</v>
      </c>
      <c r="L297" s="71">
        <f>I297-J297</f>
        <v>285383.26</v>
      </c>
    </row>
    <row r="298" spans="1:12" ht="14.4" x14ac:dyDescent="0.25">
      <c r="A298" s="11" t="s">
        <v>844</v>
      </c>
      <c r="B298" s="3" t="s">
        <v>385</v>
      </c>
      <c r="C298" s="4"/>
      <c r="D298" s="4"/>
      <c r="E298" s="12" t="s">
        <v>843</v>
      </c>
      <c r="F298" s="13"/>
      <c r="G298" s="13"/>
      <c r="H298" s="22">
        <v>1007026.34</v>
      </c>
      <c r="I298" s="22">
        <v>285383.26</v>
      </c>
      <c r="J298" s="22">
        <v>0</v>
      </c>
      <c r="K298" s="22">
        <v>1292409.6000000001</v>
      </c>
      <c r="L298" s="68"/>
    </row>
    <row r="299" spans="1:12" ht="14.4" x14ac:dyDescent="0.25">
      <c r="A299" s="11" t="s">
        <v>845</v>
      </c>
      <c r="B299" s="3" t="s">
        <v>385</v>
      </c>
      <c r="C299" s="4"/>
      <c r="D299" s="4"/>
      <c r="E299" s="4"/>
      <c r="F299" s="12" t="s">
        <v>843</v>
      </c>
      <c r="G299" s="13"/>
      <c r="H299" s="22">
        <v>1007026.34</v>
      </c>
      <c r="I299" s="22">
        <v>285383.26</v>
      </c>
      <c r="J299" s="22">
        <v>0</v>
      </c>
      <c r="K299" s="22">
        <v>1292409.6000000001</v>
      </c>
      <c r="L299" s="68"/>
    </row>
    <row r="300" spans="1:12" ht="14.4" x14ac:dyDescent="0.25">
      <c r="A300" s="16" t="s">
        <v>846</v>
      </c>
      <c r="B300" s="3" t="s">
        <v>385</v>
      </c>
      <c r="C300" s="4"/>
      <c r="D300" s="4"/>
      <c r="E300" s="4"/>
      <c r="F300" s="4"/>
      <c r="G300" s="17" t="s">
        <v>847</v>
      </c>
      <c r="H300" s="2">
        <v>10608</v>
      </c>
      <c r="I300" s="2">
        <v>2652</v>
      </c>
      <c r="J300" s="2">
        <v>0</v>
      </c>
      <c r="K300" s="2">
        <v>13260</v>
      </c>
      <c r="L300" s="71">
        <f t="shared" ref="L300:L308" si="0">I300-J300</f>
        <v>2652</v>
      </c>
    </row>
    <row r="301" spans="1:12" ht="14.4" x14ac:dyDescent="0.25">
      <c r="A301" s="16" t="s">
        <v>848</v>
      </c>
      <c r="B301" s="3" t="s">
        <v>385</v>
      </c>
      <c r="C301" s="4"/>
      <c r="D301" s="4"/>
      <c r="E301" s="4"/>
      <c r="F301" s="4"/>
      <c r="G301" s="17" t="s">
        <v>849</v>
      </c>
      <c r="H301" s="2">
        <v>3528</v>
      </c>
      <c r="I301" s="2">
        <v>882</v>
      </c>
      <c r="J301" s="2">
        <v>0</v>
      </c>
      <c r="K301" s="2">
        <v>4410</v>
      </c>
      <c r="L301" s="71">
        <f t="shared" si="0"/>
        <v>882</v>
      </c>
    </row>
    <row r="302" spans="1:12" ht="14.4" x14ac:dyDescent="0.25">
      <c r="A302" s="16" t="s">
        <v>850</v>
      </c>
      <c r="B302" s="3" t="s">
        <v>385</v>
      </c>
      <c r="C302" s="4"/>
      <c r="D302" s="4"/>
      <c r="E302" s="4"/>
      <c r="F302" s="4"/>
      <c r="G302" s="17" t="s">
        <v>851</v>
      </c>
      <c r="H302" s="2">
        <v>2448.98</v>
      </c>
      <c r="I302" s="2">
        <v>0</v>
      </c>
      <c r="J302" s="2">
        <v>0</v>
      </c>
      <c r="K302" s="2">
        <v>2448.98</v>
      </c>
      <c r="L302" s="71">
        <f t="shared" si="0"/>
        <v>0</v>
      </c>
    </row>
    <row r="303" spans="1:12" ht="14.4" x14ac:dyDescent="0.25">
      <c r="A303" s="16" t="s">
        <v>852</v>
      </c>
      <c r="B303" s="3" t="s">
        <v>385</v>
      </c>
      <c r="C303" s="4"/>
      <c r="D303" s="4"/>
      <c r="E303" s="4"/>
      <c r="F303" s="4"/>
      <c r="G303" s="17" t="s">
        <v>853</v>
      </c>
      <c r="H303" s="2">
        <v>45628.480000000003</v>
      </c>
      <c r="I303" s="2">
        <v>12096.17</v>
      </c>
      <c r="J303" s="2">
        <v>0</v>
      </c>
      <c r="K303" s="2">
        <v>57724.65</v>
      </c>
      <c r="L303" s="71">
        <f t="shared" si="0"/>
        <v>12096.17</v>
      </c>
    </row>
    <row r="304" spans="1:12" ht="14.4" x14ac:dyDescent="0.25">
      <c r="A304" s="16" t="s">
        <v>854</v>
      </c>
      <c r="B304" s="3" t="s">
        <v>385</v>
      </c>
      <c r="C304" s="4"/>
      <c r="D304" s="4"/>
      <c r="E304" s="4"/>
      <c r="F304" s="4"/>
      <c r="G304" s="17" t="s">
        <v>855</v>
      </c>
      <c r="H304" s="2">
        <v>191638.11</v>
      </c>
      <c r="I304" s="2">
        <v>61875.57</v>
      </c>
      <c r="J304" s="2">
        <v>0</v>
      </c>
      <c r="K304" s="2">
        <v>253513.68</v>
      </c>
      <c r="L304" s="71">
        <f t="shared" si="0"/>
        <v>61875.57</v>
      </c>
    </row>
    <row r="305" spans="1:12" ht="14.4" x14ac:dyDescent="0.25">
      <c r="A305" s="16" t="s">
        <v>856</v>
      </c>
      <c r="B305" s="3" t="s">
        <v>385</v>
      </c>
      <c r="C305" s="4"/>
      <c r="D305" s="4"/>
      <c r="E305" s="4"/>
      <c r="F305" s="4"/>
      <c r="G305" s="17" t="s">
        <v>857</v>
      </c>
      <c r="H305" s="2">
        <v>284883.55</v>
      </c>
      <c r="I305" s="2">
        <v>61370.89</v>
      </c>
      <c r="J305" s="2">
        <v>0</v>
      </c>
      <c r="K305" s="2">
        <v>346254.44</v>
      </c>
      <c r="L305" s="71">
        <f t="shared" si="0"/>
        <v>61370.89</v>
      </c>
    </row>
    <row r="306" spans="1:12" ht="14.4" x14ac:dyDescent="0.25">
      <c r="A306" s="16" t="s">
        <v>858</v>
      </c>
      <c r="B306" s="3" t="s">
        <v>385</v>
      </c>
      <c r="C306" s="4"/>
      <c r="D306" s="4"/>
      <c r="E306" s="4"/>
      <c r="F306" s="4"/>
      <c r="G306" s="17" t="s">
        <v>859</v>
      </c>
      <c r="H306" s="2">
        <v>404375.37</v>
      </c>
      <c r="I306" s="2">
        <v>118209.13</v>
      </c>
      <c r="J306" s="2">
        <v>0</v>
      </c>
      <c r="K306" s="2">
        <v>522584.5</v>
      </c>
      <c r="L306" s="71">
        <f t="shared" si="0"/>
        <v>118209.13</v>
      </c>
    </row>
    <row r="307" spans="1:12" ht="14.4" x14ac:dyDescent="0.25">
      <c r="A307" s="16" t="s">
        <v>860</v>
      </c>
      <c r="B307" s="3" t="s">
        <v>385</v>
      </c>
      <c r="C307" s="4"/>
      <c r="D307" s="4"/>
      <c r="E307" s="4"/>
      <c r="F307" s="4"/>
      <c r="G307" s="17" t="s">
        <v>861</v>
      </c>
      <c r="H307" s="2">
        <v>27560.31</v>
      </c>
      <c r="I307" s="2">
        <v>19003.75</v>
      </c>
      <c r="J307" s="2">
        <v>0</v>
      </c>
      <c r="K307" s="2">
        <v>46564.06</v>
      </c>
      <c r="L307" s="71">
        <f t="shared" si="0"/>
        <v>19003.75</v>
      </c>
    </row>
    <row r="308" spans="1:12" ht="14.4" x14ac:dyDescent="0.25">
      <c r="A308" s="16" t="s">
        <v>862</v>
      </c>
      <c r="B308" s="3" t="s">
        <v>385</v>
      </c>
      <c r="C308" s="4"/>
      <c r="D308" s="4"/>
      <c r="E308" s="4"/>
      <c r="F308" s="4"/>
      <c r="G308" s="17" t="s">
        <v>863</v>
      </c>
      <c r="H308" s="2">
        <v>36355.54</v>
      </c>
      <c r="I308" s="2">
        <v>9293.75</v>
      </c>
      <c r="J308" s="2">
        <v>0</v>
      </c>
      <c r="K308" s="2">
        <v>45649.29</v>
      </c>
      <c r="L308" s="71">
        <f t="shared" si="0"/>
        <v>9293.75</v>
      </c>
    </row>
    <row r="309" spans="1:12" ht="14.4" x14ac:dyDescent="0.25">
      <c r="A309" s="19" t="s">
        <v>385</v>
      </c>
      <c r="B309" s="3" t="s">
        <v>385</v>
      </c>
      <c r="C309" s="4"/>
      <c r="D309" s="4"/>
      <c r="E309" s="4"/>
      <c r="F309" s="4"/>
      <c r="G309" s="20" t="s">
        <v>385</v>
      </c>
      <c r="H309" s="26"/>
      <c r="I309" s="26"/>
      <c r="J309" s="26"/>
      <c r="K309" s="26"/>
      <c r="L309" s="21"/>
    </row>
    <row r="310" spans="1:12" ht="14.4" x14ac:dyDescent="0.25">
      <c r="A310" s="11" t="s">
        <v>864</v>
      </c>
      <c r="B310" s="15" t="s">
        <v>385</v>
      </c>
      <c r="C310" s="12" t="s">
        <v>865</v>
      </c>
      <c r="D310" s="13"/>
      <c r="E310" s="13"/>
      <c r="F310" s="13"/>
      <c r="G310" s="13"/>
      <c r="H310" s="22">
        <v>581204.04</v>
      </c>
      <c r="I310" s="22">
        <v>192576.06</v>
      </c>
      <c r="J310" s="22">
        <v>1050.4000000000001</v>
      </c>
      <c r="K310" s="22">
        <v>772729.7</v>
      </c>
      <c r="L310" s="71">
        <f>I310-J310</f>
        <v>191525.66</v>
      </c>
    </row>
    <row r="311" spans="1:12" ht="14.4" x14ac:dyDescent="0.25">
      <c r="A311" s="11" t="s">
        <v>866</v>
      </c>
      <c r="B311" s="3" t="s">
        <v>385</v>
      </c>
      <c r="C311" s="4"/>
      <c r="D311" s="12" t="s">
        <v>865</v>
      </c>
      <c r="E311" s="13"/>
      <c r="F311" s="13"/>
      <c r="G311" s="13"/>
      <c r="H311" s="22">
        <v>581204.04</v>
      </c>
      <c r="I311" s="22">
        <v>192576.06</v>
      </c>
      <c r="J311" s="22">
        <v>1050.4000000000001</v>
      </c>
      <c r="K311" s="22">
        <v>772729.7</v>
      </c>
      <c r="L311" s="68"/>
    </row>
    <row r="312" spans="1:12" ht="14.4" x14ac:dyDescent="0.25">
      <c r="A312" s="11" t="s">
        <v>867</v>
      </c>
      <c r="B312" s="3" t="s">
        <v>385</v>
      </c>
      <c r="C312" s="4"/>
      <c r="D312" s="4"/>
      <c r="E312" s="12" t="s">
        <v>865</v>
      </c>
      <c r="F312" s="13"/>
      <c r="G312" s="13"/>
      <c r="H312" s="22">
        <v>581204.04</v>
      </c>
      <c r="I312" s="22">
        <v>192576.06</v>
      </c>
      <c r="J312" s="22">
        <v>1050.4000000000001</v>
      </c>
      <c r="K312" s="22">
        <v>772729.7</v>
      </c>
      <c r="L312" s="68"/>
    </row>
    <row r="313" spans="1:12" ht="14.4" x14ac:dyDescent="0.25">
      <c r="A313" s="11" t="s">
        <v>868</v>
      </c>
      <c r="B313" s="3" t="s">
        <v>385</v>
      </c>
      <c r="C313" s="4"/>
      <c r="D313" s="4"/>
      <c r="E313" s="4"/>
      <c r="F313" s="12" t="s">
        <v>869</v>
      </c>
      <c r="G313" s="13"/>
      <c r="H313" s="22">
        <v>17533.97</v>
      </c>
      <c r="I313" s="22">
        <v>6247.45</v>
      </c>
      <c r="J313" s="22">
        <v>0</v>
      </c>
      <c r="K313" s="22">
        <v>23781.42</v>
      </c>
      <c r="L313" s="71">
        <f>I313-J313</f>
        <v>6247.45</v>
      </c>
    </row>
    <row r="314" spans="1:12" ht="14.4" x14ac:dyDescent="0.25">
      <c r="A314" s="16" t="s">
        <v>870</v>
      </c>
      <c r="B314" s="3" t="s">
        <v>385</v>
      </c>
      <c r="C314" s="4"/>
      <c r="D314" s="4"/>
      <c r="E314" s="4"/>
      <c r="F314" s="4"/>
      <c r="G314" s="17" t="s">
        <v>871</v>
      </c>
      <c r="H314" s="2">
        <v>17533.97</v>
      </c>
      <c r="I314" s="2">
        <v>6247.45</v>
      </c>
      <c r="J314" s="2">
        <v>0</v>
      </c>
      <c r="K314" s="2">
        <v>23781.42</v>
      </c>
      <c r="L314" s="69"/>
    </row>
    <row r="315" spans="1:12" ht="14.4" x14ac:dyDescent="0.25">
      <c r="A315" s="19" t="s">
        <v>385</v>
      </c>
      <c r="B315" s="3" t="s">
        <v>385</v>
      </c>
      <c r="C315" s="4"/>
      <c r="D315" s="4"/>
      <c r="E315" s="4"/>
      <c r="F315" s="4"/>
      <c r="G315" s="20" t="s">
        <v>385</v>
      </c>
      <c r="H315" s="26"/>
      <c r="I315" s="26"/>
      <c r="J315" s="26"/>
      <c r="K315" s="26"/>
      <c r="L315" s="21"/>
    </row>
    <row r="316" spans="1:12" ht="14.4" x14ac:dyDescent="0.25">
      <c r="A316" s="11" t="s">
        <v>872</v>
      </c>
      <c r="B316" s="3" t="s">
        <v>385</v>
      </c>
      <c r="C316" s="4"/>
      <c r="D316" s="4"/>
      <c r="E316" s="4"/>
      <c r="F316" s="12" t="s">
        <v>873</v>
      </c>
      <c r="G316" s="13"/>
      <c r="H316" s="22">
        <v>317125.42</v>
      </c>
      <c r="I316" s="22">
        <v>82050.81</v>
      </c>
      <c r="J316" s="22">
        <v>0</v>
      </c>
      <c r="K316" s="22">
        <v>399176.23</v>
      </c>
      <c r="L316" s="71">
        <f>I316-J316</f>
        <v>82050.81</v>
      </c>
    </row>
    <row r="317" spans="1:12" ht="14.4" x14ac:dyDescent="0.25">
      <c r="A317" s="16" t="s">
        <v>874</v>
      </c>
      <c r="B317" s="3" t="s">
        <v>385</v>
      </c>
      <c r="C317" s="4"/>
      <c r="D317" s="4"/>
      <c r="E317" s="4"/>
      <c r="F317" s="4"/>
      <c r="G317" s="17" t="s">
        <v>875</v>
      </c>
      <c r="H317" s="2">
        <v>187035.77</v>
      </c>
      <c r="I317" s="2">
        <v>42127.97</v>
      </c>
      <c r="J317" s="2">
        <v>0</v>
      </c>
      <c r="K317" s="2">
        <v>229163.74</v>
      </c>
      <c r="L317" s="71">
        <f t="shared" ref="L317:L320" si="1">I317-J317</f>
        <v>42127.97</v>
      </c>
    </row>
    <row r="318" spans="1:12" ht="14.4" x14ac:dyDescent="0.25">
      <c r="A318" s="16" t="s">
        <v>876</v>
      </c>
      <c r="B318" s="3" t="s">
        <v>385</v>
      </c>
      <c r="C318" s="4"/>
      <c r="D318" s="4"/>
      <c r="E318" s="4"/>
      <c r="F318" s="4"/>
      <c r="G318" s="17" t="s">
        <v>877</v>
      </c>
      <c r="H318" s="2">
        <v>4535.6899999999996</v>
      </c>
      <c r="I318" s="2">
        <v>670.06</v>
      </c>
      <c r="J318" s="2">
        <v>0</v>
      </c>
      <c r="K318" s="2">
        <v>5205.75</v>
      </c>
      <c r="L318" s="71">
        <f t="shared" si="1"/>
        <v>670.06</v>
      </c>
    </row>
    <row r="319" spans="1:12" ht="14.4" x14ac:dyDescent="0.25">
      <c r="A319" s="16" t="s">
        <v>878</v>
      </c>
      <c r="B319" s="3" t="s">
        <v>385</v>
      </c>
      <c r="C319" s="4"/>
      <c r="D319" s="4"/>
      <c r="E319" s="4"/>
      <c r="F319" s="4"/>
      <c r="G319" s="17" t="s">
        <v>879</v>
      </c>
      <c r="H319" s="2">
        <v>98514.12</v>
      </c>
      <c r="I319" s="2">
        <v>28362.59</v>
      </c>
      <c r="J319" s="2">
        <v>0</v>
      </c>
      <c r="K319" s="2">
        <v>126876.71</v>
      </c>
      <c r="L319" s="71">
        <f t="shared" si="1"/>
        <v>28362.59</v>
      </c>
    </row>
    <row r="320" spans="1:12" ht="14.4" x14ac:dyDescent="0.25">
      <c r="A320" s="16" t="s">
        <v>880</v>
      </c>
      <c r="B320" s="3" t="s">
        <v>385</v>
      </c>
      <c r="C320" s="4"/>
      <c r="D320" s="4"/>
      <c r="E320" s="4"/>
      <c r="F320" s="4"/>
      <c r="G320" s="17" t="s">
        <v>881</v>
      </c>
      <c r="H320" s="2">
        <v>27039.84</v>
      </c>
      <c r="I320" s="2">
        <v>10890.19</v>
      </c>
      <c r="J320" s="2">
        <v>0</v>
      </c>
      <c r="K320" s="2">
        <v>37930.03</v>
      </c>
      <c r="L320" s="71">
        <f t="shared" si="1"/>
        <v>10890.19</v>
      </c>
    </row>
    <row r="321" spans="1:12" ht="14.4" x14ac:dyDescent="0.25">
      <c r="A321" s="19" t="s">
        <v>385</v>
      </c>
      <c r="B321" s="3" t="s">
        <v>385</v>
      </c>
      <c r="C321" s="4"/>
      <c r="D321" s="4"/>
      <c r="E321" s="4"/>
      <c r="F321" s="4"/>
      <c r="G321" s="20" t="s">
        <v>385</v>
      </c>
      <c r="H321" s="26"/>
      <c r="I321" s="26"/>
      <c r="J321" s="26"/>
      <c r="K321" s="26"/>
      <c r="L321" s="21"/>
    </row>
    <row r="322" spans="1:12" ht="14.4" x14ac:dyDescent="0.25">
      <c r="A322" s="11" t="s">
        <v>882</v>
      </c>
      <c r="B322" s="3" t="s">
        <v>385</v>
      </c>
      <c r="C322" s="4"/>
      <c r="D322" s="4"/>
      <c r="E322" s="4"/>
      <c r="F322" s="12" t="s">
        <v>883</v>
      </c>
      <c r="G322" s="13"/>
      <c r="H322" s="22">
        <v>3544.79</v>
      </c>
      <c r="I322" s="22">
        <v>1036.7</v>
      </c>
      <c r="J322" s="22">
        <v>0</v>
      </c>
      <c r="K322" s="22">
        <v>4581.49</v>
      </c>
      <c r="L322" s="71">
        <f>I322-J322</f>
        <v>1036.7</v>
      </c>
    </row>
    <row r="323" spans="1:12" ht="14.4" x14ac:dyDescent="0.25">
      <c r="A323" s="16" t="s">
        <v>884</v>
      </c>
      <c r="B323" s="3" t="s">
        <v>385</v>
      </c>
      <c r="C323" s="4"/>
      <c r="D323" s="4"/>
      <c r="E323" s="4"/>
      <c r="F323" s="4"/>
      <c r="G323" s="17" t="s">
        <v>885</v>
      </c>
      <c r="H323" s="2">
        <v>1090.3900000000001</v>
      </c>
      <c r="I323" s="2">
        <v>1036.7</v>
      </c>
      <c r="J323" s="2">
        <v>0</v>
      </c>
      <c r="K323" s="2">
        <v>2127.09</v>
      </c>
      <c r="L323" s="69"/>
    </row>
    <row r="324" spans="1:12" ht="14.4" x14ac:dyDescent="0.25">
      <c r="A324" s="16" t="s">
        <v>886</v>
      </c>
      <c r="B324" s="3" t="s">
        <v>385</v>
      </c>
      <c r="C324" s="4"/>
      <c r="D324" s="4"/>
      <c r="E324" s="4"/>
      <c r="F324" s="4"/>
      <c r="G324" s="17" t="s">
        <v>887</v>
      </c>
      <c r="H324" s="2">
        <v>2454.4</v>
      </c>
      <c r="I324" s="2">
        <v>0</v>
      </c>
      <c r="J324" s="2">
        <v>0</v>
      </c>
      <c r="K324" s="2">
        <v>2454.4</v>
      </c>
      <c r="L324" s="69"/>
    </row>
    <row r="325" spans="1:12" ht="14.4" x14ac:dyDescent="0.25">
      <c r="A325" s="19" t="s">
        <v>385</v>
      </c>
      <c r="B325" s="3" t="s">
        <v>385</v>
      </c>
      <c r="C325" s="4"/>
      <c r="D325" s="4"/>
      <c r="E325" s="4"/>
      <c r="F325" s="4"/>
      <c r="G325" s="20" t="s">
        <v>385</v>
      </c>
      <c r="H325" s="26"/>
      <c r="I325" s="26"/>
      <c r="J325" s="26"/>
      <c r="K325" s="26"/>
      <c r="L325" s="21"/>
    </row>
    <row r="326" spans="1:12" ht="14.4" x14ac:dyDescent="0.25">
      <c r="A326" s="11" t="s">
        <v>888</v>
      </c>
      <c r="B326" s="3" t="s">
        <v>385</v>
      </c>
      <c r="C326" s="4"/>
      <c r="D326" s="4"/>
      <c r="E326" s="4"/>
      <c r="F326" s="12" t="s">
        <v>889</v>
      </c>
      <c r="G326" s="13"/>
      <c r="H326" s="22">
        <v>1140.01</v>
      </c>
      <c r="I326" s="22">
        <v>0</v>
      </c>
      <c r="J326" s="22">
        <v>0</v>
      </c>
      <c r="K326" s="22">
        <v>1140.01</v>
      </c>
      <c r="L326" s="71">
        <f>I326-J326</f>
        <v>0</v>
      </c>
    </row>
    <row r="327" spans="1:12" ht="14.4" x14ac:dyDescent="0.25">
      <c r="A327" s="16" t="s">
        <v>890</v>
      </c>
      <c r="B327" s="3" t="s">
        <v>385</v>
      </c>
      <c r="C327" s="4"/>
      <c r="D327" s="4"/>
      <c r="E327" s="4"/>
      <c r="F327" s="4"/>
      <c r="G327" s="17" t="s">
        <v>891</v>
      </c>
      <c r="H327" s="2">
        <v>198.2</v>
      </c>
      <c r="I327" s="2">
        <v>0</v>
      </c>
      <c r="J327" s="2">
        <v>0</v>
      </c>
      <c r="K327" s="2">
        <v>198.2</v>
      </c>
      <c r="L327" s="69"/>
    </row>
    <row r="328" spans="1:12" ht="14.4" x14ac:dyDescent="0.25">
      <c r="A328" s="16" t="s">
        <v>892</v>
      </c>
      <c r="B328" s="3" t="s">
        <v>385</v>
      </c>
      <c r="C328" s="4"/>
      <c r="D328" s="4"/>
      <c r="E328" s="4"/>
      <c r="F328" s="4"/>
      <c r="G328" s="17" t="s">
        <v>893</v>
      </c>
      <c r="H328" s="2">
        <v>858</v>
      </c>
      <c r="I328" s="2">
        <v>0</v>
      </c>
      <c r="J328" s="2">
        <v>0</v>
      </c>
      <c r="K328" s="2">
        <v>858</v>
      </c>
      <c r="L328" s="69"/>
    </row>
    <row r="329" spans="1:12" ht="14.4" x14ac:dyDescent="0.25">
      <c r="A329" s="16" t="s">
        <v>894</v>
      </c>
      <c r="B329" s="3" t="s">
        <v>385</v>
      </c>
      <c r="C329" s="4"/>
      <c r="D329" s="4"/>
      <c r="E329" s="4"/>
      <c r="F329" s="4"/>
      <c r="G329" s="17" t="s">
        <v>895</v>
      </c>
      <c r="H329" s="2">
        <v>83.81</v>
      </c>
      <c r="I329" s="2">
        <v>0</v>
      </c>
      <c r="J329" s="2">
        <v>0</v>
      </c>
      <c r="K329" s="2">
        <v>83.81</v>
      </c>
      <c r="L329" s="69"/>
    </row>
    <row r="330" spans="1:12" ht="14.4" x14ac:dyDescent="0.25">
      <c r="A330" s="19" t="s">
        <v>385</v>
      </c>
      <c r="B330" s="3" t="s">
        <v>385</v>
      </c>
      <c r="C330" s="4"/>
      <c r="D330" s="4"/>
      <c r="E330" s="4"/>
      <c r="F330" s="4"/>
      <c r="G330" s="20" t="s">
        <v>385</v>
      </c>
      <c r="H330" s="26"/>
      <c r="I330" s="26"/>
      <c r="J330" s="26"/>
      <c r="K330" s="26"/>
      <c r="L330" s="21"/>
    </row>
    <row r="331" spans="1:12" ht="14.4" x14ac:dyDescent="0.25">
      <c r="A331" s="11" t="s">
        <v>898</v>
      </c>
      <c r="B331" s="3" t="s">
        <v>385</v>
      </c>
      <c r="C331" s="4"/>
      <c r="D331" s="4"/>
      <c r="E331" s="4"/>
      <c r="F331" s="12" t="s">
        <v>899</v>
      </c>
      <c r="G331" s="13"/>
      <c r="H331" s="22">
        <v>104368.49</v>
      </c>
      <c r="I331" s="22">
        <v>30164.85</v>
      </c>
      <c r="J331" s="22">
        <v>0</v>
      </c>
      <c r="K331" s="22">
        <v>134533.34</v>
      </c>
      <c r="L331" s="71">
        <f>I331-J331</f>
        <v>30164.85</v>
      </c>
    </row>
    <row r="332" spans="1:12" ht="14.4" x14ac:dyDescent="0.25">
      <c r="A332" s="16" t="s">
        <v>900</v>
      </c>
      <c r="B332" s="3" t="s">
        <v>385</v>
      </c>
      <c r="C332" s="4"/>
      <c r="D332" s="4"/>
      <c r="E332" s="4"/>
      <c r="F332" s="4"/>
      <c r="G332" s="17" t="s">
        <v>901</v>
      </c>
      <c r="H332" s="2">
        <v>72174.3</v>
      </c>
      <c r="I332" s="2">
        <v>24544.98</v>
      </c>
      <c r="J332" s="2">
        <v>0</v>
      </c>
      <c r="K332" s="2">
        <v>96719.28</v>
      </c>
      <c r="L332" s="69"/>
    </row>
    <row r="333" spans="1:12" ht="14.4" x14ac:dyDescent="0.25">
      <c r="A333" s="16" t="s">
        <v>902</v>
      </c>
      <c r="B333" s="3" t="s">
        <v>385</v>
      </c>
      <c r="C333" s="4"/>
      <c r="D333" s="4"/>
      <c r="E333" s="4"/>
      <c r="F333" s="4"/>
      <c r="G333" s="17" t="s">
        <v>903</v>
      </c>
      <c r="H333" s="2">
        <v>21487.46</v>
      </c>
      <c r="I333" s="2">
        <v>2802.27</v>
      </c>
      <c r="J333" s="2">
        <v>0</v>
      </c>
      <c r="K333" s="2">
        <v>24289.73</v>
      </c>
      <c r="L333" s="69"/>
    </row>
    <row r="334" spans="1:12" ht="14.4" x14ac:dyDescent="0.25">
      <c r="A334" s="16" t="s">
        <v>904</v>
      </c>
      <c r="B334" s="3" t="s">
        <v>385</v>
      </c>
      <c r="C334" s="4"/>
      <c r="D334" s="4"/>
      <c r="E334" s="4"/>
      <c r="F334" s="4"/>
      <c r="G334" s="17" t="s">
        <v>905</v>
      </c>
      <c r="H334" s="2">
        <v>651.34</v>
      </c>
      <c r="I334" s="2">
        <v>259</v>
      </c>
      <c r="J334" s="2">
        <v>0</v>
      </c>
      <c r="K334" s="2">
        <v>910.34</v>
      </c>
      <c r="L334" s="69"/>
    </row>
    <row r="335" spans="1:12" ht="14.4" x14ac:dyDescent="0.25">
      <c r="A335" s="16" t="s">
        <v>906</v>
      </c>
      <c r="B335" s="3" t="s">
        <v>385</v>
      </c>
      <c r="C335" s="4"/>
      <c r="D335" s="4"/>
      <c r="E335" s="4"/>
      <c r="F335" s="4"/>
      <c r="G335" s="17" t="s">
        <v>907</v>
      </c>
      <c r="H335" s="2">
        <v>9799.9</v>
      </c>
      <c r="I335" s="2">
        <v>2558.6</v>
      </c>
      <c r="J335" s="2">
        <v>0</v>
      </c>
      <c r="K335" s="2">
        <v>12358.5</v>
      </c>
      <c r="L335" s="69"/>
    </row>
    <row r="336" spans="1:12" ht="14.4" x14ac:dyDescent="0.25">
      <c r="A336" s="16" t="s">
        <v>908</v>
      </c>
      <c r="B336" s="3" t="s">
        <v>385</v>
      </c>
      <c r="C336" s="4"/>
      <c r="D336" s="4"/>
      <c r="E336" s="4"/>
      <c r="F336" s="4"/>
      <c r="G336" s="17" t="s">
        <v>861</v>
      </c>
      <c r="H336" s="2">
        <v>255.49</v>
      </c>
      <c r="I336" s="2">
        <v>0</v>
      </c>
      <c r="J336" s="2">
        <v>0</v>
      </c>
      <c r="K336" s="2">
        <v>255.49</v>
      </c>
      <c r="L336" s="69"/>
    </row>
    <row r="337" spans="1:12" ht="14.4" x14ac:dyDescent="0.25">
      <c r="A337" s="19" t="s">
        <v>385</v>
      </c>
      <c r="B337" s="3" t="s">
        <v>385</v>
      </c>
      <c r="C337" s="4"/>
      <c r="D337" s="4"/>
      <c r="E337" s="4"/>
      <c r="F337" s="4"/>
      <c r="G337" s="20" t="s">
        <v>385</v>
      </c>
      <c r="H337" s="26"/>
      <c r="I337" s="26"/>
      <c r="J337" s="26"/>
      <c r="K337" s="26"/>
      <c r="L337" s="21"/>
    </row>
    <row r="338" spans="1:12" ht="14.4" x14ac:dyDescent="0.25">
      <c r="A338" s="11" t="s">
        <v>909</v>
      </c>
      <c r="B338" s="3" t="s">
        <v>385</v>
      </c>
      <c r="C338" s="4"/>
      <c r="D338" s="4"/>
      <c r="E338" s="4"/>
      <c r="F338" s="12" t="s">
        <v>910</v>
      </c>
      <c r="G338" s="13"/>
      <c r="H338" s="22">
        <v>46035.16</v>
      </c>
      <c r="I338" s="22">
        <v>47563.89</v>
      </c>
      <c r="J338" s="22">
        <v>1050.4000000000001</v>
      </c>
      <c r="K338" s="22">
        <v>92548.65</v>
      </c>
      <c r="L338" s="71">
        <f>I338-J338</f>
        <v>46513.49</v>
      </c>
    </row>
    <row r="339" spans="1:12" ht="14.4" x14ac:dyDescent="0.25">
      <c r="A339" s="16" t="s">
        <v>911</v>
      </c>
      <c r="B339" s="3" t="s">
        <v>385</v>
      </c>
      <c r="C339" s="4"/>
      <c r="D339" s="4"/>
      <c r="E339" s="4"/>
      <c r="F339" s="4"/>
      <c r="G339" s="17" t="s">
        <v>694</v>
      </c>
      <c r="H339" s="2">
        <v>9010.98</v>
      </c>
      <c r="I339" s="2">
        <v>2601.75</v>
      </c>
      <c r="J339" s="2">
        <v>0</v>
      </c>
      <c r="K339" s="2">
        <v>11612.73</v>
      </c>
      <c r="L339" s="69"/>
    </row>
    <row r="340" spans="1:12" ht="14.4" x14ac:dyDescent="0.25">
      <c r="A340" s="16" t="s">
        <v>912</v>
      </c>
      <c r="B340" s="3" t="s">
        <v>385</v>
      </c>
      <c r="C340" s="4"/>
      <c r="D340" s="4"/>
      <c r="E340" s="4"/>
      <c r="F340" s="4"/>
      <c r="G340" s="17" t="s">
        <v>913</v>
      </c>
      <c r="H340" s="2">
        <v>286.5</v>
      </c>
      <c r="I340" s="2">
        <v>206.68</v>
      </c>
      <c r="J340" s="2">
        <v>0</v>
      </c>
      <c r="K340" s="2">
        <v>493.18</v>
      </c>
      <c r="L340" s="69"/>
    </row>
    <row r="341" spans="1:12" ht="14.4" x14ac:dyDescent="0.25">
      <c r="A341" s="16" t="s">
        <v>914</v>
      </c>
      <c r="B341" s="3" t="s">
        <v>385</v>
      </c>
      <c r="C341" s="4"/>
      <c r="D341" s="4"/>
      <c r="E341" s="4"/>
      <c r="F341" s="4"/>
      <c r="G341" s="17" t="s">
        <v>915</v>
      </c>
      <c r="H341" s="2">
        <v>7035.6</v>
      </c>
      <c r="I341" s="2">
        <v>2334.4</v>
      </c>
      <c r="J341" s="2">
        <v>1050.4000000000001</v>
      </c>
      <c r="K341" s="2">
        <v>8319.6</v>
      </c>
      <c r="L341" s="69"/>
    </row>
    <row r="342" spans="1:12" ht="14.4" x14ac:dyDescent="0.25">
      <c r="A342" s="16" t="s">
        <v>916</v>
      </c>
      <c r="B342" s="3" t="s">
        <v>385</v>
      </c>
      <c r="C342" s="4"/>
      <c r="D342" s="4"/>
      <c r="E342" s="4"/>
      <c r="F342" s="4"/>
      <c r="G342" s="17" t="s">
        <v>917</v>
      </c>
      <c r="H342" s="2">
        <v>26580.240000000002</v>
      </c>
      <c r="I342" s="2">
        <v>41496.1</v>
      </c>
      <c r="J342" s="2">
        <v>0</v>
      </c>
      <c r="K342" s="2">
        <v>68076.34</v>
      </c>
      <c r="L342" s="69"/>
    </row>
    <row r="343" spans="1:12" ht="14.4" x14ac:dyDescent="0.25">
      <c r="A343" s="16" t="s">
        <v>918</v>
      </c>
      <c r="B343" s="3" t="s">
        <v>385</v>
      </c>
      <c r="C343" s="4"/>
      <c r="D343" s="4"/>
      <c r="E343" s="4"/>
      <c r="F343" s="4"/>
      <c r="G343" s="17" t="s">
        <v>919</v>
      </c>
      <c r="H343" s="2">
        <v>3121.84</v>
      </c>
      <c r="I343" s="2">
        <v>924.96</v>
      </c>
      <c r="J343" s="2">
        <v>0</v>
      </c>
      <c r="K343" s="2">
        <v>4046.8</v>
      </c>
      <c r="L343" s="69"/>
    </row>
    <row r="344" spans="1:12" ht="14.4" x14ac:dyDescent="0.25">
      <c r="A344" s="19" t="s">
        <v>385</v>
      </c>
      <c r="B344" s="3" t="s">
        <v>385</v>
      </c>
      <c r="C344" s="4"/>
      <c r="D344" s="4"/>
      <c r="E344" s="4"/>
      <c r="F344" s="4"/>
      <c r="G344" s="20" t="s">
        <v>385</v>
      </c>
      <c r="H344" s="26"/>
      <c r="I344" s="26"/>
      <c r="J344" s="26"/>
      <c r="K344" s="26"/>
      <c r="L344" s="21"/>
    </row>
    <row r="345" spans="1:12" ht="14.4" x14ac:dyDescent="0.25">
      <c r="A345" s="11" t="s">
        <v>920</v>
      </c>
      <c r="B345" s="3" t="s">
        <v>385</v>
      </c>
      <c r="C345" s="4"/>
      <c r="D345" s="4"/>
      <c r="E345" s="4"/>
      <c r="F345" s="12" t="s">
        <v>921</v>
      </c>
      <c r="G345" s="13"/>
      <c r="H345" s="22">
        <v>79071.23</v>
      </c>
      <c r="I345" s="22">
        <v>25512.36</v>
      </c>
      <c r="J345" s="22">
        <v>0</v>
      </c>
      <c r="K345" s="22">
        <v>104583.59</v>
      </c>
      <c r="L345" s="71">
        <f>I345-J345</f>
        <v>25512.36</v>
      </c>
    </row>
    <row r="346" spans="1:12" ht="14.4" x14ac:dyDescent="0.25">
      <c r="A346" s="16" t="s">
        <v>922</v>
      </c>
      <c r="B346" s="3" t="s">
        <v>385</v>
      </c>
      <c r="C346" s="4"/>
      <c r="D346" s="4"/>
      <c r="E346" s="4"/>
      <c r="F346" s="4"/>
      <c r="G346" s="17" t="s">
        <v>923</v>
      </c>
      <c r="H346" s="2">
        <v>14.16</v>
      </c>
      <c r="I346" s="2">
        <v>0</v>
      </c>
      <c r="J346" s="2">
        <v>0</v>
      </c>
      <c r="K346" s="2">
        <v>14.16</v>
      </c>
      <c r="L346" s="69"/>
    </row>
    <row r="347" spans="1:12" ht="14.4" x14ac:dyDescent="0.25">
      <c r="A347" s="16" t="s">
        <v>924</v>
      </c>
      <c r="B347" s="3" t="s">
        <v>385</v>
      </c>
      <c r="C347" s="4"/>
      <c r="D347" s="4"/>
      <c r="E347" s="4"/>
      <c r="F347" s="4"/>
      <c r="G347" s="17" t="s">
        <v>925</v>
      </c>
      <c r="H347" s="2">
        <v>257.94</v>
      </c>
      <c r="I347" s="2">
        <v>48.6</v>
      </c>
      <c r="J347" s="2">
        <v>0</v>
      </c>
      <c r="K347" s="2">
        <v>306.54000000000002</v>
      </c>
      <c r="L347" s="69"/>
    </row>
    <row r="348" spans="1:12" ht="14.4" x14ac:dyDescent="0.25">
      <c r="A348" s="16" t="s">
        <v>926</v>
      </c>
      <c r="B348" s="3" t="s">
        <v>385</v>
      </c>
      <c r="C348" s="4"/>
      <c r="D348" s="4"/>
      <c r="E348" s="4"/>
      <c r="F348" s="4"/>
      <c r="G348" s="17" t="s">
        <v>927</v>
      </c>
      <c r="H348" s="2">
        <v>603.95000000000005</v>
      </c>
      <c r="I348" s="2">
        <v>243.23</v>
      </c>
      <c r="J348" s="2">
        <v>0</v>
      </c>
      <c r="K348" s="2">
        <v>847.18</v>
      </c>
      <c r="L348" s="69"/>
    </row>
    <row r="349" spans="1:12" ht="14.4" x14ac:dyDescent="0.25">
      <c r="A349" s="16" t="s">
        <v>928</v>
      </c>
      <c r="B349" s="3" t="s">
        <v>385</v>
      </c>
      <c r="C349" s="4"/>
      <c r="D349" s="4"/>
      <c r="E349" s="4"/>
      <c r="F349" s="4"/>
      <c r="G349" s="17" t="s">
        <v>929</v>
      </c>
      <c r="H349" s="2">
        <v>2602.81</v>
      </c>
      <c r="I349" s="2">
        <v>0</v>
      </c>
      <c r="J349" s="2">
        <v>0</v>
      </c>
      <c r="K349" s="2">
        <v>2602.81</v>
      </c>
      <c r="L349" s="69"/>
    </row>
    <row r="350" spans="1:12" ht="14.4" x14ac:dyDescent="0.25">
      <c r="A350" s="16" t="s">
        <v>930</v>
      </c>
      <c r="B350" s="3" t="s">
        <v>385</v>
      </c>
      <c r="C350" s="4"/>
      <c r="D350" s="4"/>
      <c r="E350" s="4"/>
      <c r="F350" s="4"/>
      <c r="G350" s="17" t="s">
        <v>931</v>
      </c>
      <c r="H350" s="2">
        <v>2145.6799999999998</v>
      </c>
      <c r="I350" s="2">
        <v>37.159999999999997</v>
      </c>
      <c r="J350" s="2">
        <v>0</v>
      </c>
      <c r="K350" s="2">
        <v>2182.84</v>
      </c>
      <c r="L350" s="69"/>
    </row>
    <row r="351" spans="1:12" ht="14.4" x14ac:dyDescent="0.25">
      <c r="A351" s="16" t="s">
        <v>932</v>
      </c>
      <c r="B351" s="3" t="s">
        <v>385</v>
      </c>
      <c r="C351" s="4"/>
      <c r="D351" s="4"/>
      <c r="E351" s="4"/>
      <c r="F351" s="4"/>
      <c r="G351" s="17" t="s">
        <v>933</v>
      </c>
      <c r="H351" s="2">
        <v>447</v>
      </c>
      <c r="I351" s="2">
        <v>174</v>
      </c>
      <c r="J351" s="2">
        <v>0</v>
      </c>
      <c r="K351" s="2">
        <v>621</v>
      </c>
      <c r="L351" s="69"/>
    </row>
    <row r="352" spans="1:12" ht="14.4" x14ac:dyDescent="0.25">
      <c r="A352" s="16" t="s">
        <v>934</v>
      </c>
      <c r="B352" s="3" t="s">
        <v>385</v>
      </c>
      <c r="C352" s="4"/>
      <c r="D352" s="4"/>
      <c r="E352" s="4"/>
      <c r="F352" s="4"/>
      <c r="G352" s="17" t="s">
        <v>935</v>
      </c>
      <c r="H352" s="2">
        <v>151.5</v>
      </c>
      <c r="I352" s="2">
        <v>100</v>
      </c>
      <c r="J352" s="2">
        <v>0</v>
      </c>
      <c r="K352" s="2">
        <v>251.5</v>
      </c>
      <c r="L352" s="69"/>
    </row>
    <row r="353" spans="1:12" ht="14.4" x14ac:dyDescent="0.25">
      <c r="A353" s="16" t="s">
        <v>936</v>
      </c>
      <c r="B353" s="3" t="s">
        <v>385</v>
      </c>
      <c r="C353" s="4"/>
      <c r="D353" s="4"/>
      <c r="E353" s="4"/>
      <c r="F353" s="4"/>
      <c r="G353" s="17" t="s">
        <v>937</v>
      </c>
      <c r="H353" s="2">
        <v>35.1</v>
      </c>
      <c r="I353" s="2">
        <v>274.2</v>
      </c>
      <c r="J353" s="2">
        <v>0</v>
      </c>
      <c r="K353" s="2">
        <v>309.3</v>
      </c>
      <c r="L353" s="69"/>
    </row>
    <row r="354" spans="1:12" ht="14.4" x14ac:dyDescent="0.25">
      <c r="A354" s="16" t="s">
        <v>938</v>
      </c>
      <c r="B354" s="3" t="s">
        <v>385</v>
      </c>
      <c r="C354" s="4"/>
      <c r="D354" s="4"/>
      <c r="E354" s="4"/>
      <c r="F354" s="4"/>
      <c r="G354" s="17" t="s">
        <v>939</v>
      </c>
      <c r="H354" s="2">
        <v>3072.05</v>
      </c>
      <c r="I354" s="2">
        <v>0</v>
      </c>
      <c r="J354" s="2">
        <v>0</v>
      </c>
      <c r="K354" s="2">
        <v>3072.05</v>
      </c>
      <c r="L354" s="69"/>
    </row>
    <row r="355" spans="1:12" ht="14.4" x14ac:dyDescent="0.25">
      <c r="A355" s="16" t="s">
        <v>940</v>
      </c>
      <c r="B355" s="3" t="s">
        <v>385</v>
      </c>
      <c r="C355" s="4"/>
      <c r="D355" s="4"/>
      <c r="E355" s="4"/>
      <c r="F355" s="4"/>
      <c r="G355" s="17" t="s">
        <v>941</v>
      </c>
      <c r="H355" s="2">
        <v>63.99</v>
      </c>
      <c r="I355" s="2">
        <v>0</v>
      </c>
      <c r="J355" s="2">
        <v>0</v>
      </c>
      <c r="K355" s="2">
        <v>63.99</v>
      </c>
      <c r="L355" s="69"/>
    </row>
    <row r="356" spans="1:12" ht="14.4" x14ac:dyDescent="0.25">
      <c r="A356" s="16" t="s">
        <v>942</v>
      </c>
      <c r="B356" s="3" t="s">
        <v>385</v>
      </c>
      <c r="C356" s="4"/>
      <c r="D356" s="4"/>
      <c r="E356" s="4"/>
      <c r="F356" s="4"/>
      <c r="G356" s="17" t="s">
        <v>943</v>
      </c>
      <c r="H356" s="2">
        <v>7944</v>
      </c>
      <c r="I356" s="2">
        <v>1986</v>
      </c>
      <c r="J356" s="2">
        <v>0</v>
      </c>
      <c r="K356" s="2">
        <v>9930</v>
      </c>
      <c r="L356" s="69"/>
    </row>
    <row r="357" spans="1:12" ht="14.4" x14ac:dyDescent="0.25">
      <c r="A357" s="16" t="s">
        <v>944</v>
      </c>
      <c r="B357" s="3" t="s">
        <v>385</v>
      </c>
      <c r="C357" s="4"/>
      <c r="D357" s="4"/>
      <c r="E357" s="4"/>
      <c r="F357" s="4"/>
      <c r="G357" s="17" t="s">
        <v>945</v>
      </c>
      <c r="H357" s="2">
        <v>1581.08</v>
      </c>
      <c r="I357" s="2">
        <v>215.35</v>
      </c>
      <c r="J357" s="2">
        <v>0</v>
      </c>
      <c r="K357" s="2">
        <v>1796.43</v>
      </c>
      <c r="L357" s="69"/>
    </row>
    <row r="358" spans="1:12" ht="14.4" x14ac:dyDescent="0.25">
      <c r="A358" s="16" t="s">
        <v>946</v>
      </c>
      <c r="B358" s="3" t="s">
        <v>385</v>
      </c>
      <c r="C358" s="4"/>
      <c r="D358" s="4"/>
      <c r="E358" s="4"/>
      <c r="F358" s="4"/>
      <c r="G358" s="17" t="s">
        <v>947</v>
      </c>
      <c r="H358" s="2">
        <v>1500</v>
      </c>
      <c r="I358" s="2">
        <v>0</v>
      </c>
      <c r="J358" s="2">
        <v>0</v>
      </c>
      <c r="K358" s="2">
        <v>1500</v>
      </c>
      <c r="L358" s="69"/>
    </row>
    <row r="359" spans="1:12" ht="14.4" x14ac:dyDescent="0.25">
      <c r="A359" s="16" t="s">
        <v>948</v>
      </c>
      <c r="B359" s="3" t="s">
        <v>385</v>
      </c>
      <c r="C359" s="4"/>
      <c r="D359" s="4"/>
      <c r="E359" s="4"/>
      <c r="F359" s="4"/>
      <c r="G359" s="17" t="s">
        <v>949</v>
      </c>
      <c r="H359" s="2">
        <v>9416.43</v>
      </c>
      <c r="I359" s="2">
        <v>450.95</v>
      </c>
      <c r="J359" s="2">
        <v>0</v>
      </c>
      <c r="K359" s="2">
        <v>9867.3799999999992</v>
      </c>
      <c r="L359" s="69"/>
    </row>
    <row r="360" spans="1:12" ht="14.4" x14ac:dyDescent="0.25">
      <c r="A360" s="16" t="s">
        <v>950</v>
      </c>
      <c r="B360" s="3" t="s">
        <v>385</v>
      </c>
      <c r="C360" s="4"/>
      <c r="D360" s="4"/>
      <c r="E360" s="4"/>
      <c r="F360" s="4"/>
      <c r="G360" s="17" t="s">
        <v>951</v>
      </c>
      <c r="H360" s="2">
        <v>2753.84</v>
      </c>
      <c r="I360" s="2">
        <v>267.41000000000003</v>
      </c>
      <c r="J360" s="2">
        <v>0</v>
      </c>
      <c r="K360" s="2">
        <v>3021.25</v>
      </c>
      <c r="L360" s="69"/>
    </row>
    <row r="361" spans="1:12" ht="14.4" x14ac:dyDescent="0.25">
      <c r="A361" s="16" t="s">
        <v>952</v>
      </c>
      <c r="B361" s="3" t="s">
        <v>385</v>
      </c>
      <c r="C361" s="4"/>
      <c r="D361" s="4"/>
      <c r="E361" s="4"/>
      <c r="F361" s="4"/>
      <c r="G361" s="17" t="s">
        <v>953</v>
      </c>
      <c r="H361" s="2">
        <v>43814.91</v>
      </c>
      <c r="I361" s="2">
        <v>19886.03</v>
      </c>
      <c r="J361" s="2">
        <v>0</v>
      </c>
      <c r="K361" s="2">
        <v>63700.94</v>
      </c>
      <c r="L361" s="69"/>
    </row>
    <row r="362" spans="1:12" ht="14.4" x14ac:dyDescent="0.25">
      <c r="A362" s="16" t="s">
        <v>954</v>
      </c>
      <c r="B362" s="3" t="s">
        <v>385</v>
      </c>
      <c r="C362" s="4"/>
      <c r="D362" s="4"/>
      <c r="E362" s="4"/>
      <c r="F362" s="4"/>
      <c r="G362" s="17" t="s">
        <v>955</v>
      </c>
      <c r="H362" s="2">
        <v>2666.79</v>
      </c>
      <c r="I362" s="2">
        <v>1829.43</v>
      </c>
      <c r="J362" s="2">
        <v>0</v>
      </c>
      <c r="K362" s="2">
        <v>4496.22</v>
      </c>
      <c r="L362" s="69"/>
    </row>
    <row r="363" spans="1:12" ht="14.4" x14ac:dyDescent="0.25">
      <c r="A363" s="19" t="s">
        <v>385</v>
      </c>
      <c r="B363" s="3" t="s">
        <v>385</v>
      </c>
      <c r="C363" s="4"/>
      <c r="D363" s="4"/>
      <c r="E363" s="4"/>
      <c r="F363" s="4"/>
      <c r="G363" s="20" t="s">
        <v>385</v>
      </c>
      <c r="H363" s="26"/>
      <c r="I363" s="26"/>
      <c r="J363" s="26"/>
      <c r="K363" s="26"/>
      <c r="L363" s="21"/>
    </row>
    <row r="364" spans="1:12" ht="14.4" x14ac:dyDescent="0.25">
      <c r="A364" s="11" t="s">
        <v>956</v>
      </c>
      <c r="B364" s="3" t="s">
        <v>385</v>
      </c>
      <c r="C364" s="4"/>
      <c r="D364" s="4"/>
      <c r="E364" s="4"/>
      <c r="F364" s="12" t="s">
        <v>957</v>
      </c>
      <c r="G364" s="13"/>
      <c r="H364" s="22">
        <v>12384.97</v>
      </c>
      <c r="I364" s="22">
        <v>0</v>
      </c>
      <c r="J364" s="22">
        <v>0</v>
      </c>
      <c r="K364" s="22">
        <v>12384.97</v>
      </c>
      <c r="L364" s="71">
        <f>I364-J364</f>
        <v>0</v>
      </c>
    </row>
    <row r="365" spans="1:12" ht="14.4" x14ac:dyDescent="0.25">
      <c r="A365" s="16" t="s">
        <v>958</v>
      </c>
      <c r="B365" s="3" t="s">
        <v>385</v>
      </c>
      <c r="C365" s="4"/>
      <c r="D365" s="4"/>
      <c r="E365" s="4"/>
      <c r="F365" s="4"/>
      <c r="G365" s="17" t="s">
        <v>959</v>
      </c>
      <c r="H365" s="2">
        <v>12384.97</v>
      </c>
      <c r="I365" s="2">
        <v>0</v>
      </c>
      <c r="J365" s="2">
        <v>0</v>
      </c>
      <c r="K365" s="2">
        <v>12384.97</v>
      </c>
      <c r="L365" s="69"/>
    </row>
    <row r="366" spans="1:12" ht="14.4" x14ac:dyDescent="0.25">
      <c r="A366" s="19" t="s">
        <v>385</v>
      </c>
      <c r="B366" s="3" t="s">
        <v>385</v>
      </c>
      <c r="C366" s="4"/>
      <c r="D366" s="4"/>
      <c r="E366" s="4"/>
      <c r="F366" s="4"/>
      <c r="G366" s="20" t="s">
        <v>385</v>
      </c>
      <c r="H366" s="26"/>
      <c r="I366" s="26"/>
      <c r="J366" s="26"/>
      <c r="K366" s="26"/>
      <c r="L366" s="21"/>
    </row>
    <row r="367" spans="1:12" ht="14.4" x14ac:dyDescent="0.25">
      <c r="A367" s="11" t="s">
        <v>962</v>
      </c>
      <c r="B367" s="15" t="s">
        <v>385</v>
      </c>
      <c r="C367" s="12" t="s">
        <v>963</v>
      </c>
      <c r="D367" s="13"/>
      <c r="E367" s="13"/>
      <c r="F367" s="13"/>
      <c r="G367" s="13"/>
      <c r="H367" s="22">
        <v>170688.42</v>
      </c>
      <c r="I367" s="22">
        <v>80931.539999999994</v>
      </c>
      <c r="J367" s="22">
        <v>0</v>
      </c>
      <c r="K367" s="22">
        <v>251619.96</v>
      </c>
      <c r="L367" s="71">
        <f>I367-J367</f>
        <v>80931.539999999994</v>
      </c>
    </row>
    <row r="368" spans="1:12" ht="14.4" x14ac:dyDescent="0.25">
      <c r="A368" s="11" t="s">
        <v>964</v>
      </c>
      <c r="B368" s="3" t="s">
        <v>385</v>
      </c>
      <c r="C368" s="4"/>
      <c r="D368" s="12" t="s">
        <v>963</v>
      </c>
      <c r="E368" s="13"/>
      <c r="F368" s="13"/>
      <c r="G368" s="13"/>
      <c r="H368" s="22">
        <v>170688.42</v>
      </c>
      <c r="I368" s="22">
        <v>80931.539999999994</v>
      </c>
      <c r="J368" s="22">
        <v>0</v>
      </c>
      <c r="K368" s="22">
        <v>251619.96</v>
      </c>
      <c r="L368" s="68"/>
    </row>
    <row r="369" spans="1:12" ht="14.4" x14ac:dyDescent="0.25">
      <c r="A369" s="11" t="s">
        <v>965</v>
      </c>
      <c r="B369" s="3" t="s">
        <v>385</v>
      </c>
      <c r="C369" s="4"/>
      <c r="D369" s="4"/>
      <c r="E369" s="12" t="s">
        <v>963</v>
      </c>
      <c r="F369" s="13"/>
      <c r="G369" s="13"/>
      <c r="H369" s="22">
        <v>170688.42</v>
      </c>
      <c r="I369" s="22">
        <v>80931.539999999994</v>
      </c>
      <c r="J369" s="22">
        <v>0</v>
      </c>
      <c r="K369" s="22">
        <v>251619.96</v>
      </c>
      <c r="L369" s="68"/>
    </row>
    <row r="370" spans="1:12" ht="14.4" x14ac:dyDescent="0.25">
      <c r="A370" s="11" t="s">
        <v>966</v>
      </c>
      <c r="B370" s="3" t="s">
        <v>385</v>
      </c>
      <c r="C370" s="4"/>
      <c r="D370" s="4"/>
      <c r="E370" s="4"/>
      <c r="F370" s="12" t="s">
        <v>967</v>
      </c>
      <c r="G370" s="13"/>
      <c r="H370" s="22">
        <v>120826.03</v>
      </c>
      <c r="I370" s="22">
        <v>74771.98</v>
      </c>
      <c r="J370" s="22">
        <v>0</v>
      </c>
      <c r="K370" s="22">
        <v>195598.01</v>
      </c>
      <c r="L370" s="71">
        <f>I370-J370</f>
        <v>74771.98</v>
      </c>
    </row>
    <row r="371" spans="1:12" ht="14.4" x14ac:dyDescent="0.25">
      <c r="A371" s="16" t="s">
        <v>968</v>
      </c>
      <c r="B371" s="3" t="s">
        <v>385</v>
      </c>
      <c r="C371" s="4"/>
      <c r="D371" s="4"/>
      <c r="E371" s="4"/>
      <c r="F371" s="4"/>
      <c r="G371" s="17" t="s">
        <v>969</v>
      </c>
      <c r="H371" s="2">
        <v>51772.19</v>
      </c>
      <c r="I371" s="2">
        <v>11737.43</v>
      </c>
      <c r="J371" s="2">
        <v>0</v>
      </c>
      <c r="K371" s="2">
        <v>63509.62</v>
      </c>
      <c r="L371" s="69"/>
    </row>
    <row r="372" spans="1:12" ht="14.4" x14ac:dyDescent="0.25">
      <c r="A372" s="16" t="s">
        <v>970</v>
      </c>
      <c r="B372" s="3" t="s">
        <v>385</v>
      </c>
      <c r="C372" s="4"/>
      <c r="D372" s="4"/>
      <c r="E372" s="4"/>
      <c r="F372" s="4"/>
      <c r="G372" s="17" t="s">
        <v>971</v>
      </c>
      <c r="H372" s="2">
        <v>3895</v>
      </c>
      <c r="I372" s="2">
        <v>0</v>
      </c>
      <c r="J372" s="2">
        <v>0</v>
      </c>
      <c r="K372" s="2">
        <v>3895</v>
      </c>
      <c r="L372" s="69"/>
    </row>
    <row r="373" spans="1:12" ht="14.4" x14ac:dyDescent="0.25">
      <c r="A373" s="16" t="s">
        <v>972</v>
      </c>
      <c r="B373" s="3" t="s">
        <v>385</v>
      </c>
      <c r="C373" s="4"/>
      <c r="D373" s="4"/>
      <c r="E373" s="4"/>
      <c r="F373" s="4"/>
      <c r="G373" s="17" t="s">
        <v>973</v>
      </c>
      <c r="H373" s="2">
        <v>9800</v>
      </c>
      <c r="I373" s="2">
        <v>3480</v>
      </c>
      <c r="J373" s="2">
        <v>0</v>
      </c>
      <c r="K373" s="2">
        <v>13280</v>
      </c>
      <c r="L373" s="69"/>
    </row>
    <row r="374" spans="1:12" ht="14.4" x14ac:dyDescent="0.25">
      <c r="A374" s="16" t="s">
        <v>974</v>
      </c>
      <c r="B374" s="3" t="s">
        <v>385</v>
      </c>
      <c r="C374" s="4"/>
      <c r="D374" s="4"/>
      <c r="E374" s="4"/>
      <c r="F374" s="4"/>
      <c r="G374" s="17" t="s">
        <v>975</v>
      </c>
      <c r="H374" s="2">
        <v>345</v>
      </c>
      <c r="I374" s="2">
        <v>200</v>
      </c>
      <c r="J374" s="2">
        <v>0</v>
      </c>
      <c r="K374" s="2">
        <v>545</v>
      </c>
      <c r="L374" s="69"/>
    </row>
    <row r="375" spans="1:12" ht="14.4" x14ac:dyDescent="0.25">
      <c r="A375" s="16" t="s">
        <v>978</v>
      </c>
      <c r="B375" s="3" t="s">
        <v>385</v>
      </c>
      <c r="C375" s="4"/>
      <c r="D375" s="4"/>
      <c r="E375" s="4"/>
      <c r="F375" s="4"/>
      <c r="G375" s="17" t="s">
        <v>979</v>
      </c>
      <c r="H375" s="2">
        <v>48353.84</v>
      </c>
      <c r="I375" s="2">
        <v>56024.55</v>
      </c>
      <c r="J375" s="2">
        <v>0</v>
      </c>
      <c r="K375" s="2">
        <v>104378.39</v>
      </c>
      <c r="L375" s="69"/>
    </row>
    <row r="376" spans="1:12" ht="14.4" x14ac:dyDescent="0.25">
      <c r="A376" s="16" t="s">
        <v>980</v>
      </c>
      <c r="B376" s="3" t="s">
        <v>385</v>
      </c>
      <c r="C376" s="4"/>
      <c r="D376" s="4"/>
      <c r="E376" s="4"/>
      <c r="F376" s="4"/>
      <c r="G376" s="17" t="s">
        <v>981</v>
      </c>
      <c r="H376" s="2">
        <v>6660</v>
      </c>
      <c r="I376" s="2">
        <v>3330</v>
      </c>
      <c r="J376" s="2">
        <v>0</v>
      </c>
      <c r="K376" s="2">
        <v>9990</v>
      </c>
      <c r="L376" s="69"/>
    </row>
    <row r="377" spans="1:12" ht="14.4" x14ac:dyDescent="0.25">
      <c r="A377" s="19" t="s">
        <v>385</v>
      </c>
      <c r="B377" s="3" t="s">
        <v>385</v>
      </c>
      <c r="C377" s="4"/>
      <c r="D377" s="4"/>
      <c r="E377" s="4"/>
      <c r="F377" s="4"/>
      <c r="G377" s="20" t="s">
        <v>385</v>
      </c>
      <c r="H377" s="26"/>
      <c r="I377" s="26"/>
      <c r="J377" s="26"/>
      <c r="K377" s="26"/>
      <c r="L377" s="21"/>
    </row>
    <row r="378" spans="1:12" ht="14.4" x14ac:dyDescent="0.25">
      <c r="A378" s="11" t="s">
        <v>982</v>
      </c>
      <c r="B378" s="3" t="s">
        <v>385</v>
      </c>
      <c r="C378" s="4"/>
      <c r="D378" s="4"/>
      <c r="E378" s="4"/>
      <c r="F378" s="12" t="s">
        <v>983</v>
      </c>
      <c r="G378" s="13"/>
      <c r="H378" s="22">
        <v>20790</v>
      </c>
      <c r="I378" s="22">
        <v>0</v>
      </c>
      <c r="J378" s="22">
        <v>0</v>
      </c>
      <c r="K378" s="22">
        <v>20790</v>
      </c>
      <c r="L378" s="71">
        <f>I378-J378</f>
        <v>0</v>
      </c>
    </row>
    <row r="379" spans="1:12" ht="14.4" x14ac:dyDescent="0.25">
      <c r="A379" s="16" t="s">
        <v>984</v>
      </c>
      <c r="B379" s="3" t="s">
        <v>385</v>
      </c>
      <c r="C379" s="4"/>
      <c r="D379" s="4"/>
      <c r="E379" s="4"/>
      <c r="F379" s="4"/>
      <c r="G379" s="17" t="s">
        <v>985</v>
      </c>
      <c r="H379" s="2">
        <v>20790</v>
      </c>
      <c r="I379" s="2">
        <v>0</v>
      </c>
      <c r="J379" s="2">
        <v>0</v>
      </c>
      <c r="K379" s="2">
        <v>20790</v>
      </c>
      <c r="L379" s="69"/>
    </row>
    <row r="380" spans="1:12" ht="14.4" x14ac:dyDescent="0.25">
      <c r="A380" s="19" t="s">
        <v>385</v>
      </c>
      <c r="B380" s="3" t="s">
        <v>385</v>
      </c>
      <c r="C380" s="4"/>
      <c r="D380" s="4"/>
      <c r="E380" s="4"/>
      <c r="F380" s="4"/>
      <c r="G380" s="20" t="s">
        <v>385</v>
      </c>
      <c r="H380" s="26"/>
      <c r="I380" s="26"/>
      <c r="J380" s="26"/>
      <c r="K380" s="26"/>
      <c r="L380" s="21"/>
    </row>
    <row r="381" spans="1:12" ht="14.4" x14ac:dyDescent="0.25">
      <c r="A381" s="11" t="s">
        <v>986</v>
      </c>
      <c r="B381" s="3" t="s">
        <v>385</v>
      </c>
      <c r="C381" s="4"/>
      <c r="D381" s="4"/>
      <c r="E381" s="4"/>
      <c r="F381" s="12" t="s">
        <v>987</v>
      </c>
      <c r="G381" s="13"/>
      <c r="H381" s="22">
        <v>23843.49</v>
      </c>
      <c r="I381" s="22">
        <v>6159.56</v>
      </c>
      <c r="J381" s="22">
        <v>0</v>
      </c>
      <c r="K381" s="22">
        <v>30003.05</v>
      </c>
      <c r="L381" s="71">
        <f>I381-J381</f>
        <v>6159.56</v>
      </c>
    </row>
    <row r="382" spans="1:12" ht="14.4" x14ac:dyDescent="0.25">
      <c r="A382" s="16" t="s">
        <v>988</v>
      </c>
      <c r="B382" s="3" t="s">
        <v>385</v>
      </c>
      <c r="C382" s="4"/>
      <c r="D382" s="4"/>
      <c r="E382" s="4"/>
      <c r="F382" s="4"/>
      <c r="G382" s="17" t="s">
        <v>989</v>
      </c>
      <c r="H382" s="2">
        <v>23843.49</v>
      </c>
      <c r="I382" s="2">
        <v>6159.56</v>
      </c>
      <c r="J382" s="2">
        <v>0</v>
      </c>
      <c r="K382" s="2">
        <v>30003.05</v>
      </c>
      <c r="L382" s="69"/>
    </row>
    <row r="383" spans="1:12" ht="14.4" x14ac:dyDescent="0.25">
      <c r="A383" s="19" t="s">
        <v>385</v>
      </c>
      <c r="B383" s="3" t="s">
        <v>385</v>
      </c>
      <c r="C383" s="4"/>
      <c r="D383" s="4"/>
      <c r="E383" s="4"/>
      <c r="F383" s="4"/>
      <c r="G383" s="20" t="s">
        <v>385</v>
      </c>
      <c r="H383" s="26"/>
      <c r="I383" s="26"/>
      <c r="J383" s="26"/>
      <c r="K383" s="26"/>
      <c r="L383" s="21"/>
    </row>
    <row r="384" spans="1:12" ht="14.4" x14ac:dyDescent="0.25">
      <c r="A384" s="11" t="s">
        <v>993</v>
      </c>
      <c r="B384" s="3" t="s">
        <v>385</v>
      </c>
      <c r="C384" s="4"/>
      <c r="D384" s="4"/>
      <c r="E384" s="4"/>
      <c r="F384" s="12" t="s">
        <v>957</v>
      </c>
      <c r="G384" s="13"/>
      <c r="H384" s="22">
        <v>5228.8999999999996</v>
      </c>
      <c r="I384" s="22">
        <v>0</v>
      </c>
      <c r="J384" s="22">
        <v>0</v>
      </c>
      <c r="K384" s="22">
        <v>5228.8999999999996</v>
      </c>
      <c r="L384" s="71">
        <f>I384-J384</f>
        <v>0</v>
      </c>
    </row>
    <row r="385" spans="1:12" ht="14.4" x14ac:dyDescent="0.25">
      <c r="A385" s="16" t="s">
        <v>994</v>
      </c>
      <c r="B385" s="3" t="s">
        <v>385</v>
      </c>
      <c r="C385" s="4"/>
      <c r="D385" s="4"/>
      <c r="E385" s="4"/>
      <c r="F385" s="4"/>
      <c r="G385" s="17" t="s">
        <v>959</v>
      </c>
      <c r="H385" s="2">
        <v>628.9</v>
      </c>
      <c r="I385" s="2">
        <v>0</v>
      </c>
      <c r="J385" s="2">
        <v>0</v>
      </c>
      <c r="K385" s="2">
        <v>628.9</v>
      </c>
      <c r="L385" s="69"/>
    </row>
    <row r="386" spans="1:12" ht="14.4" x14ac:dyDescent="0.25">
      <c r="A386" s="16" t="s">
        <v>995</v>
      </c>
      <c r="B386" s="3" t="s">
        <v>385</v>
      </c>
      <c r="C386" s="4"/>
      <c r="D386" s="4"/>
      <c r="E386" s="4"/>
      <c r="F386" s="4"/>
      <c r="G386" s="17" t="s">
        <v>996</v>
      </c>
      <c r="H386" s="2">
        <v>1750</v>
      </c>
      <c r="I386" s="2">
        <v>0</v>
      </c>
      <c r="J386" s="2">
        <v>0</v>
      </c>
      <c r="K386" s="2">
        <v>1750</v>
      </c>
      <c r="L386" s="69"/>
    </row>
    <row r="387" spans="1:12" ht="14.4" x14ac:dyDescent="0.25">
      <c r="A387" s="16" t="s">
        <v>997</v>
      </c>
      <c r="B387" s="3" t="s">
        <v>385</v>
      </c>
      <c r="C387" s="4"/>
      <c r="D387" s="4"/>
      <c r="E387" s="4"/>
      <c r="F387" s="4"/>
      <c r="G387" s="17" t="s">
        <v>961</v>
      </c>
      <c r="H387" s="2">
        <v>2850</v>
      </c>
      <c r="I387" s="2">
        <v>0</v>
      </c>
      <c r="J387" s="2">
        <v>0</v>
      </c>
      <c r="K387" s="2">
        <v>2850</v>
      </c>
      <c r="L387" s="69"/>
    </row>
    <row r="388" spans="1:12" ht="14.4" x14ac:dyDescent="0.25">
      <c r="A388" s="19" t="s">
        <v>385</v>
      </c>
      <c r="B388" s="3" t="s">
        <v>385</v>
      </c>
      <c r="C388" s="4"/>
      <c r="D388" s="4"/>
      <c r="E388" s="4"/>
      <c r="F388" s="4"/>
      <c r="G388" s="20" t="s">
        <v>385</v>
      </c>
      <c r="H388" s="26"/>
      <c r="I388" s="26"/>
      <c r="J388" s="26"/>
      <c r="K388" s="26"/>
      <c r="L388" s="21"/>
    </row>
    <row r="389" spans="1:12" ht="14.4" x14ac:dyDescent="0.25">
      <c r="A389" s="11" t="s">
        <v>998</v>
      </c>
      <c r="B389" s="15" t="s">
        <v>385</v>
      </c>
      <c r="C389" s="12" t="s">
        <v>999</v>
      </c>
      <c r="D389" s="13"/>
      <c r="E389" s="13"/>
      <c r="F389" s="13"/>
      <c r="G389" s="13"/>
      <c r="H389" s="22">
        <v>19551.439999999999</v>
      </c>
      <c r="I389" s="22">
        <v>3175.79</v>
      </c>
      <c r="J389" s="22">
        <v>0</v>
      </c>
      <c r="K389" s="22">
        <v>22727.23</v>
      </c>
      <c r="L389" s="71">
        <f>I389-J389</f>
        <v>3175.79</v>
      </c>
    </row>
    <row r="390" spans="1:12" ht="14.4" x14ac:dyDescent="0.25">
      <c r="A390" s="11" t="s">
        <v>1000</v>
      </c>
      <c r="B390" s="3" t="s">
        <v>385</v>
      </c>
      <c r="C390" s="4"/>
      <c r="D390" s="12" t="s">
        <v>999</v>
      </c>
      <c r="E390" s="13"/>
      <c r="F390" s="13"/>
      <c r="G390" s="13"/>
      <c r="H390" s="22">
        <v>19551.439999999999</v>
      </c>
      <c r="I390" s="22">
        <v>3175.79</v>
      </c>
      <c r="J390" s="22">
        <v>0</v>
      </c>
      <c r="K390" s="22">
        <v>22727.23</v>
      </c>
      <c r="L390" s="68"/>
    </row>
    <row r="391" spans="1:12" ht="14.4" x14ac:dyDescent="0.25">
      <c r="A391" s="11" t="s">
        <v>1001</v>
      </c>
      <c r="B391" s="3" t="s">
        <v>385</v>
      </c>
      <c r="C391" s="4"/>
      <c r="D391" s="4"/>
      <c r="E391" s="12" t="s">
        <v>999</v>
      </c>
      <c r="F391" s="13"/>
      <c r="G391" s="13"/>
      <c r="H391" s="22">
        <v>19551.439999999999</v>
      </c>
      <c r="I391" s="22">
        <v>3175.79</v>
      </c>
      <c r="J391" s="22">
        <v>0</v>
      </c>
      <c r="K391" s="22">
        <v>22727.23</v>
      </c>
      <c r="L391" s="68"/>
    </row>
    <row r="392" spans="1:12" ht="14.4" x14ac:dyDescent="0.25">
      <c r="A392" s="11" t="s">
        <v>1002</v>
      </c>
      <c r="B392" s="3" t="s">
        <v>385</v>
      </c>
      <c r="C392" s="4"/>
      <c r="D392" s="4"/>
      <c r="E392" s="4"/>
      <c r="F392" s="12" t="s">
        <v>1003</v>
      </c>
      <c r="G392" s="13"/>
      <c r="H392" s="22">
        <v>4551.4399999999996</v>
      </c>
      <c r="I392" s="22">
        <v>1175.79</v>
      </c>
      <c r="J392" s="22">
        <v>0</v>
      </c>
      <c r="K392" s="22">
        <v>5727.23</v>
      </c>
      <c r="L392" s="71">
        <f>I392-J392</f>
        <v>1175.79</v>
      </c>
    </row>
    <row r="393" spans="1:12" ht="14.4" x14ac:dyDescent="0.25">
      <c r="A393" s="16" t="s">
        <v>1004</v>
      </c>
      <c r="B393" s="3" t="s">
        <v>385</v>
      </c>
      <c r="C393" s="4"/>
      <c r="D393" s="4"/>
      <c r="E393" s="4"/>
      <c r="F393" s="4"/>
      <c r="G393" s="17" t="s">
        <v>1005</v>
      </c>
      <c r="H393" s="2">
        <v>4551.4399999999996</v>
      </c>
      <c r="I393" s="2">
        <v>1175.79</v>
      </c>
      <c r="J393" s="2">
        <v>0</v>
      </c>
      <c r="K393" s="2">
        <v>5727.23</v>
      </c>
      <c r="L393" s="69"/>
    </row>
    <row r="394" spans="1:12" ht="14.4" x14ac:dyDescent="0.25">
      <c r="A394" s="19" t="s">
        <v>385</v>
      </c>
      <c r="B394" s="3" t="s">
        <v>385</v>
      </c>
      <c r="C394" s="4"/>
      <c r="D394" s="4"/>
      <c r="E394" s="4"/>
      <c r="F394" s="4"/>
      <c r="G394" s="20" t="s">
        <v>385</v>
      </c>
      <c r="H394" s="26"/>
      <c r="I394" s="26"/>
      <c r="J394" s="26"/>
      <c r="K394" s="26"/>
      <c r="L394" s="21"/>
    </row>
    <row r="395" spans="1:12" ht="14.4" x14ac:dyDescent="0.25">
      <c r="A395" s="11" t="s">
        <v>1192</v>
      </c>
      <c r="B395" s="3" t="s">
        <v>385</v>
      </c>
      <c r="C395" s="4"/>
      <c r="D395" s="4"/>
      <c r="E395" s="4"/>
      <c r="F395" s="12" t="s">
        <v>991</v>
      </c>
      <c r="G395" s="13"/>
      <c r="H395" s="22">
        <v>15000</v>
      </c>
      <c r="I395" s="22">
        <v>2000</v>
      </c>
      <c r="J395" s="22">
        <v>0</v>
      </c>
      <c r="K395" s="22">
        <v>17000</v>
      </c>
      <c r="L395" s="71">
        <f>I395-J395</f>
        <v>2000</v>
      </c>
    </row>
    <row r="396" spans="1:12" ht="14.4" x14ac:dyDescent="0.25">
      <c r="A396" s="16" t="s">
        <v>1193</v>
      </c>
      <c r="B396" s="3" t="s">
        <v>385</v>
      </c>
      <c r="C396" s="4"/>
      <c r="D396" s="4"/>
      <c r="E396" s="4"/>
      <c r="F396" s="4"/>
      <c r="G396" s="17" t="s">
        <v>1017</v>
      </c>
      <c r="H396" s="2">
        <v>15000</v>
      </c>
      <c r="I396" s="2">
        <v>2000</v>
      </c>
      <c r="J396" s="2">
        <v>0</v>
      </c>
      <c r="K396" s="2">
        <v>17000</v>
      </c>
      <c r="L396" s="69"/>
    </row>
    <row r="397" spans="1:12" ht="14.4" x14ac:dyDescent="0.25">
      <c r="A397" s="19" t="s">
        <v>385</v>
      </c>
      <c r="B397" s="3" t="s">
        <v>385</v>
      </c>
      <c r="C397" s="4"/>
      <c r="D397" s="4"/>
      <c r="E397" s="4"/>
      <c r="F397" s="4"/>
      <c r="G397" s="20" t="s">
        <v>385</v>
      </c>
      <c r="H397" s="26"/>
      <c r="I397" s="26"/>
      <c r="J397" s="26"/>
      <c r="K397" s="26"/>
      <c r="L397" s="21"/>
    </row>
    <row r="398" spans="1:12" ht="14.4" x14ac:dyDescent="0.25">
      <c r="A398" s="11" t="s">
        <v>1010</v>
      </c>
      <c r="B398" s="15" t="s">
        <v>385</v>
      </c>
      <c r="C398" s="12" t="s">
        <v>1011</v>
      </c>
      <c r="D398" s="13"/>
      <c r="E398" s="13"/>
      <c r="F398" s="13"/>
      <c r="G398" s="13"/>
      <c r="H398" s="22">
        <v>269184.56</v>
      </c>
      <c r="I398" s="22">
        <v>75300.92</v>
      </c>
      <c r="J398" s="22">
        <v>0</v>
      </c>
      <c r="K398" s="22">
        <v>344485.48</v>
      </c>
      <c r="L398" s="71">
        <f>I398-J398</f>
        <v>75300.92</v>
      </c>
    </row>
    <row r="399" spans="1:12" ht="14.4" x14ac:dyDescent="0.25">
      <c r="A399" s="11" t="s">
        <v>1012</v>
      </c>
      <c r="B399" s="3" t="s">
        <v>385</v>
      </c>
      <c r="C399" s="4"/>
      <c r="D399" s="12" t="s">
        <v>1011</v>
      </c>
      <c r="E399" s="13"/>
      <c r="F399" s="13"/>
      <c r="G399" s="13"/>
      <c r="H399" s="22">
        <v>269184.56</v>
      </c>
      <c r="I399" s="22">
        <v>75300.92</v>
      </c>
      <c r="J399" s="22">
        <v>0</v>
      </c>
      <c r="K399" s="22">
        <v>344485.48</v>
      </c>
      <c r="L399" s="68"/>
    </row>
    <row r="400" spans="1:12" ht="14.4" x14ac:dyDescent="0.25">
      <c r="A400" s="11" t="s">
        <v>1013</v>
      </c>
      <c r="B400" s="3" t="s">
        <v>385</v>
      </c>
      <c r="C400" s="4"/>
      <c r="D400" s="4"/>
      <c r="E400" s="12" t="s">
        <v>1011</v>
      </c>
      <c r="F400" s="13"/>
      <c r="G400" s="13"/>
      <c r="H400" s="22">
        <v>269184.56</v>
      </c>
      <c r="I400" s="22">
        <v>75300.92</v>
      </c>
      <c r="J400" s="22">
        <v>0</v>
      </c>
      <c r="K400" s="22">
        <v>344485.48</v>
      </c>
      <c r="L400" s="68"/>
    </row>
    <row r="401" spans="1:12" ht="14.4" x14ac:dyDescent="0.25">
      <c r="A401" s="11" t="s">
        <v>1014</v>
      </c>
      <c r="B401" s="3" t="s">
        <v>385</v>
      </c>
      <c r="C401" s="4"/>
      <c r="D401" s="4"/>
      <c r="E401" s="4"/>
      <c r="F401" s="12" t="s">
        <v>991</v>
      </c>
      <c r="G401" s="13"/>
      <c r="H401" s="22">
        <v>30295.439999999999</v>
      </c>
      <c r="I401" s="22">
        <v>500</v>
      </c>
      <c r="J401" s="22">
        <v>0</v>
      </c>
      <c r="K401" s="22">
        <v>30795.439999999999</v>
      </c>
      <c r="L401" s="71">
        <f>I401-J401</f>
        <v>500</v>
      </c>
    </row>
    <row r="402" spans="1:12" ht="14.4" x14ac:dyDescent="0.25">
      <c r="A402" s="16" t="s">
        <v>1015</v>
      </c>
      <c r="B402" s="3" t="s">
        <v>385</v>
      </c>
      <c r="C402" s="4"/>
      <c r="D402" s="4"/>
      <c r="E402" s="4"/>
      <c r="F402" s="4"/>
      <c r="G402" s="17" t="s">
        <v>953</v>
      </c>
      <c r="H402" s="2">
        <v>775.35</v>
      </c>
      <c r="I402" s="2">
        <v>0</v>
      </c>
      <c r="J402" s="2">
        <v>0</v>
      </c>
      <c r="K402" s="2">
        <v>775.35</v>
      </c>
      <c r="L402" s="69"/>
    </row>
    <row r="403" spans="1:12" ht="14.4" x14ac:dyDescent="0.25">
      <c r="A403" s="16" t="s">
        <v>1016</v>
      </c>
      <c r="B403" s="3" t="s">
        <v>385</v>
      </c>
      <c r="C403" s="4"/>
      <c r="D403" s="4"/>
      <c r="E403" s="4"/>
      <c r="F403" s="4"/>
      <c r="G403" s="17" t="s">
        <v>1017</v>
      </c>
      <c r="H403" s="2">
        <v>29520.09</v>
      </c>
      <c r="I403" s="2">
        <v>500</v>
      </c>
      <c r="J403" s="2">
        <v>0</v>
      </c>
      <c r="K403" s="2">
        <v>30020.09</v>
      </c>
      <c r="L403" s="69"/>
    </row>
    <row r="404" spans="1:12" ht="14.4" x14ac:dyDescent="0.25">
      <c r="A404" s="19" t="s">
        <v>385</v>
      </c>
      <c r="B404" s="3" t="s">
        <v>385</v>
      </c>
      <c r="C404" s="4"/>
      <c r="D404" s="4"/>
      <c r="E404" s="4"/>
      <c r="F404" s="4"/>
      <c r="G404" s="20" t="s">
        <v>385</v>
      </c>
      <c r="H404" s="26"/>
      <c r="I404" s="26"/>
      <c r="J404" s="26"/>
      <c r="K404" s="26"/>
      <c r="L404" s="21"/>
    </row>
    <row r="405" spans="1:12" ht="14.4" x14ac:dyDescent="0.25">
      <c r="A405" s="11" t="s">
        <v>1018</v>
      </c>
      <c r="B405" s="3" t="s">
        <v>385</v>
      </c>
      <c r="C405" s="4"/>
      <c r="D405" s="4"/>
      <c r="E405" s="4"/>
      <c r="F405" s="12" t="s">
        <v>1019</v>
      </c>
      <c r="G405" s="13"/>
      <c r="H405" s="22">
        <v>0</v>
      </c>
      <c r="I405" s="22">
        <v>4492.91</v>
      </c>
      <c r="J405" s="22">
        <v>0</v>
      </c>
      <c r="K405" s="22">
        <v>4492.91</v>
      </c>
      <c r="L405" s="71">
        <f>I405-J405</f>
        <v>4492.91</v>
      </c>
    </row>
    <row r="406" spans="1:12" ht="14.4" x14ac:dyDescent="0.25">
      <c r="A406" s="16" t="s">
        <v>1020</v>
      </c>
      <c r="B406" s="3" t="s">
        <v>385</v>
      </c>
      <c r="C406" s="4"/>
      <c r="D406" s="4"/>
      <c r="E406" s="4"/>
      <c r="F406" s="4"/>
      <c r="G406" s="17" t="s">
        <v>1019</v>
      </c>
      <c r="H406" s="2">
        <v>0</v>
      </c>
      <c r="I406" s="2">
        <v>4492.91</v>
      </c>
      <c r="J406" s="2">
        <v>0</v>
      </c>
      <c r="K406" s="2">
        <v>4492.91</v>
      </c>
      <c r="L406" s="69"/>
    </row>
    <row r="407" spans="1:12" ht="14.4" x14ac:dyDescent="0.25">
      <c r="A407" s="19" t="s">
        <v>385</v>
      </c>
      <c r="B407" s="3" t="s">
        <v>385</v>
      </c>
      <c r="C407" s="4"/>
      <c r="D407" s="4"/>
      <c r="E407" s="4"/>
      <c r="F407" s="4"/>
      <c r="G407" s="20" t="s">
        <v>385</v>
      </c>
      <c r="H407" s="26"/>
      <c r="I407" s="26"/>
      <c r="J407" s="26"/>
      <c r="K407" s="26"/>
      <c r="L407" s="21"/>
    </row>
    <row r="408" spans="1:12" ht="14.4" x14ac:dyDescent="0.25">
      <c r="A408" s="11" t="s">
        <v>1021</v>
      </c>
      <c r="B408" s="3" t="s">
        <v>385</v>
      </c>
      <c r="C408" s="4"/>
      <c r="D408" s="4"/>
      <c r="E408" s="4"/>
      <c r="F408" s="12" t="s">
        <v>1022</v>
      </c>
      <c r="G408" s="13"/>
      <c r="H408" s="22">
        <v>237893.12</v>
      </c>
      <c r="I408" s="22">
        <v>70308.009999999995</v>
      </c>
      <c r="J408" s="22">
        <v>0</v>
      </c>
      <c r="K408" s="22">
        <v>308201.13</v>
      </c>
      <c r="L408" s="71">
        <f>I408-J408</f>
        <v>70308.009999999995</v>
      </c>
    </row>
    <row r="409" spans="1:12" ht="14.4" x14ac:dyDescent="0.25">
      <c r="A409" s="16" t="s">
        <v>1023</v>
      </c>
      <c r="B409" s="3" t="s">
        <v>385</v>
      </c>
      <c r="C409" s="4"/>
      <c r="D409" s="4"/>
      <c r="E409" s="4"/>
      <c r="F409" s="4"/>
      <c r="G409" s="17" t="s">
        <v>1024</v>
      </c>
      <c r="H409" s="2">
        <v>205576.83</v>
      </c>
      <c r="I409" s="2">
        <v>69293.009999999995</v>
      </c>
      <c r="J409" s="2">
        <v>0</v>
      </c>
      <c r="K409" s="2">
        <v>274869.84000000003</v>
      </c>
      <c r="L409" s="69"/>
    </row>
    <row r="410" spans="1:12" ht="14.4" x14ac:dyDescent="0.25">
      <c r="A410" s="16" t="s">
        <v>1025</v>
      </c>
      <c r="B410" s="3" t="s">
        <v>385</v>
      </c>
      <c r="C410" s="4"/>
      <c r="D410" s="4"/>
      <c r="E410" s="4"/>
      <c r="F410" s="4"/>
      <c r="G410" s="17" t="s">
        <v>1026</v>
      </c>
      <c r="H410" s="2">
        <v>32316.29</v>
      </c>
      <c r="I410" s="2">
        <v>1015</v>
      </c>
      <c r="J410" s="2">
        <v>0</v>
      </c>
      <c r="K410" s="2">
        <v>33331.29</v>
      </c>
      <c r="L410" s="69"/>
    </row>
    <row r="411" spans="1:12" ht="14.4" x14ac:dyDescent="0.25">
      <c r="A411" s="19" t="s">
        <v>385</v>
      </c>
      <c r="B411" s="3" t="s">
        <v>385</v>
      </c>
      <c r="C411" s="4"/>
      <c r="D411" s="4"/>
      <c r="E411" s="4"/>
      <c r="F411" s="4"/>
      <c r="G411" s="20" t="s">
        <v>385</v>
      </c>
      <c r="H411" s="26"/>
      <c r="I411" s="26"/>
      <c r="J411" s="26"/>
      <c r="K411" s="26"/>
      <c r="L411" s="21"/>
    </row>
    <row r="412" spans="1:12" ht="14.4" x14ac:dyDescent="0.25">
      <c r="A412" s="11" t="s">
        <v>1027</v>
      </c>
      <c r="B412" s="3" t="s">
        <v>385</v>
      </c>
      <c r="C412" s="4"/>
      <c r="D412" s="4"/>
      <c r="E412" s="4"/>
      <c r="F412" s="12" t="s">
        <v>1028</v>
      </c>
      <c r="G412" s="13"/>
      <c r="H412" s="22">
        <v>996</v>
      </c>
      <c r="I412" s="22">
        <v>0</v>
      </c>
      <c r="J412" s="22">
        <v>0</v>
      </c>
      <c r="K412" s="22">
        <v>996</v>
      </c>
      <c r="L412" s="71">
        <f>I412-J412</f>
        <v>0</v>
      </c>
    </row>
    <row r="413" spans="1:12" ht="14.4" x14ac:dyDescent="0.25">
      <c r="A413" s="16" t="s">
        <v>1029</v>
      </c>
      <c r="B413" s="3" t="s">
        <v>385</v>
      </c>
      <c r="C413" s="4"/>
      <c r="D413" s="4"/>
      <c r="E413" s="4"/>
      <c r="F413" s="4"/>
      <c r="G413" s="17" t="s">
        <v>959</v>
      </c>
      <c r="H413" s="2">
        <v>996</v>
      </c>
      <c r="I413" s="2">
        <v>0</v>
      </c>
      <c r="J413" s="2">
        <v>0</v>
      </c>
      <c r="K413" s="2">
        <v>996</v>
      </c>
      <c r="L413" s="69"/>
    </row>
    <row r="414" spans="1:12" ht="14.4" x14ac:dyDescent="0.25">
      <c r="A414" s="19" t="s">
        <v>385</v>
      </c>
      <c r="B414" s="3" t="s">
        <v>385</v>
      </c>
      <c r="C414" s="4"/>
      <c r="D414" s="4"/>
      <c r="E414" s="4"/>
      <c r="F414" s="4"/>
      <c r="G414" s="20" t="s">
        <v>385</v>
      </c>
      <c r="H414" s="26"/>
      <c r="I414" s="26"/>
      <c r="J414" s="26"/>
      <c r="K414" s="26"/>
      <c r="L414" s="21"/>
    </row>
    <row r="415" spans="1:12" ht="14.4" x14ac:dyDescent="0.25">
      <c r="A415" s="11" t="s">
        <v>1039</v>
      </c>
      <c r="B415" s="15" t="s">
        <v>385</v>
      </c>
      <c r="C415" s="12" t="s">
        <v>1040</v>
      </c>
      <c r="D415" s="13"/>
      <c r="E415" s="13"/>
      <c r="F415" s="13"/>
      <c r="G415" s="13"/>
      <c r="H415" s="22">
        <v>15469.22</v>
      </c>
      <c r="I415" s="22">
        <v>2838.81</v>
      </c>
      <c r="J415" s="22">
        <v>0</v>
      </c>
      <c r="K415" s="22">
        <v>18308.03</v>
      </c>
      <c r="L415" s="71">
        <f>I415-J415</f>
        <v>2838.81</v>
      </c>
    </row>
    <row r="416" spans="1:12" ht="14.4" x14ac:dyDescent="0.25">
      <c r="A416" s="11" t="s">
        <v>1041</v>
      </c>
      <c r="B416" s="3" t="s">
        <v>385</v>
      </c>
      <c r="C416" s="4"/>
      <c r="D416" s="12" t="s">
        <v>1040</v>
      </c>
      <c r="E416" s="13"/>
      <c r="F416" s="13"/>
      <c r="G416" s="13"/>
      <c r="H416" s="22">
        <v>15469.22</v>
      </c>
      <c r="I416" s="22">
        <v>2838.81</v>
      </c>
      <c r="J416" s="22">
        <v>0</v>
      </c>
      <c r="K416" s="22">
        <v>18308.03</v>
      </c>
      <c r="L416" s="68"/>
    </row>
    <row r="417" spans="1:12" ht="14.4" x14ac:dyDescent="0.25">
      <c r="A417" s="11" t="s">
        <v>1042</v>
      </c>
      <c r="B417" s="3" t="s">
        <v>385</v>
      </c>
      <c r="C417" s="4"/>
      <c r="D417" s="4"/>
      <c r="E417" s="12" t="s">
        <v>1040</v>
      </c>
      <c r="F417" s="13"/>
      <c r="G417" s="13"/>
      <c r="H417" s="22">
        <v>15469.22</v>
      </c>
      <c r="I417" s="22">
        <v>2838.81</v>
      </c>
      <c r="J417" s="22">
        <v>0</v>
      </c>
      <c r="K417" s="22">
        <v>18308.03</v>
      </c>
      <c r="L417" s="68"/>
    </row>
    <row r="418" spans="1:12" ht="14.4" x14ac:dyDescent="0.25">
      <c r="A418" s="11" t="s">
        <v>1043</v>
      </c>
      <c r="B418" s="3" t="s">
        <v>385</v>
      </c>
      <c r="C418" s="4"/>
      <c r="D418" s="4"/>
      <c r="E418" s="4"/>
      <c r="F418" s="12" t="s">
        <v>1044</v>
      </c>
      <c r="G418" s="13"/>
      <c r="H418" s="22">
        <v>8894.81</v>
      </c>
      <c r="I418" s="22">
        <v>2838.81</v>
      </c>
      <c r="J418" s="22">
        <v>0</v>
      </c>
      <c r="K418" s="22">
        <v>11733.62</v>
      </c>
      <c r="L418" s="71">
        <f>I418-J418</f>
        <v>2838.81</v>
      </c>
    </row>
    <row r="419" spans="1:12" ht="14.4" x14ac:dyDescent="0.25">
      <c r="A419" s="16" t="s">
        <v>1045</v>
      </c>
      <c r="B419" s="3" t="s">
        <v>385</v>
      </c>
      <c r="C419" s="4"/>
      <c r="D419" s="4"/>
      <c r="E419" s="4"/>
      <c r="F419" s="4"/>
      <c r="G419" s="17" t="s">
        <v>1046</v>
      </c>
      <c r="H419" s="2">
        <v>4394</v>
      </c>
      <c r="I419" s="2">
        <v>1698</v>
      </c>
      <c r="J419" s="2">
        <v>0</v>
      </c>
      <c r="K419" s="2">
        <v>6092</v>
      </c>
      <c r="L419" s="69"/>
    </row>
    <row r="420" spans="1:12" ht="14.4" x14ac:dyDescent="0.25">
      <c r="A420" s="16" t="s">
        <v>1047</v>
      </c>
      <c r="B420" s="3" t="s">
        <v>385</v>
      </c>
      <c r="C420" s="4"/>
      <c r="D420" s="4"/>
      <c r="E420" s="4"/>
      <c r="F420" s="4"/>
      <c r="G420" s="17" t="s">
        <v>1048</v>
      </c>
      <c r="H420" s="2">
        <v>4500.8100000000004</v>
      </c>
      <c r="I420" s="2">
        <v>1140.81</v>
      </c>
      <c r="J420" s="2">
        <v>0</v>
      </c>
      <c r="K420" s="2">
        <v>5641.62</v>
      </c>
      <c r="L420" s="69"/>
    </row>
    <row r="421" spans="1:12" ht="14.4" x14ac:dyDescent="0.25">
      <c r="A421" s="19" t="s">
        <v>385</v>
      </c>
      <c r="B421" s="3" t="s">
        <v>385</v>
      </c>
      <c r="C421" s="4"/>
      <c r="D421" s="4"/>
      <c r="E421" s="4"/>
      <c r="F421" s="4"/>
      <c r="G421" s="20" t="s">
        <v>385</v>
      </c>
      <c r="H421" s="26"/>
      <c r="I421" s="26"/>
      <c r="J421" s="26"/>
      <c r="K421" s="26"/>
      <c r="L421" s="21"/>
    </row>
    <row r="422" spans="1:12" ht="14.4" x14ac:dyDescent="0.25">
      <c r="A422" s="11" t="s">
        <v>1051</v>
      </c>
      <c r="B422" s="3" t="s">
        <v>385</v>
      </c>
      <c r="C422" s="4"/>
      <c r="D422" s="4"/>
      <c r="E422" s="4"/>
      <c r="F422" s="12" t="s">
        <v>1052</v>
      </c>
      <c r="G422" s="13"/>
      <c r="H422" s="22">
        <v>2136.23</v>
      </c>
      <c r="I422" s="22">
        <v>0</v>
      </c>
      <c r="J422" s="22">
        <v>0</v>
      </c>
      <c r="K422" s="22">
        <v>2136.23</v>
      </c>
      <c r="L422" s="71">
        <f>I422-J422</f>
        <v>0</v>
      </c>
    </row>
    <row r="423" spans="1:12" ht="14.4" x14ac:dyDescent="0.25">
      <c r="A423" s="16" t="s">
        <v>1053</v>
      </c>
      <c r="B423" s="3" t="s">
        <v>385</v>
      </c>
      <c r="C423" s="4"/>
      <c r="D423" s="4"/>
      <c r="E423" s="4"/>
      <c r="F423" s="4"/>
      <c r="G423" s="17" t="s">
        <v>1054</v>
      </c>
      <c r="H423" s="2">
        <v>1993.61</v>
      </c>
      <c r="I423" s="2">
        <v>0</v>
      </c>
      <c r="J423" s="2">
        <v>0</v>
      </c>
      <c r="K423" s="2">
        <v>1993.61</v>
      </c>
      <c r="L423" s="69"/>
    </row>
    <row r="424" spans="1:12" ht="14.4" x14ac:dyDescent="0.25">
      <c r="A424" s="16" t="s">
        <v>1055</v>
      </c>
      <c r="B424" s="3" t="s">
        <v>385</v>
      </c>
      <c r="C424" s="4"/>
      <c r="D424" s="4"/>
      <c r="E424" s="4"/>
      <c r="F424" s="4"/>
      <c r="G424" s="17" t="s">
        <v>1056</v>
      </c>
      <c r="H424" s="2">
        <v>142.62</v>
      </c>
      <c r="I424" s="2">
        <v>0</v>
      </c>
      <c r="J424" s="2">
        <v>0</v>
      </c>
      <c r="K424" s="2">
        <v>142.62</v>
      </c>
      <c r="L424" s="69"/>
    </row>
    <row r="425" spans="1:12" ht="14.4" x14ac:dyDescent="0.25">
      <c r="A425" s="19" t="s">
        <v>385</v>
      </c>
      <c r="B425" s="3" t="s">
        <v>385</v>
      </c>
      <c r="C425" s="4"/>
      <c r="D425" s="4"/>
      <c r="E425" s="4"/>
      <c r="F425" s="4"/>
      <c r="G425" s="20" t="s">
        <v>385</v>
      </c>
      <c r="H425" s="26"/>
      <c r="I425" s="26"/>
      <c r="J425" s="26"/>
      <c r="K425" s="26"/>
      <c r="L425" s="21"/>
    </row>
    <row r="426" spans="1:12" ht="14.4" x14ac:dyDescent="0.25">
      <c r="A426" s="11" t="s">
        <v>1057</v>
      </c>
      <c r="B426" s="3" t="s">
        <v>385</v>
      </c>
      <c r="C426" s="4"/>
      <c r="D426" s="4"/>
      <c r="E426" s="4"/>
      <c r="F426" s="12" t="s">
        <v>1058</v>
      </c>
      <c r="G426" s="13"/>
      <c r="H426" s="22">
        <v>4438.18</v>
      </c>
      <c r="I426" s="22">
        <v>0</v>
      </c>
      <c r="J426" s="22">
        <v>0</v>
      </c>
      <c r="K426" s="22">
        <v>4438.18</v>
      </c>
      <c r="L426" s="71">
        <f>I426-J426</f>
        <v>0</v>
      </c>
    </row>
    <row r="427" spans="1:12" ht="14.4" x14ac:dyDescent="0.25">
      <c r="A427" s="16" t="s">
        <v>1059</v>
      </c>
      <c r="B427" s="3" t="s">
        <v>385</v>
      </c>
      <c r="C427" s="4"/>
      <c r="D427" s="4"/>
      <c r="E427" s="4"/>
      <c r="F427" s="4"/>
      <c r="G427" s="17" t="s">
        <v>1060</v>
      </c>
      <c r="H427" s="2">
        <v>4438.18</v>
      </c>
      <c r="I427" s="2">
        <v>0</v>
      </c>
      <c r="J427" s="2">
        <v>0</v>
      </c>
      <c r="K427" s="2">
        <v>4438.18</v>
      </c>
      <c r="L427" s="69"/>
    </row>
    <row r="428" spans="1:12" ht="14.4" x14ac:dyDescent="0.25">
      <c r="A428" s="19" t="s">
        <v>385</v>
      </c>
      <c r="B428" s="3" t="s">
        <v>385</v>
      </c>
      <c r="C428" s="4"/>
      <c r="D428" s="4"/>
      <c r="E428" s="4"/>
      <c r="F428" s="4"/>
      <c r="G428" s="20" t="s">
        <v>385</v>
      </c>
      <c r="H428" s="26"/>
      <c r="I428" s="26"/>
      <c r="J428" s="26"/>
      <c r="K428" s="26"/>
      <c r="L428" s="21"/>
    </row>
    <row r="429" spans="1:12" ht="14.4" x14ac:dyDescent="0.25">
      <c r="A429" s="11" t="s">
        <v>1063</v>
      </c>
      <c r="B429" s="15" t="s">
        <v>385</v>
      </c>
      <c r="C429" s="12" t="s">
        <v>1064</v>
      </c>
      <c r="D429" s="13"/>
      <c r="E429" s="13"/>
      <c r="F429" s="13"/>
      <c r="G429" s="13"/>
      <c r="H429" s="22">
        <v>111094.25</v>
      </c>
      <c r="I429" s="22">
        <v>3890.31</v>
      </c>
      <c r="J429" s="22">
        <v>0</v>
      </c>
      <c r="K429" s="22">
        <v>114984.56</v>
      </c>
      <c r="L429" s="71">
        <f>I429-J429</f>
        <v>3890.31</v>
      </c>
    </row>
    <row r="430" spans="1:12" ht="14.4" x14ac:dyDescent="0.25">
      <c r="A430" s="11" t="s">
        <v>1065</v>
      </c>
      <c r="B430" s="3" t="s">
        <v>385</v>
      </c>
      <c r="C430" s="4"/>
      <c r="D430" s="12" t="s">
        <v>1064</v>
      </c>
      <c r="E430" s="13"/>
      <c r="F430" s="13"/>
      <c r="G430" s="13"/>
      <c r="H430" s="22">
        <v>111094.25</v>
      </c>
      <c r="I430" s="22">
        <v>3890.31</v>
      </c>
      <c r="J430" s="22">
        <v>0</v>
      </c>
      <c r="K430" s="22">
        <v>114984.56</v>
      </c>
      <c r="L430" s="68"/>
    </row>
    <row r="431" spans="1:12" ht="14.4" x14ac:dyDescent="0.25">
      <c r="A431" s="11" t="s">
        <v>1066</v>
      </c>
      <c r="B431" s="3" t="s">
        <v>385</v>
      </c>
      <c r="C431" s="4"/>
      <c r="D431" s="4"/>
      <c r="E431" s="12" t="s">
        <v>1064</v>
      </c>
      <c r="F431" s="13"/>
      <c r="G431" s="13"/>
      <c r="H431" s="22">
        <v>111094.25</v>
      </c>
      <c r="I431" s="22">
        <v>3890.31</v>
      </c>
      <c r="J431" s="22">
        <v>0</v>
      </c>
      <c r="K431" s="22">
        <v>114984.56</v>
      </c>
      <c r="L431" s="68"/>
    </row>
    <row r="432" spans="1:12" ht="14.4" x14ac:dyDescent="0.25">
      <c r="A432" s="11" t="s">
        <v>1067</v>
      </c>
      <c r="B432" s="3" t="s">
        <v>385</v>
      </c>
      <c r="C432" s="4"/>
      <c r="D432" s="4"/>
      <c r="E432" s="4"/>
      <c r="F432" s="12" t="s">
        <v>1068</v>
      </c>
      <c r="G432" s="13"/>
      <c r="H432" s="22">
        <v>814</v>
      </c>
      <c r="I432" s="22">
        <v>3890.31</v>
      </c>
      <c r="J432" s="22">
        <v>0</v>
      </c>
      <c r="K432" s="22">
        <v>4704.3100000000004</v>
      </c>
      <c r="L432" s="71">
        <f>I432-J432</f>
        <v>3890.31</v>
      </c>
    </row>
    <row r="433" spans="1:12" ht="14.4" x14ac:dyDescent="0.25">
      <c r="A433" s="16" t="s">
        <v>1069</v>
      </c>
      <c r="B433" s="3" t="s">
        <v>385</v>
      </c>
      <c r="C433" s="4"/>
      <c r="D433" s="4"/>
      <c r="E433" s="4"/>
      <c r="F433" s="4"/>
      <c r="G433" s="17" t="s">
        <v>1068</v>
      </c>
      <c r="H433" s="2">
        <v>814</v>
      </c>
      <c r="I433" s="2">
        <v>3890.31</v>
      </c>
      <c r="J433" s="2">
        <v>0</v>
      </c>
      <c r="K433" s="2">
        <v>4704.3100000000004</v>
      </c>
      <c r="L433" s="69"/>
    </row>
    <row r="434" spans="1:12" ht="14.4" x14ac:dyDescent="0.25">
      <c r="A434" s="19" t="s">
        <v>385</v>
      </c>
      <c r="B434" s="3" t="s">
        <v>385</v>
      </c>
      <c r="C434" s="4"/>
      <c r="D434" s="4"/>
      <c r="E434" s="4"/>
      <c r="F434" s="4"/>
      <c r="G434" s="20" t="s">
        <v>385</v>
      </c>
      <c r="H434" s="26"/>
      <c r="I434" s="26"/>
      <c r="J434" s="26"/>
      <c r="K434" s="26"/>
      <c r="L434" s="21"/>
    </row>
    <row r="435" spans="1:12" ht="14.4" x14ac:dyDescent="0.25">
      <c r="A435" s="11" t="s">
        <v>1070</v>
      </c>
      <c r="B435" s="3" t="s">
        <v>385</v>
      </c>
      <c r="C435" s="4"/>
      <c r="D435" s="4"/>
      <c r="E435" s="4"/>
      <c r="F435" s="12" t="s">
        <v>1071</v>
      </c>
      <c r="G435" s="13"/>
      <c r="H435" s="22">
        <v>110280.25</v>
      </c>
      <c r="I435" s="22">
        <v>0</v>
      </c>
      <c r="J435" s="22">
        <v>0</v>
      </c>
      <c r="K435" s="22">
        <v>110280.25</v>
      </c>
      <c r="L435" s="71">
        <f>I435-J435</f>
        <v>0</v>
      </c>
    </row>
    <row r="436" spans="1:12" ht="14.4" x14ac:dyDescent="0.25">
      <c r="A436" s="16" t="s">
        <v>1072</v>
      </c>
      <c r="B436" s="3" t="s">
        <v>385</v>
      </c>
      <c r="C436" s="4"/>
      <c r="D436" s="4"/>
      <c r="E436" s="4"/>
      <c r="F436" s="4"/>
      <c r="G436" s="17" t="s">
        <v>1071</v>
      </c>
      <c r="H436" s="2">
        <v>110280.25</v>
      </c>
      <c r="I436" s="2">
        <v>0</v>
      </c>
      <c r="J436" s="2">
        <v>0</v>
      </c>
      <c r="K436" s="2">
        <v>110280.25</v>
      </c>
      <c r="L436" s="69"/>
    </row>
    <row r="437" spans="1:12" ht="14.4" x14ac:dyDescent="0.25">
      <c r="A437" s="19" t="s">
        <v>385</v>
      </c>
      <c r="B437" s="3" t="s">
        <v>385</v>
      </c>
      <c r="C437" s="4"/>
      <c r="D437" s="4"/>
      <c r="E437" s="4"/>
      <c r="F437" s="4"/>
      <c r="G437" s="20" t="s">
        <v>385</v>
      </c>
      <c r="H437" s="26"/>
      <c r="I437" s="26"/>
      <c r="J437" s="26"/>
      <c r="K437" s="26"/>
      <c r="L437" s="21"/>
    </row>
    <row r="438" spans="1:12" ht="14.4" x14ac:dyDescent="0.25">
      <c r="A438" s="11" t="s">
        <v>1076</v>
      </c>
      <c r="B438" s="15" t="s">
        <v>385</v>
      </c>
      <c r="C438" s="12" t="s">
        <v>1077</v>
      </c>
      <c r="D438" s="13"/>
      <c r="E438" s="13"/>
      <c r="F438" s="13"/>
      <c r="G438" s="13"/>
      <c r="H438" s="22">
        <v>103129.12</v>
      </c>
      <c r="I438" s="22">
        <v>18894.61</v>
      </c>
      <c r="J438" s="22">
        <v>18.95</v>
      </c>
      <c r="K438" s="22">
        <v>122004.78</v>
      </c>
      <c r="L438" s="71">
        <f>I438-J438</f>
        <v>18875.66</v>
      </c>
    </row>
    <row r="439" spans="1:12" ht="14.4" x14ac:dyDescent="0.25">
      <c r="A439" s="11" t="s">
        <v>1078</v>
      </c>
      <c r="B439" s="3" t="s">
        <v>385</v>
      </c>
      <c r="C439" s="4"/>
      <c r="D439" s="12" t="s">
        <v>1077</v>
      </c>
      <c r="E439" s="13"/>
      <c r="F439" s="13"/>
      <c r="G439" s="13"/>
      <c r="H439" s="22">
        <v>103129.12</v>
      </c>
      <c r="I439" s="22">
        <v>18894.61</v>
      </c>
      <c r="J439" s="22">
        <v>18.95</v>
      </c>
      <c r="K439" s="22">
        <v>122004.78</v>
      </c>
      <c r="L439" s="68"/>
    </row>
    <row r="440" spans="1:12" ht="14.4" x14ac:dyDescent="0.25">
      <c r="A440" s="11" t="s">
        <v>1079</v>
      </c>
      <c r="B440" s="3" t="s">
        <v>385</v>
      </c>
      <c r="C440" s="4"/>
      <c r="D440" s="4"/>
      <c r="E440" s="12" t="s">
        <v>1077</v>
      </c>
      <c r="F440" s="13"/>
      <c r="G440" s="13"/>
      <c r="H440" s="22">
        <v>103129.12</v>
      </c>
      <c r="I440" s="22">
        <v>18894.61</v>
      </c>
      <c r="J440" s="22">
        <v>18.95</v>
      </c>
      <c r="K440" s="22">
        <v>122004.78</v>
      </c>
      <c r="L440" s="68"/>
    </row>
    <row r="441" spans="1:12" ht="14.4" x14ac:dyDescent="0.25">
      <c r="A441" s="11" t="s">
        <v>1080</v>
      </c>
      <c r="B441" s="3" t="s">
        <v>385</v>
      </c>
      <c r="C441" s="4"/>
      <c r="D441" s="4"/>
      <c r="E441" s="4"/>
      <c r="F441" s="12" t="s">
        <v>1077</v>
      </c>
      <c r="G441" s="13"/>
      <c r="H441" s="22">
        <v>103129.12</v>
      </c>
      <c r="I441" s="22">
        <v>18894.61</v>
      </c>
      <c r="J441" s="22">
        <v>18.95</v>
      </c>
      <c r="K441" s="22">
        <v>122004.78</v>
      </c>
      <c r="L441" s="68"/>
    </row>
    <row r="442" spans="1:12" ht="14.4" x14ac:dyDescent="0.25">
      <c r="A442" s="16" t="s">
        <v>1081</v>
      </c>
      <c r="B442" s="3" t="s">
        <v>385</v>
      </c>
      <c r="C442" s="4"/>
      <c r="D442" s="4"/>
      <c r="E442" s="4"/>
      <c r="F442" s="4"/>
      <c r="G442" s="17" t="s">
        <v>1082</v>
      </c>
      <c r="H442" s="2">
        <v>103129.12</v>
      </c>
      <c r="I442" s="2">
        <v>18894.61</v>
      </c>
      <c r="J442" s="2">
        <v>18.95</v>
      </c>
      <c r="K442" s="2">
        <v>122004.78</v>
      </c>
      <c r="L442" s="69"/>
    </row>
    <row r="443" spans="1:12" ht="14.4" x14ac:dyDescent="0.25">
      <c r="A443" s="11" t="s">
        <v>385</v>
      </c>
      <c r="B443" s="15" t="s">
        <v>385</v>
      </c>
      <c r="C443" s="12" t="s">
        <v>385</v>
      </c>
      <c r="D443" s="13"/>
      <c r="E443" s="13"/>
      <c r="F443" s="13"/>
      <c r="G443" s="13"/>
      <c r="H443" s="24"/>
      <c r="I443" s="24"/>
      <c r="J443" s="24"/>
      <c r="K443" s="24"/>
      <c r="L443" s="70"/>
    </row>
    <row r="444" spans="1:12" ht="14.4" x14ac:dyDescent="0.25">
      <c r="A444" s="11" t="s">
        <v>1083</v>
      </c>
      <c r="B444" s="15" t="s">
        <v>385</v>
      </c>
      <c r="C444" s="12" t="s">
        <v>1084</v>
      </c>
      <c r="D444" s="13"/>
      <c r="E444" s="13"/>
      <c r="F444" s="13"/>
      <c r="G444" s="13"/>
      <c r="H444" s="22">
        <v>1258283.3</v>
      </c>
      <c r="I444" s="22">
        <v>321722.65000000002</v>
      </c>
      <c r="J444" s="22">
        <v>0</v>
      </c>
      <c r="K444" s="22">
        <v>1580005.95</v>
      </c>
      <c r="L444" s="71">
        <f>I444-J444</f>
        <v>321722.65000000002</v>
      </c>
    </row>
    <row r="445" spans="1:12" ht="14.4" x14ac:dyDescent="0.25">
      <c r="A445" s="11" t="s">
        <v>1085</v>
      </c>
      <c r="B445" s="3" t="s">
        <v>385</v>
      </c>
      <c r="C445" s="4"/>
      <c r="D445" s="12" t="s">
        <v>1084</v>
      </c>
      <c r="E445" s="13"/>
      <c r="F445" s="13"/>
      <c r="G445" s="13"/>
      <c r="H445" s="22">
        <v>1258283.3</v>
      </c>
      <c r="I445" s="22">
        <v>321722.65000000002</v>
      </c>
      <c r="J445" s="22">
        <v>0</v>
      </c>
      <c r="K445" s="22">
        <v>1580005.95</v>
      </c>
      <c r="L445" s="68"/>
    </row>
    <row r="446" spans="1:12" ht="14.4" x14ac:dyDescent="0.25">
      <c r="A446" s="11" t="s">
        <v>1086</v>
      </c>
      <c r="B446" s="3" t="s">
        <v>385</v>
      </c>
      <c r="C446" s="4"/>
      <c r="D446" s="4"/>
      <c r="E446" s="12" t="s">
        <v>1084</v>
      </c>
      <c r="F446" s="13"/>
      <c r="G446" s="13"/>
      <c r="H446" s="22">
        <v>1258283.3</v>
      </c>
      <c r="I446" s="22">
        <v>321722.65000000002</v>
      </c>
      <c r="J446" s="22">
        <v>0</v>
      </c>
      <c r="K446" s="22">
        <v>1580005.95</v>
      </c>
      <c r="L446" s="68"/>
    </row>
    <row r="447" spans="1:12" ht="14.4" x14ac:dyDescent="0.25">
      <c r="A447" s="11" t="s">
        <v>1087</v>
      </c>
      <c r="B447" s="3" t="s">
        <v>385</v>
      </c>
      <c r="C447" s="4"/>
      <c r="D447" s="4"/>
      <c r="E447" s="4"/>
      <c r="F447" s="12" t="s">
        <v>1084</v>
      </c>
      <c r="G447" s="13"/>
      <c r="H447" s="22">
        <v>1258283.3</v>
      </c>
      <c r="I447" s="22">
        <v>321722.65000000002</v>
      </c>
      <c r="J447" s="22">
        <v>0</v>
      </c>
      <c r="K447" s="22">
        <v>1580005.95</v>
      </c>
      <c r="L447" s="68"/>
    </row>
    <row r="448" spans="1:12" ht="14.4" x14ac:dyDescent="0.25">
      <c r="A448" s="16" t="s">
        <v>1088</v>
      </c>
      <c r="B448" s="3" t="s">
        <v>385</v>
      </c>
      <c r="C448" s="4"/>
      <c r="D448" s="4"/>
      <c r="E448" s="4"/>
      <c r="F448" s="4"/>
      <c r="G448" s="17" t="s">
        <v>1089</v>
      </c>
      <c r="H448" s="2">
        <v>1235552.17</v>
      </c>
      <c r="I448" s="2">
        <v>315850.44</v>
      </c>
      <c r="J448" s="2">
        <v>0</v>
      </c>
      <c r="K448" s="2">
        <v>1551402.61</v>
      </c>
      <c r="L448" s="71">
        <f t="shared" ref="L448:L449" si="2">I448-J448</f>
        <v>315850.44</v>
      </c>
    </row>
    <row r="449" spans="1:12" ht="14.4" x14ac:dyDescent="0.25">
      <c r="A449" s="16" t="s">
        <v>1090</v>
      </c>
      <c r="B449" s="3" t="s">
        <v>385</v>
      </c>
      <c r="C449" s="4"/>
      <c r="D449" s="4"/>
      <c r="E449" s="4"/>
      <c r="F449" s="4"/>
      <c r="G449" s="17" t="s">
        <v>1091</v>
      </c>
      <c r="H449" s="2">
        <v>22731.13</v>
      </c>
      <c r="I449" s="2">
        <v>5872.21</v>
      </c>
      <c r="J449" s="2">
        <v>0</v>
      </c>
      <c r="K449" s="2">
        <v>28603.34</v>
      </c>
      <c r="L449" s="71">
        <f t="shared" si="2"/>
        <v>5872.21</v>
      </c>
    </row>
    <row r="450" spans="1:12" ht="14.4" x14ac:dyDescent="0.25">
      <c r="A450" s="19" t="s">
        <v>385</v>
      </c>
      <c r="B450" s="3" t="s">
        <v>385</v>
      </c>
      <c r="C450" s="4"/>
      <c r="D450" s="4"/>
      <c r="E450" s="4"/>
      <c r="F450" s="4"/>
      <c r="G450" s="20" t="s">
        <v>385</v>
      </c>
      <c r="H450" s="26"/>
      <c r="I450" s="26"/>
      <c r="J450" s="26"/>
      <c r="K450" s="26"/>
      <c r="L450" s="21"/>
    </row>
    <row r="451" spans="1:12" ht="14.4" x14ac:dyDescent="0.25">
      <c r="A451" s="11" t="s">
        <v>1110</v>
      </c>
      <c r="B451" s="15" t="s">
        <v>385</v>
      </c>
      <c r="C451" s="12" t="s">
        <v>1111</v>
      </c>
      <c r="D451" s="13"/>
      <c r="E451" s="13"/>
      <c r="F451" s="13"/>
      <c r="G451" s="13"/>
      <c r="H451" s="22">
        <v>1345.85</v>
      </c>
      <c r="I451" s="22">
        <v>340.68</v>
      </c>
      <c r="J451" s="22">
        <v>0</v>
      </c>
      <c r="K451" s="22">
        <v>1686.53</v>
      </c>
      <c r="L451" s="71">
        <f>I451-J451</f>
        <v>340.68</v>
      </c>
    </row>
    <row r="452" spans="1:12" ht="14.4" x14ac:dyDescent="0.25">
      <c r="A452" s="11" t="s">
        <v>1112</v>
      </c>
      <c r="B452" s="3" t="s">
        <v>385</v>
      </c>
      <c r="C452" s="4"/>
      <c r="D452" s="12" t="s">
        <v>1111</v>
      </c>
      <c r="E452" s="13"/>
      <c r="F452" s="13"/>
      <c r="G452" s="13"/>
      <c r="H452" s="22">
        <v>1345.85</v>
      </c>
      <c r="I452" s="22">
        <v>340.68</v>
      </c>
      <c r="J452" s="22">
        <v>0</v>
      </c>
      <c r="K452" s="22">
        <v>1686.53</v>
      </c>
      <c r="L452" s="68"/>
    </row>
    <row r="453" spans="1:12" ht="14.4" x14ac:dyDescent="0.25">
      <c r="A453" s="11" t="s">
        <v>1113</v>
      </c>
      <c r="B453" s="3" t="s">
        <v>385</v>
      </c>
      <c r="C453" s="4"/>
      <c r="D453" s="4"/>
      <c r="E453" s="12" t="s">
        <v>1111</v>
      </c>
      <c r="F453" s="13"/>
      <c r="G453" s="13"/>
      <c r="H453" s="22">
        <v>1345.85</v>
      </c>
      <c r="I453" s="22">
        <v>340.68</v>
      </c>
      <c r="J453" s="22">
        <v>0</v>
      </c>
      <c r="K453" s="22">
        <v>1686.53</v>
      </c>
      <c r="L453" s="68"/>
    </row>
    <row r="454" spans="1:12" ht="14.4" x14ac:dyDescent="0.25">
      <c r="A454" s="11" t="s">
        <v>1114</v>
      </c>
      <c r="B454" s="3" t="s">
        <v>385</v>
      </c>
      <c r="C454" s="4"/>
      <c r="D454" s="4"/>
      <c r="E454" s="4"/>
      <c r="F454" s="12" t="s">
        <v>1111</v>
      </c>
      <c r="G454" s="13"/>
      <c r="H454" s="22">
        <v>1345.85</v>
      </c>
      <c r="I454" s="22">
        <v>340.68</v>
      </c>
      <c r="J454" s="22">
        <v>0</v>
      </c>
      <c r="K454" s="22">
        <v>1686.53</v>
      </c>
      <c r="L454" s="68"/>
    </row>
    <row r="455" spans="1:12" ht="14.4" x14ac:dyDescent="0.25">
      <c r="A455" s="16" t="s">
        <v>1115</v>
      </c>
      <c r="B455" s="3" t="s">
        <v>385</v>
      </c>
      <c r="C455" s="4"/>
      <c r="D455" s="4"/>
      <c r="E455" s="4"/>
      <c r="F455" s="4"/>
      <c r="G455" s="17" t="s">
        <v>739</v>
      </c>
      <c r="H455" s="2">
        <v>1345.85</v>
      </c>
      <c r="I455" s="2">
        <v>340.68</v>
      </c>
      <c r="J455" s="2">
        <v>0</v>
      </c>
      <c r="K455" s="2">
        <v>1686.53</v>
      </c>
      <c r="L455" s="69"/>
    </row>
    <row r="456" spans="1:12" ht="14.4" x14ac:dyDescent="0.25">
      <c r="A456" s="19" t="s">
        <v>385</v>
      </c>
      <c r="B456" s="3" t="s">
        <v>385</v>
      </c>
      <c r="C456" s="4"/>
      <c r="D456" s="4"/>
      <c r="E456" s="4"/>
      <c r="F456" s="4"/>
      <c r="G456" s="20" t="s">
        <v>385</v>
      </c>
      <c r="H456" s="26"/>
      <c r="I456" s="26"/>
      <c r="J456" s="26"/>
      <c r="K456" s="26"/>
      <c r="L456" s="21"/>
    </row>
    <row r="457" spans="1:12" ht="14.4" x14ac:dyDescent="0.25">
      <c r="A457" s="11" t="s">
        <v>1116</v>
      </c>
      <c r="B457" s="15" t="s">
        <v>385</v>
      </c>
      <c r="C457" s="12" t="s">
        <v>1117</v>
      </c>
      <c r="D457" s="13"/>
      <c r="E457" s="13"/>
      <c r="F457" s="13"/>
      <c r="G457" s="13"/>
      <c r="H457" s="22">
        <v>1101078.21</v>
      </c>
      <c r="I457" s="22">
        <v>179263.35</v>
      </c>
      <c r="J457" s="22">
        <v>0</v>
      </c>
      <c r="K457" s="22">
        <v>1280341.56</v>
      </c>
      <c r="L457" s="71">
        <f>I457-J457</f>
        <v>179263.35</v>
      </c>
    </row>
    <row r="458" spans="1:12" ht="14.4" x14ac:dyDescent="0.25">
      <c r="A458" s="11" t="s">
        <v>1118</v>
      </c>
      <c r="B458" s="3" t="s">
        <v>385</v>
      </c>
      <c r="C458" s="4"/>
      <c r="D458" s="12" t="s">
        <v>1117</v>
      </c>
      <c r="E458" s="13"/>
      <c r="F458" s="13"/>
      <c r="G458" s="13"/>
      <c r="H458" s="22">
        <v>1101078.21</v>
      </c>
      <c r="I458" s="22">
        <v>179263.35</v>
      </c>
      <c r="J458" s="22">
        <v>0</v>
      </c>
      <c r="K458" s="22">
        <v>1280341.56</v>
      </c>
      <c r="L458" s="68"/>
    </row>
    <row r="459" spans="1:12" ht="14.4" x14ac:dyDescent="0.25">
      <c r="A459" s="11" t="s">
        <v>1119</v>
      </c>
      <c r="B459" s="3" t="s">
        <v>385</v>
      </c>
      <c r="C459" s="4"/>
      <c r="D459" s="4"/>
      <c r="E459" s="12" t="s">
        <v>1117</v>
      </c>
      <c r="F459" s="13"/>
      <c r="G459" s="13"/>
      <c r="H459" s="22">
        <v>1101078.21</v>
      </c>
      <c r="I459" s="22">
        <v>179263.35</v>
      </c>
      <c r="J459" s="22">
        <v>0</v>
      </c>
      <c r="K459" s="22">
        <v>1280341.56</v>
      </c>
      <c r="L459" s="68"/>
    </row>
    <row r="460" spans="1:12" ht="14.4" x14ac:dyDescent="0.25">
      <c r="A460" s="11" t="s">
        <v>1120</v>
      </c>
      <c r="B460" s="3" t="s">
        <v>385</v>
      </c>
      <c r="C460" s="4"/>
      <c r="D460" s="4"/>
      <c r="E460" s="4"/>
      <c r="F460" s="12" t="s">
        <v>1117</v>
      </c>
      <c r="G460" s="13"/>
      <c r="H460" s="22">
        <v>1101078.21</v>
      </c>
      <c r="I460" s="22">
        <v>179263.35</v>
      </c>
      <c r="J460" s="22">
        <v>0</v>
      </c>
      <c r="K460" s="22">
        <v>1280341.56</v>
      </c>
      <c r="L460" s="68"/>
    </row>
    <row r="461" spans="1:12" ht="14.4" x14ac:dyDescent="0.25">
      <c r="A461" s="16" t="s">
        <v>1121</v>
      </c>
      <c r="B461" s="3" t="s">
        <v>385</v>
      </c>
      <c r="C461" s="4"/>
      <c r="D461" s="4"/>
      <c r="E461" s="4"/>
      <c r="F461" s="4"/>
      <c r="G461" s="17" t="s">
        <v>1122</v>
      </c>
      <c r="H461" s="2">
        <v>129798.9</v>
      </c>
      <c r="I461" s="2">
        <v>38203.35</v>
      </c>
      <c r="J461" s="2">
        <v>0</v>
      </c>
      <c r="K461" s="2">
        <v>168002.25</v>
      </c>
      <c r="L461" s="69"/>
    </row>
    <row r="462" spans="1:12" ht="14.4" x14ac:dyDescent="0.25">
      <c r="A462" s="16" t="s">
        <v>1123</v>
      </c>
      <c r="B462" s="3" t="s">
        <v>385</v>
      </c>
      <c r="C462" s="4"/>
      <c r="D462" s="4"/>
      <c r="E462" s="4"/>
      <c r="F462" s="4"/>
      <c r="G462" s="17" t="s">
        <v>1124</v>
      </c>
      <c r="H462" s="2">
        <v>222299.31</v>
      </c>
      <c r="I462" s="2">
        <v>0</v>
      </c>
      <c r="J462" s="2">
        <v>0</v>
      </c>
      <c r="K462" s="2">
        <v>222299.31</v>
      </c>
      <c r="L462" s="69"/>
    </row>
    <row r="463" spans="1:12" ht="14.4" x14ac:dyDescent="0.25">
      <c r="A463" s="16" t="s">
        <v>1127</v>
      </c>
      <c r="B463" s="3" t="s">
        <v>385</v>
      </c>
      <c r="C463" s="4"/>
      <c r="D463" s="4"/>
      <c r="E463" s="4"/>
      <c r="F463" s="4"/>
      <c r="G463" s="17" t="s">
        <v>1128</v>
      </c>
      <c r="H463" s="2">
        <v>748980</v>
      </c>
      <c r="I463" s="2">
        <v>141060</v>
      </c>
      <c r="J463" s="2">
        <v>0</v>
      </c>
      <c r="K463" s="2">
        <v>890040</v>
      </c>
      <c r="L463" s="69"/>
    </row>
    <row r="464" spans="1:12" ht="14.4" x14ac:dyDescent="0.25">
      <c r="A464" s="11" t="s">
        <v>385</v>
      </c>
      <c r="B464" s="3" t="s">
        <v>385</v>
      </c>
      <c r="C464" s="4"/>
      <c r="D464" s="4"/>
      <c r="E464" s="12" t="s">
        <v>385</v>
      </c>
      <c r="F464" s="13"/>
      <c r="G464" s="13"/>
      <c r="H464" s="24"/>
      <c r="I464" s="24"/>
      <c r="J464" s="24"/>
      <c r="K464" s="24"/>
      <c r="L464" s="70"/>
    </row>
    <row r="465" spans="1:13" ht="14.4" x14ac:dyDescent="0.25">
      <c r="A465" s="11" t="s">
        <v>1129</v>
      </c>
      <c r="B465" s="12" t="s">
        <v>1130</v>
      </c>
      <c r="C465" s="13"/>
      <c r="D465" s="13"/>
      <c r="E465" s="13"/>
      <c r="F465" s="13"/>
      <c r="G465" s="13"/>
      <c r="H465" s="22">
        <v>7419234.2300000004</v>
      </c>
      <c r="I465" s="22">
        <v>14735.24</v>
      </c>
      <c r="J465" s="22">
        <v>2071935.28</v>
      </c>
      <c r="K465" s="22">
        <v>9476434.2699999996</v>
      </c>
      <c r="L465" s="71">
        <f>J465-I465</f>
        <v>2057200.04</v>
      </c>
      <c r="M465" s="72">
        <f>L465-OrçadoxRealizado!J35</f>
        <v>-66329.840000000317</v>
      </c>
    </row>
    <row r="466" spans="1:13" ht="14.4" x14ac:dyDescent="0.25">
      <c r="A466" s="11" t="s">
        <v>1131</v>
      </c>
      <c r="B466" s="15" t="s">
        <v>385</v>
      </c>
      <c r="C466" s="12" t="s">
        <v>1130</v>
      </c>
      <c r="D466" s="13"/>
      <c r="E466" s="13"/>
      <c r="F466" s="13"/>
      <c r="G466" s="13"/>
      <c r="H466" s="22">
        <v>7419234.2300000004</v>
      </c>
      <c r="I466" s="22">
        <v>14735.24</v>
      </c>
      <c r="J466" s="22">
        <v>2071935.28</v>
      </c>
      <c r="K466" s="22">
        <v>9476434.2699999996</v>
      </c>
      <c r="L466" s="68"/>
    </row>
    <row r="467" spans="1:13" ht="14.4" x14ac:dyDescent="0.25">
      <c r="A467" s="11" t="s">
        <v>1132</v>
      </c>
      <c r="B467" s="3" t="s">
        <v>385</v>
      </c>
      <c r="C467" s="4"/>
      <c r="D467" s="12" t="s">
        <v>1130</v>
      </c>
      <c r="E467" s="13"/>
      <c r="F467" s="13"/>
      <c r="G467" s="13"/>
      <c r="H467" s="22">
        <v>7419234.2300000004</v>
      </c>
      <c r="I467" s="22">
        <v>14735.24</v>
      </c>
      <c r="J467" s="22">
        <v>2071935.28</v>
      </c>
      <c r="K467" s="22">
        <v>9476434.2699999996</v>
      </c>
      <c r="L467" s="68"/>
    </row>
    <row r="468" spans="1:13" ht="14.4" x14ac:dyDescent="0.25">
      <c r="A468" s="11" t="s">
        <v>1133</v>
      </c>
      <c r="B468" s="3" t="s">
        <v>385</v>
      </c>
      <c r="C468" s="4"/>
      <c r="D468" s="4"/>
      <c r="E468" s="12" t="s">
        <v>1134</v>
      </c>
      <c r="F468" s="13"/>
      <c r="G468" s="13"/>
      <c r="H468" s="22">
        <v>4748655.79</v>
      </c>
      <c r="I468" s="22">
        <v>10125.66</v>
      </c>
      <c r="J468" s="22">
        <v>1555044.04</v>
      </c>
      <c r="K468" s="22">
        <v>6293574.1699999999</v>
      </c>
      <c r="L468" s="68"/>
    </row>
    <row r="469" spans="1:13" ht="14.4" x14ac:dyDescent="0.25">
      <c r="A469" s="11" t="s">
        <v>1135</v>
      </c>
      <c r="B469" s="3" t="s">
        <v>385</v>
      </c>
      <c r="C469" s="4"/>
      <c r="D469" s="4"/>
      <c r="E469" s="4"/>
      <c r="F469" s="12" t="s">
        <v>1134</v>
      </c>
      <c r="G469" s="13"/>
      <c r="H469" s="22">
        <v>4748655.79</v>
      </c>
      <c r="I469" s="22">
        <v>10125.66</v>
      </c>
      <c r="J469" s="22">
        <v>1555044.04</v>
      </c>
      <c r="K469" s="22">
        <v>6293574.1699999999</v>
      </c>
      <c r="L469" s="71">
        <f>J469-I469</f>
        <v>1544918.3800000001</v>
      </c>
    </row>
    <row r="470" spans="1:13" ht="14.4" x14ac:dyDescent="0.25">
      <c r="A470" s="16" t="s">
        <v>1136</v>
      </c>
      <c r="B470" s="3" t="s">
        <v>385</v>
      </c>
      <c r="C470" s="4"/>
      <c r="D470" s="4"/>
      <c r="E470" s="4"/>
      <c r="F470" s="4"/>
      <c r="G470" s="17" t="s">
        <v>710</v>
      </c>
      <c r="H470" s="2">
        <v>4748655.79</v>
      </c>
      <c r="I470" s="2">
        <v>10125.66</v>
      </c>
      <c r="J470" s="2">
        <v>1555044.04</v>
      </c>
      <c r="K470" s="2">
        <v>6293574.1699999999</v>
      </c>
      <c r="L470" s="69"/>
    </row>
    <row r="471" spans="1:13" ht="14.4" x14ac:dyDescent="0.25">
      <c r="A471" s="19" t="s">
        <v>385</v>
      </c>
      <c r="B471" s="3" t="s">
        <v>385</v>
      </c>
      <c r="C471" s="4"/>
      <c r="D471" s="4"/>
      <c r="E471" s="4"/>
      <c r="F471" s="4"/>
      <c r="G471" s="20" t="s">
        <v>385</v>
      </c>
      <c r="H471" s="26"/>
      <c r="I471" s="26"/>
      <c r="J471" s="26"/>
      <c r="K471" s="26"/>
      <c r="L471" s="21"/>
    </row>
    <row r="472" spans="1:13" ht="14.4" x14ac:dyDescent="0.25">
      <c r="A472" s="11" t="s">
        <v>1137</v>
      </c>
      <c r="B472" s="3" t="s">
        <v>385</v>
      </c>
      <c r="C472" s="4"/>
      <c r="D472" s="4"/>
      <c r="E472" s="12" t="s">
        <v>1138</v>
      </c>
      <c r="F472" s="13"/>
      <c r="G472" s="13"/>
      <c r="H472" s="22">
        <v>1562772.04</v>
      </c>
      <c r="I472" s="22">
        <v>4609.58</v>
      </c>
      <c r="J472" s="22">
        <v>272575.14</v>
      </c>
      <c r="K472" s="22">
        <v>1830737.6</v>
      </c>
      <c r="L472" s="68"/>
    </row>
    <row r="473" spans="1:13" ht="14.4" x14ac:dyDescent="0.25">
      <c r="A473" s="11" t="s">
        <v>1139</v>
      </c>
      <c r="B473" s="3" t="s">
        <v>385</v>
      </c>
      <c r="C473" s="4"/>
      <c r="D473" s="4"/>
      <c r="E473" s="4"/>
      <c r="F473" s="12" t="s">
        <v>1140</v>
      </c>
      <c r="G473" s="13"/>
      <c r="H473" s="22">
        <v>142634.32</v>
      </c>
      <c r="I473" s="22">
        <v>0</v>
      </c>
      <c r="J473" s="22">
        <v>50159.83</v>
      </c>
      <c r="K473" s="22">
        <v>192794.15</v>
      </c>
      <c r="L473" s="71"/>
    </row>
    <row r="474" spans="1:13" ht="14.4" x14ac:dyDescent="0.25">
      <c r="A474" s="16" t="s">
        <v>1141</v>
      </c>
      <c r="B474" s="3" t="s">
        <v>385</v>
      </c>
      <c r="C474" s="4"/>
      <c r="D474" s="4"/>
      <c r="E474" s="4"/>
      <c r="F474" s="4"/>
      <c r="G474" s="17" t="s">
        <v>935</v>
      </c>
      <c r="H474" s="2">
        <v>55320.4</v>
      </c>
      <c r="I474" s="2">
        <v>0</v>
      </c>
      <c r="J474" s="2">
        <v>10994.4</v>
      </c>
      <c r="K474" s="2">
        <v>66314.8</v>
      </c>
      <c r="L474" s="69"/>
    </row>
    <row r="475" spans="1:13" ht="14.4" x14ac:dyDescent="0.25">
      <c r="A475" s="16" t="s">
        <v>1142</v>
      </c>
      <c r="B475" s="3" t="s">
        <v>385</v>
      </c>
      <c r="C475" s="4"/>
      <c r="D475" s="4"/>
      <c r="E475" s="4"/>
      <c r="F475" s="4"/>
      <c r="G475" s="17" t="s">
        <v>1143</v>
      </c>
      <c r="H475" s="2">
        <v>52213.919999999998</v>
      </c>
      <c r="I475" s="2">
        <v>0</v>
      </c>
      <c r="J475" s="2">
        <v>9165.43</v>
      </c>
      <c r="K475" s="2">
        <v>61379.35</v>
      </c>
      <c r="L475" s="69"/>
    </row>
    <row r="476" spans="1:13" ht="14.4" x14ac:dyDescent="0.25">
      <c r="A476" s="16" t="s">
        <v>1144</v>
      </c>
      <c r="B476" s="3" t="s">
        <v>385</v>
      </c>
      <c r="C476" s="4"/>
      <c r="D476" s="4"/>
      <c r="E476" s="4"/>
      <c r="F476" s="4"/>
      <c r="G476" s="17" t="s">
        <v>1145</v>
      </c>
      <c r="H476" s="2">
        <v>11000</v>
      </c>
      <c r="I476" s="2">
        <v>0</v>
      </c>
      <c r="J476" s="2">
        <v>30000</v>
      </c>
      <c r="K476" s="2">
        <v>41000</v>
      </c>
      <c r="L476" s="69"/>
    </row>
    <row r="477" spans="1:13" ht="14.4" x14ac:dyDescent="0.25">
      <c r="A477" s="16" t="s">
        <v>1146</v>
      </c>
      <c r="B477" s="3" t="s">
        <v>385</v>
      </c>
      <c r="C477" s="4"/>
      <c r="D477" s="4"/>
      <c r="E477" s="4"/>
      <c r="F477" s="4"/>
      <c r="G477" s="17" t="s">
        <v>1147</v>
      </c>
      <c r="H477" s="2">
        <v>24100</v>
      </c>
      <c r="I477" s="2">
        <v>0</v>
      </c>
      <c r="J477" s="2">
        <v>0</v>
      </c>
      <c r="K477" s="2">
        <v>24100</v>
      </c>
      <c r="L477" s="69"/>
    </row>
    <row r="478" spans="1:13" ht="14.4" x14ac:dyDescent="0.25">
      <c r="A478" s="19" t="s">
        <v>385</v>
      </c>
      <c r="B478" s="3" t="s">
        <v>385</v>
      </c>
      <c r="C478" s="4"/>
      <c r="D478" s="4"/>
      <c r="E478" s="4"/>
      <c r="F478" s="4"/>
      <c r="G478" s="20" t="s">
        <v>385</v>
      </c>
      <c r="H478" s="26"/>
      <c r="I478" s="26"/>
      <c r="J478" s="26"/>
      <c r="K478" s="26"/>
      <c r="L478" s="21"/>
    </row>
    <row r="479" spans="1:13" ht="14.4" x14ac:dyDescent="0.25">
      <c r="A479" s="11" t="s">
        <v>1150</v>
      </c>
      <c r="B479" s="3" t="s">
        <v>385</v>
      </c>
      <c r="C479" s="4"/>
      <c r="D479" s="4"/>
      <c r="E479" s="4"/>
      <c r="F479" s="12" t="s">
        <v>1151</v>
      </c>
      <c r="G479" s="13"/>
      <c r="H479" s="22">
        <v>1013325</v>
      </c>
      <c r="I479" s="22">
        <v>0</v>
      </c>
      <c r="J479" s="22">
        <v>181995</v>
      </c>
      <c r="K479" s="22">
        <v>1195320</v>
      </c>
      <c r="L479" s="68"/>
    </row>
    <row r="480" spans="1:13" ht="14.4" x14ac:dyDescent="0.25">
      <c r="A480" s="16" t="s">
        <v>1152</v>
      </c>
      <c r="B480" s="3" t="s">
        <v>385</v>
      </c>
      <c r="C480" s="4"/>
      <c r="D480" s="4"/>
      <c r="E480" s="4"/>
      <c r="F480" s="4"/>
      <c r="G480" s="17" t="s">
        <v>1153</v>
      </c>
      <c r="H480" s="2">
        <v>1013325</v>
      </c>
      <c r="I480" s="2">
        <v>0</v>
      </c>
      <c r="J480" s="2">
        <v>181995</v>
      </c>
      <c r="K480" s="2">
        <v>1195320</v>
      </c>
      <c r="L480" s="69"/>
    </row>
    <row r="481" spans="1:12" ht="14.4" x14ac:dyDescent="0.25">
      <c r="A481" s="19" t="s">
        <v>385</v>
      </c>
      <c r="B481" s="3" t="s">
        <v>385</v>
      </c>
      <c r="C481" s="4"/>
      <c r="D481" s="4"/>
      <c r="E481" s="4"/>
      <c r="F481" s="4"/>
      <c r="G481" s="20" t="s">
        <v>385</v>
      </c>
      <c r="H481" s="26"/>
      <c r="I481" s="26"/>
      <c r="J481" s="26"/>
      <c r="K481" s="26"/>
      <c r="L481" s="21"/>
    </row>
    <row r="482" spans="1:12" ht="14.4" x14ac:dyDescent="0.25">
      <c r="A482" s="11" t="s">
        <v>1154</v>
      </c>
      <c r="B482" s="3" t="s">
        <v>385</v>
      </c>
      <c r="C482" s="4"/>
      <c r="D482" s="4"/>
      <c r="E482" s="4"/>
      <c r="F482" s="12" t="s">
        <v>1155</v>
      </c>
      <c r="G482" s="13"/>
      <c r="H482" s="22">
        <v>231309.42</v>
      </c>
      <c r="I482" s="22">
        <v>0</v>
      </c>
      <c r="J482" s="22">
        <v>2488.35</v>
      </c>
      <c r="K482" s="22">
        <v>233797.77</v>
      </c>
      <c r="L482" s="68"/>
    </row>
    <row r="483" spans="1:12" ht="14.4" x14ac:dyDescent="0.25">
      <c r="A483" s="16" t="s">
        <v>1156</v>
      </c>
      <c r="B483" s="3" t="s">
        <v>385</v>
      </c>
      <c r="C483" s="4"/>
      <c r="D483" s="4"/>
      <c r="E483" s="4"/>
      <c r="F483" s="4"/>
      <c r="G483" s="17" t="s">
        <v>1157</v>
      </c>
      <c r="H483" s="2">
        <v>231309.42</v>
      </c>
      <c r="I483" s="2">
        <v>0</v>
      </c>
      <c r="J483" s="2">
        <v>2488.35</v>
      </c>
      <c r="K483" s="2">
        <v>233797.77</v>
      </c>
      <c r="L483" s="69"/>
    </row>
    <row r="484" spans="1:12" ht="14.4" x14ac:dyDescent="0.25">
      <c r="A484" s="19" t="s">
        <v>385</v>
      </c>
      <c r="B484" s="3" t="s">
        <v>385</v>
      </c>
      <c r="C484" s="4"/>
      <c r="D484" s="4"/>
      <c r="E484" s="4"/>
      <c r="F484" s="4"/>
      <c r="G484" s="20" t="s">
        <v>385</v>
      </c>
      <c r="H484" s="26"/>
      <c r="I484" s="26"/>
      <c r="J484" s="26"/>
      <c r="K484" s="26"/>
      <c r="L484" s="21"/>
    </row>
    <row r="485" spans="1:12" ht="14.4" x14ac:dyDescent="0.25">
      <c r="A485" s="11" t="s">
        <v>1158</v>
      </c>
      <c r="B485" s="3" t="s">
        <v>385</v>
      </c>
      <c r="C485" s="4"/>
      <c r="D485" s="4"/>
      <c r="E485" s="4"/>
      <c r="F485" s="12" t="s">
        <v>1159</v>
      </c>
      <c r="G485" s="13"/>
      <c r="H485" s="22">
        <v>175503.3</v>
      </c>
      <c r="I485" s="22">
        <v>4609.58</v>
      </c>
      <c r="J485" s="22">
        <v>37931.96</v>
      </c>
      <c r="K485" s="22">
        <v>208825.68</v>
      </c>
      <c r="L485" s="71">
        <f>J485-I485</f>
        <v>33322.379999999997</v>
      </c>
    </row>
    <row r="486" spans="1:12" ht="14.4" x14ac:dyDescent="0.25">
      <c r="A486" s="16" t="s">
        <v>1160</v>
      </c>
      <c r="B486" s="3" t="s">
        <v>385</v>
      </c>
      <c r="C486" s="4"/>
      <c r="D486" s="4"/>
      <c r="E486" s="4"/>
      <c r="F486" s="4"/>
      <c r="G486" s="17" t="s">
        <v>1161</v>
      </c>
      <c r="H486" s="2">
        <v>204503.4</v>
      </c>
      <c r="I486" s="2">
        <v>0</v>
      </c>
      <c r="J486" s="2">
        <v>37830.400000000001</v>
      </c>
      <c r="K486" s="2">
        <v>242333.8</v>
      </c>
      <c r="L486" s="69"/>
    </row>
    <row r="487" spans="1:12" ht="14.4" x14ac:dyDescent="0.25">
      <c r="A487" s="16" t="s">
        <v>1162</v>
      </c>
      <c r="B487" s="3" t="s">
        <v>385</v>
      </c>
      <c r="C487" s="4"/>
      <c r="D487" s="4"/>
      <c r="E487" s="4"/>
      <c r="F487" s="4"/>
      <c r="G487" s="17" t="s">
        <v>1163</v>
      </c>
      <c r="H487" s="2">
        <v>-28288.5</v>
      </c>
      <c r="I487" s="2">
        <v>4514.68</v>
      </c>
      <c r="J487" s="2">
        <v>101.56</v>
      </c>
      <c r="K487" s="2">
        <v>-32701.62</v>
      </c>
      <c r="L487" s="69"/>
    </row>
    <row r="488" spans="1:12" ht="14.4" x14ac:dyDescent="0.25">
      <c r="A488" s="16" t="s">
        <v>1164</v>
      </c>
      <c r="B488" s="3" t="s">
        <v>385</v>
      </c>
      <c r="C488" s="4"/>
      <c r="D488" s="4"/>
      <c r="E488" s="4"/>
      <c r="F488" s="4"/>
      <c r="G488" s="17" t="s">
        <v>1165</v>
      </c>
      <c r="H488" s="2">
        <v>-662.6</v>
      </c>
      <c r="I488" s="2">
        <v>94.9</v>
      </c>
      <c r="J488" s="2">
        <v>0</v>
      </c>
      <c r="K488" s="2">
        <v>-757.5</v>
      </c>
      <c r="L488" s="203"/>
    </row>
    <row r="489" spans="1:12" ht="14.4" x14ac:dyDescent="0.25">
      <c r="A489" s="16" t="s">
        <v>1166</v>
      </c>
      <c r="B489" s="3" t="s">
        <v>385</v>
      </c>
      <c r="C489" s="4"/>
      <c r="D489" s="4"/>
      <c r="E489" s="4"/>
      <c r="F489" s="4"/>
      <c r="G489" s="17" t="s">
        <v>1167</v>
      </c>
      <c r="H489" s="2">
        <v>-49</v>
      </c>
      <c r="I489" s="2">
        <v>0</v>
      </c>
      <c r="J489" s="2">
        <v>0</v>
      </c>
      <c r="K489" s="2">
        <v>-49</v>
      </c>
      <c r="L489" s="69"/>
    </row>
    <row r="490" spans="1:12" ht="14.4" x14ac:dyDescent="0.25">
      <c r="A490" s="19" t="s">
        <v>385</v>
      </c>
      <c r="B490" s="3" t="s">
        <v>385</v>
      </c>
      <c r="C490" s="4"/>
      <c r="D490" s="4"/>
      <c r="E490" s="4"/>
      <c r="F490" s="4"/>
      <c r="G490" s="20" t="s">
        <v>385</v>
      </c>
      <c r="H490" s="26"/>
      <c r="I490" s="26"/>
      <c r="J490" s="26"/>
      <c r="K490" s="26"/>
      <c r="L490" s="21"/>
    </row>
    <row r="491" spans="1:12" ht="14.4" x14ac:dyDescent="0.25">
      <c r="A491" s="11" t="s">
        <v>1168</v>
      </c>
      <c r="B491" s="3" t="s">
        <v>385</v>
      </c>
      <c r="C491" s="4"/>
      <c r="D491" s="4"/>
      <c r="E491" s="12" t="s">
        <v>1169</v>
      </c>
      <c r="F491" s="13"/>
      <c r="G491" s="13"/>
      <c r="H491" s="22">
        <v>226486.3</v>
      </c>
      <c r="I491" s="22">
        <v>0</v>
      </c>
      <c r="J491" s="22">
        <v>65052.75</v>
      </c>
      <c r="K491" s="22">
        <v>291539.05</v>
      </c>
      <c r="L491" s="68"/>
    </row>
    <row r="492" spans="1:12" ht="14.4" x14ac:dyDescent="0.25">
      <c r="A492" s="11" t="s">
        <v>1170</v>
      </c>
      <c r="B492" s="3" t="s">
        <v>385</v>
      </c>
      <c r="C492" s="4"/>
      <c r="D492" s="4"/>
      <c r="E492" s="4"/>
      <c r="F492" s="12" t="s">
        <v>1169</v>
      </c>
      <c r="G492" s="13"/>
      <c r="H492" s="22">
        <v>226486.3</v>
      </c>
      <c r="I492" s="22">
        <v>0</v>
      </c>
      <c r="J492" s="22">
        <v>65052.75</v>
      </c>
      <c r="K492" s="22">
        <v>291539.05</v>
      </c>
      <c r="L492" s="68"/>
    </row>
    <row r="493" spans="1:12" ht="14.4" x14ac:dyDescent="0.25">
      <c r="A493" s="16" t="s">
        <v>1171</v>
      </c>
      <c r="B493" s="3" t="s">
        <v>385</v>
      </c>
      <c r="C493" s="4"/>
      <c r="D493" s="4"/>
      <c r="E493" s="4"/>
      <c r="F493" s="4"/>
      <c r="G493" s="17" t="s">
        <v>1172</v>
      </c>
      <c r="H493" s="2">
        <v>225274.17</v>
      </c>
      <c r="I493" s="2">
        <v>0</v>
      </c>
      <c r="J493" s="2">
        <v>65043.82</v>
      </c>
      <c r="K493" s="2">
        <v>290317.99</v>
      </c>
      <c r="L493" s="69"/>
    </row>
    <row r="494" spans="1:12" ht="14.4" x14ac:dyDescent="0.25">
      <c r="A494" s="16" t="s">
        <v>1173</v>
      </c>
      <c r="B494" s="3" t="s">
        <v>385</v>
      </c>
      <c r="C494" s="4"/>
      <c r="D494" s="4"/>
      <c r="E494" s="4"/>
      <c r="F494" s="4"/>
      <c r="G494" s="17" t="s">
        <v>1174</v>
      </c>
      <c r="H494" s="2">
        <v>1212.1300000000001</v>
      </c>
      <c r="I494" s="2">
        <v>0</v>
      </c>
      <c r="J494" s="2">
        <v>8.93</v>
      </c>
      <c r="K494" s="2">
        <v>1221.06</v>
      </c>
      <c r="L494" s="69"/>
    </row>
    <row r="495" spans="1:12" ht="14.4" x14ac:dyDescent="0.25">
      <c r="A495" s="19" t="s">
        <v>385</v>
      </c>
      <c r="B495" s="3" t="s">
        <v>385</v>
      </c>
      <c r="C495" s="4"/>
      <c r="D495" s="4"/>
      <c r="E495" s="4"/>
      <c r="F495" s="4"/>
      <c r="G495" s="20" t="s">
        <v>385</v>
      </c>
      <c r="H495" s="26"/>
      <c r="I495" s="26"/>
      <c r="J495" s="26"/>
      <c r="K495" s="26"/>
      <c r="L495" s="21"/>
    </row>
    <row r="496" spans="1:12" ht="14.4" x14ac:dyDescent="0.25">
      <c r="A496" s="11" t="s">
        <v>1175</v>
      </c>
      <c r="B496" s="3" t="s">
        <v>385</v>
      </c>
      <c r="C496" s="4"/>
      <c r="D496" s="4"/>
      <c r="E496" s="12" t="s">
        <v>1176</v>
      </c>
      <c r="F496" s="13"/>
      <c r="G496" s="13"/>
      <c r="H496" s="22">
        <v>2541.1999999999998</v>
      </c>
      <c r="I496" s="22">
        <v>0</v>
      </c>
      <c r="J496" s="22">
        <v>0</v>
      </c>
      <c r="K496" s="22">
        <v>2541.1999999999998</v>
      </c>
      <c r="L496" s="68"/>
    </row>
    <row r="497" spans="1:12" ht="14.4" x14ac:dyDescent="0.25">
      <c r="A497" s="11" t="s">
        <v>1177</v>
      </c>
      <c r="B497" s="3" t="s">
        <v>385</v>
      </c>
      <c r="C497" s="4"/>
      <c r="D497" s="4"/>
      <c r="E497" s="4"/>
      <c r="F497" s="12" t="s">
        <v>1176</v>
      </c>
      <c r="G497" s="13"/>
      <c r="H497" s="22">
        <v>2541.1999999999998</v>
      </c>
      <c r="I497" s="22">
        <v>0</v>
      </c>
      <c r="J497" s="22">
        <v>0</v>
      </c>
      <c r="K497" s="22">
        <v>2541.1999999999998</v>
      </c>
      <c r="L497" s="68"/>
    </row>
    <row r="498" spans="1:12" ht="14.4" x14ac:dyDescent="0.25">
      <c r="A498" s="16" t="s">
        <v>1178</v>
      </c>
      <c r="B498" s="3" t="s">
        <v>385</v>
      </c>
      <c r="C498" s="4"/>
      <c r="D498" s="4"/>
      <c r="E498" s="4"/>
      <c r="F498" s="4"/>
      <c r="G498" s="17" t="s">
        <v>1179</v>
      </c>
      <c r="H498" s="2">
        <v>2541.1999999999998</v>
      </c>
      <c r="I498" s="2">
        <v>0</v>
      </c>
      <c r="J498" s="2">
        <v>0</v>
      </c>
      <c r="K498" s="2">
        <v>2541.1999999999998</v>
      </c>
      <c r="L498" s="69"/>
    </row>
    <row r="499" spans="1:12" ht="14.4" x14ac:dyDescent="0.25">
      <c r="A499" s="19" t="s">
        <v>385</v>
      </c>
      <c r="B499" s="3" t="s">
        <v>385</v>
      </c>
      <c r="C499" s="4"/>
      <c r="D499" s="4"/>
      <c r="E499" s="4"/>
      <c r="F499" s="4"/>
      <c r="G499" s="20" t="s">
        <v>385</v>
      </c>
      <c r="H499" s="26"/>
      <c r="I499" s="26"/>
      <c r="J499" s="26"/>
      <c r="K499" s="26"/>
      <c r="L499" s="21"/>
    </row>
    <row r="500" spans="1:12" ht="14.4" x14ac:dyDescent="0.25">
      <c r="A500" s="11" t="s">
        <v>1180</v>
      </c>
      <c r="B500" s="3" t="s">
        <v>385</v>
      </c>
      <c r="C500" s="4"/>
      <c r="D500" s="4"/>
      <c r="E500" s="12" t="s">
        <v>1117</v>
      </c>
      <c r="F500" s="13"/>
      <c r="G500" s="13"/>
      <c r="H500" s="22">
        <v>878778.9</v>
      </c>
      <c r="I500" s="22">
        <v>0</v>
      </c>
      <c r="J500" s="22">
        <v>179263.35</v>
      </c>
      <c r="K500" s="22">
        <v>1058042.25</v>
      </c>
      <c r="L500" s="68"/>
    </row>
    <row r="501" spans="1:12" ht="14.4" x14ac:dyDescent="0.25">
      <c r="A501" s="11" t="s">
        <v>1181</v>
      </c>
      <c r="B501" s="3" t="s">
        <v>385</v>
      </c>
      <c r="C501" s="4"/>
      <c r="D501" s="4"/>
      <c r="E501" s="4"/>
      <c r="F501" s="12" t="s">
        <v>1117</v>
      </c>
      <c r="G501" s="13"/>
      <c r="H501" s="22">
        <v>878778.9</v>
      </c>
      <c r="I501" s="22">
        <v>0</v>
      </c>
      <c r="J501" s="22">
        <v>179263.35</v>
      </c>
      <c r="K501" s="22">
        <v>1058042.25</v>
      </c>
      <c r="L501" s="68"/>
    </row>
    <row r="502" spans="1:12" ht="14.4" x14ac:dyDescent="0.25">
      <c r="A502" s="16" t="s">
        <v>1182</v>
      </c>
      <c r="B502" s="3" t="s">
        <v>385</v>
      </c>
      <c r="C502" s="4"/>
      <c r="D502" s="4"/>
      <c r="E502" s="4"/>
      <c r="F502" s="4"/>
      <c r="G502" s="17" t="s">
        <v>1122</v>
      </c>
      <c r="H502" s="2">
        <v>129798.9</v>
      </c>
      <c r="I502" s="2">
        <v>0</v>
      </c>
      <c r="J502" s="2">
        <v>38203.35</v>
      </c>
      <c r="K502" s="2">
        <v>168002.25</v>
      </c>
      <c r="L502" s="69"/>
    </row>
    <row r="503" spans="1:12" ht="14.4" x14ac:dyDescent="0.25">
      <c r="A503" s="16" t="s">
        <v>1183</v>
      </c>
      <c r="B503" s="3" t="s">
        <v>385</v>
      </c>
      <c r="C503" s="4"/>
      <c r="D503" s="4"/>
      <c r="E503" s="4"/>
      <c r="F503" s="4"/>
      <c r="G503" s="17" t="s">
        <v>1128</v>
      </c>
      <c r="H503" s="2">
        <v>748980</v>
      </c>
      <c r="I503" s="2">
        <v>0</v>
      </c>
      <c r="J503" s="2">
        <v>141060</v>
      </c>
      <c r="K503" s="2">
        <v>890040</v>
      </c>
      <c r="L503" s="69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topLeftCell="A468" zoomScale="90" zoomScaleNormal="90" workbookViewId="0">
      <selection activeCell="L203" sqref="L203"/>
    </sheetView>
  </sheetViews>
  <sheetFormatPr defaultColWidth="9.109375" defaultRowHeight="13.2" x14ac:dyDescent="0.25"/>
  <cols>
    <col min="1" max="1" width="17.109375" style="42" customWidth="1"/>
    <col min="2" max="6" width="0.6640625" style="42" customWidth="1"/>
    <col min="7" max="7" width="57.33203125" style="42" bestFit="1" customWidth="1"/>
    <col min="8" max="8" width="14.6640625" style="58" bestFit="1" customWidth="1"/>
    <col min="9" max="10" width="13.109375" style="58" bestFit="1" customWidth="1"/>
    <col min="11" max="11" width="14.6640625" style="58" bestFit="1" customWidth="1"/>
    <col min="12" max="12" width="13.109375" style="42" bestFit="1" customWidth="1"/>
    <col min="13" max="244" width="9.109375" style="42"/>
    <col min="245" max="245" width="11.33203125" style="42" customWidth="1"/>
    <col min="246" max="246" width="2.33203125" style="42" customWidth="1"/>
    <col min="247" max="250" width="1.33203125" style="42" customWidth="1"/>
    <col min="251" max="251" width="0.88671875" style="42" customWidth="1"/>
    <col min="252" max="252" width="15.44140625" style="42" customWidth="1"/>
    <col min="253" max="253" width="0.88671875" style="42" customWidth="1"/>
    <col min="254" max="254" width="12.5546875" style="42" customWidth="1"/>
    <col min="255" max="255" width="4.44140625" style="42" customWidth="1"/>
    <col min="256" max="256" width="2.109375" style="42" customWidth="1"/>
    <col min="257" max="257" width="0.33203125" style="42" customWidth="1"/>
    <col min="258" max="258" width="0.5546875" style="42" customWidth="1"/>
    <col min="259" max="259" width="6.44140625" style="42" customWidth="1"/>
    <col min="260" max="260" width="3.109375" style="42" customWidth="1"/>
    <col min="261" max="261" width="1.5546875" style="42" customWidth="1"/>
    <col min="262" max="262" width="3.33203125" style="42" customWidth="1"/>
    <col min="263" max="263" width="9.109375" style="42"/>
    <col min="264" max="264" width="6.88671875" style="42" customWidth="1"/>
    <col min="265" max="265" width="1.5546875" style="42" customWidth="1"/>
    <col min="266" max="266" width="4.44140625" style="42" customWidth="1"/>
    <col min="267" max="267" width="5" style="42" customWidth="1"/>
    <col min="268" max="268" width="7.33203125" style="42" customWidth="1"/>
    <col min="269" max="500" width="9.109375" style="42"/>
    <col min="501" max="501" width="11.33203125" style="42" customWidth="1"/>
    <col min="502" max="502" width="2.33203125" style="42" customWidth="1"/>
    <col min="503" max="506" width="1.33203125" style="42" customWidth="1"/>
    <col min="507" max="507" width="0.88671875" style="42" customWidth="1"/>
    <col min="508" max="508" width="15.44140625" style="42" customWidth="1"/>
    <col min="509" max="509" width="0.88671875" style="42" customWidth="1"/>
    <col min="510" max="510" width="12.5546875" style="42" customWidth="1"/>
    <col min="511" max="511" width="4.44140625" style="42" customWidth="1"/>
    <col min="512" max="512" width="2.109375" style="42" customWidth="1"/>
    <col min="513" max="513" width="0.33203125" style="42" customWidth="1"/>
    <col min="514" max="514" width="0.5546875" style="42" customWidth="1"/>
    <col min="515" max="515" width="6.44140625" style="42" customWidth="1"/>
    <col min="516" max="516" width="3.109375" style="42" customWidth="1"/>
    <col min="517" max="517" width="1.5546875" style="42" customWidth="1"/>
    <col min="518" max="518" width="3.33203125" style="42" customWidth="1"/>
    <col min="519" max="519" width="9.109375" style="42"/>
    <col min="520" max="520" width="6.88671875" style="42" customWidth="1"/>
    <col min="521" max="521" width="1.5546875" style="42" customWidth="1"/>
    <col min="522" max="522" width="4.44140625" style="42" customWidth="1"/>
    <col min="523" max="523" width="5" style="42" customWidth="1"/>
    <col min="524" max="524" width="7.33203125" style="42" customWidth="1"/>
    <col min="525" max="756" width="9.109375" style="42"/>
    <col min="757" max="757" width="11.33203125" style="42" customWidth="1"/>
    <col min="758" max="758" width="2.33203125" style="42" customWidth="1"/>
    <col min="759" max="762" width="1.33203125" style="42" customWidth="1"/>
    <col min="763" max="763" width="0.88671875" style="42" customWidth="1"/>
    <col min="764" max="764" width="15.44140625" style="42" customWidth="1"/>
    <col min="765" max="765" width="0.88671875" style="42" customWidth="1"/>
    <col min="766" max="766" width="12.5546875" style="42" customWidth="1"/>
    <col min="767" max="767" width="4.44140625" style="42" customWidth="1"/>
    <col min="768" max="768" width="2.109375" style="42" customWidth="1"/>
    <col min="769" max="769" width="0.33203125" style="42" customWidth="1"/>
    <col min="770" max="770" width="0.5546875" style="42" customWidth="1"/>
    <col min="771" max="771" width="6.44140625" style="42" customWidth="1"/>
    <col min="772" max="772" width="3.109375" style="42" customWidth="1"/>
    <col min="773" max="773" width="1.5546875" style="42" customWidth="1"/>
    <col min="774" max="774" width="3.33203125" style="42" customWidth="1"/>
    <col min="775" max="775" width="9.109375" style="42"/>
    <col min="776" max="776" width="6.88671875" style="42" customWidth="1"/>
    <col min="777" max="777" width="1.5546875" style="42" customWidth="1"/>
    <col min="778" max="778" width="4.44140625" style="42" customWidth="1"/>
    <col min="779" max="779" width="5" style="42" customWidth="1"/>
    <col min="780" max="780" width="7.33203125" style="42" customWidth="1"/>
    <col min="781" max="1012" width="9.109375" style="42"/>
    <col min="1013" max="1013" width="11.33203125" style="42" customWidth="1"/>
    <col min="1014" max="1014" width="2.33203125" style="42" customWidth="1"/>
    <col min="1015" max="1018" width="1.33203125" style="42" customWidth="1"/>
    <col min="1019" max="1019" width="0.88671875" style="42" customWidth="1"/>
    <col min="1020" max="1020" width="15.44140625" style="42" customWidth="1"/>
    <col min="1021" max="1021" width="0.88671875" style="42" customWidth="1"/>
    <col min="1022" max="1022" width="12.5546875" style="42" customWidth="1"/>
    <col min="1023" max="1023" width="4.44140625" style="42" customWidth="1"/>
    <col min="1024" max="1024" width="2.109375" style="42" customWidth="1"/>
    <col min="1025" max="1025" width="0.33203125" style="42" customWidth="1"/>
    <col min="1026" max="1026" width="0.5546875" style="42" customWidth="1"/>
    <col min="1027" max="1027" width="6.44140625" style="42" customWidth="1"/>
    <col min="1028" max="1028" width="3.109375" style="42" customWidth="1"/>
    <col min="1029" max="1029" width="1.5546875" style="42" customWidth="1"/>
    <col min="1030" max="1030" width="3.33203125" style="42" customWidth="1"/>
    <col min="1031" max="1031" width="9.109375" style="42"/>
    <col min="1032" max="1032" width="6.88671875" style="42" customWidth="1"/>
    <col min="1033" max="1033" width="1.5546875" style="42" customWidth="1"/>
    <col min="1034" max="1034" width="4.44140625" style="42" customWidth="1"/>
    <col min="1035" max="1035" width="5" style="42" customWidth="1"/>
    <col min="1036" max="1036" width="7.33203125" style="42" customWidth="1"/>
    <col min="1037" max="1268" width="9.109375" style="42"/>
    <col min="1269" max="1269" width="11.33203125" style="42" customWidth="1"/>
    <col min="1270" max="1270" width="2.33203125" style="42" customWidth="1"/>
    <col min="1271" max="1274" width="1.33203125" style="42" customWidth="1"/>
    <col min="1275" max="1275" width="0.88671875" style="42" customWidth="1"/>
    <col min="1276" max="1276" width="15.44140625" style="42" customWidth="1"/>
    <col min="1277" max="1277" width="0.88671875" style="42" customWidth="1"/>
    <col min="1278" max="1278" width="12.5546875" style="42" customWidth="1"/>
    <col min="1279" max="1279" width="4.44140625" style="42" customWidth="1"/>
    <col min="1280" max="1280" width="2.109375" style="42" customWidth="1"/>
    <col min="1281" max="1281" width="0.33203125" style="42" customWidth="1"/>
    <col min="1282" max="1282" width="0.5546875" style="42" customWidth="1"/>
    <col min="1283" max="1283" width="6.44140625" style="42" customWidth="1"/>
    <col min="1284" max="1284" width="3.109375" style="42" customWidth="1"/>
    <col min="1285" max="1285" width="1.5546875" style="42" customWidth="1"/>
    <col min="1286" max="1286" width="3.33203125" style="42" customWidth="1"/>
    <col min="1287" max="1287" width="9.109375" style="42"/>
    <col min="1288" max="1288" width="6.88671875" style="42" customWidth="1"/>
    <col min="1289" max="1289" width="1.5546875" style="42" customWidth="1"/>
    <col min="1290" max="1290" width="4.44140625" style="42" customWidth="1"/>
    <col min="1291" max="1291" width="5" style="42" customWidth="1"/>
    <col min="1292" max="1292" width="7.33203125" style="42" customWidth="1"/>
    <col min="1293" max="1524" width="9.109375" style="42"/>
    <col min="1525" max="1525" width="11.33203125" style="42" customWidth="1"/>
    <col min="1526" max="1526" width="2.33203125" style="42" customWidth="1"/>
    <col min="1527" max="1530" width="1.33203125" style="42" customWidth="1"/>
    <col min="1531" max="1531" width="0.88671875" style="42" customWidth="1"/>
    <col min="1532" max="1532" width="15.44140625" style="42" customWidth="1"/>
    <col min="1533" max="1533" width="0.88671875" style="42" customWidth="1"/>
    <col min="1534" max="1534" width="12.5546875" style="42" customWidth="1"/>
    <col min="1535" max="1535" width="4.44140625" style="42" customWidth="1"/>
    <col min="1536" max="1536" width="2.109375" style="42" customWidth="1"/>
    <col min="1537" max="1537" width="0.33203125" style="42" customWidth="1"/>
    <col min="1538" max="1538" width="0.5546875" style="42" customWidth="1"/>
    <col min="1539" max="1539" width="6.44140625" style="42" customWidth="1"/>
    <col min="1540" max="1540" width="3.109375" style="42" customWidth="1"/>
    <col min="1541" max="1541" width="1.5546875" style="42" customWidth="1"/>
    <col min="1542" max="1542" width="3.33203125" style="42" customWidth="1"/>
    <col min="1543" max="1543" width="9.109375" style="42"/>
    <col min="1544" max="1544" width="6.88671875" style="42" customWidth="1"/>
    <col min="1545" max="1545" width="1.5546875" style="42" customWidth="1"/>
    <col min="1546" max="1546" width="4.44140625" style="42" customWidth="1"/>
    <col min="1547" max="1547" width="5" style="42" customWidth="1"/>
    <col min="1548" max="1548" width="7.33203125" style="42" customWidth="1"/>
    <col min="1549" max="1780" width="9.109375" style="42"/>
    <col min="1781" max="1781" width="11.33203125" style="42" customWidth="1"/>
    <col min="1782" max="1782" width="2.33203125" style="42" customWidth="1"/>
    <col min="1783" max="1786" width="1.33203125" style="42" customWidth="1"/>
    <col min="1787" max="1787" width="0.88671875" style="42" customWidth="1"/>
    <col min="1788" max="1788" width="15.44140625" style="42" customWidth="1"/>
    <col min="1789" max="1789" width="0.88671875" style="42" customWidth="1"/>
    <col min="1790" max="1790" width="12.5546875" style="42" customWidth="1"/>
    <col min="1791" max="1791" width="4.44140625" style="42" customWidth="1"/>
    <col min="1792" max="1792" width="2.109375" style="42" customWidth="1"/>
    <col min="1793" max="1793" width="0.33203125" style="42" customWidth="1"/>
    <col min="1794" max="1794" width="0.5546875" style="42" customWidth="1"/>
    <col min="1795" max="1795" width="6.44140625" style="42" customWidth="1"/>
    <col min="1796" max="1796" width="3.109375" style="42" customWidth="1"/>
    <col min="1797" max="1797" width="1.5546875" style="42" customWidth="1"/>
    <col min="1798" max="1798" width="3.33203125" style="42" customWidth="1"/>
    <col min="1799" max="1799" width="9.109375" style="42"/>
    <col min="1800" max="1800" width="6.88671875" style="42" customWidth="1"/>
    <col min="1801" max="1801" width="1.5546875" style="42" customWidth="1"/>
    <col min="1802" max="1802" width="4.44140625" style="42" customWidth="1"/>
    <col min="1803" max="1803" width="5" style="42" customWidth="1"/>
    <col min="1804" max="1804" width="7.33203125" style="42" customWidth="1"/>
    <col min="1805" max="2036" width="9.109375" style="42"/>
    <col min="2037" max="2037" width="11.33203125" style="42" customWidth="1"/>
    <col min="2038" max="2038" width="2.33203125" style="42" customWidth="1"/>
    <col min="2039" max="2042" width="1.33203125" style="42" customWidth="1"/>
    <col min="2043" max="2043" width="0.88671875" style="42" customWidth="1"/>
    <col min="2044" max="2044" width="15.44140625" style="42" customWidth="1"/>
    <col min="2045" max="2045" width="0.88671875" style="42" customWidth="1"/>
    <col min="2046" max="2046" width="12.5546875" style="42" customWidth="1"/>
    <col min="2047" max="2047" width="4.44140625" style="42" customWidth="1"/>
    <col min="2048" max="2048" width="2.109375" style="42" customWidth="1"/>
    <col min="2049" max="2049" width="0.33203125" style="42" customWidth="1"/>
    <col min="2050" max="2050" width="0.5546875" style="42" customWidth="1"/>
    <col min="2051" max="2051" width="6.44140625" style="42" customWidth="1"/>
    <col min="2052" max="2052" width="3.109375" style="42" customWidth="1"/>
    <col min="2053" max="2053" width="1.5546875" style="42" customWidth="1"/>
    <col min="2054" max="2054" width="3.33203125" style="42" customWidth="1"/>
    <col min="2055" max="2055" width="9.109375" style="42"/>
    <col min="2056" max="2056" width="6.88671875" style="42" customWidth="1"/>
    <col min="2057" max="2057" width="1.5546875" style="42" customWidth="1"/>
    <col min="2058" max="2058" width="4.44140625" style="42" customWidth="1"/>
    <col min="2059" max="2059" width="5" style="42" customWidth="1"/>
    <col min="2060" max="2060" width="7.33203125" style="42" customWidth="1"/>
    <col min="2061" max="2292" width="9.109375" style="42"/>
    <col min="2293" max="2293" width="11.33203125" style="42" customWidth="1"/>
    <col min="2294" max="2294" width="2.33203125" style="42" customWidth="1"/>
    <col min="2295" max="2298" width="1.33203125" style="42" customWidth="1"/>
    <col min="2299" max="2299" width="0.88671875" style="42" customWidth="1"/>
    <col min="2300" max="2300" width="15.44140625" style="42" customWidth="1"/>
    <col min="2301" max="2301" width="0.88671875" style="42" customWidth="1"/>
    <col min="2302" max="2302" width="12.5546875" style="42" customWidth="1"/>
    <col min="2303" max="2303" width="4.44140625" style="42" customWidth="1"/>
    <col min="2304" max="2304" width="2.109375" style="42" customWidth="1"/>
    <col min="2305" max="2305" width="0.33203125" style="42" customWidth="1"/>
    <col min="2306" max="2306" width="0.5546875" style="42" customWidth="1"/>
    <col min="2307" max="2307" width="6.44140625" style="42" customWidth="1"/>
    <col min="2308" max="2308" width="3.109375" style="42" customWidth="1"/>
    <col min="2309" max="2309" width="1.5546875" style="42" customWidth="1"/>
    <col min="2310" max="2310" width="3.33203125" style="42" customWidth="1"/>
    <col min="2311" max="2311" width="9.109375" style="42"/>
    <col min="2312" max="2312" width="6.88671875" style="42" customWidth="1"/>
    <col min="2313" max="2313" width="1.5546875" style="42" customWidth="1"/>
    <col min="2314" max="2314" width="4.44140625" style="42" customWidth="1"/>
    <col min="2315" max="2315" width="5" style="42" customWidth="1"/>
    <col min="2316" max="2316" width="7.33203125" style="42" customWidth="1"/>
    <col min="2317" max="2548" width="9.109375" style="42"/>
    <col min="2549" max="2549" width="11.33203125" style="42" customWidth="1"/>
    <col min="2550" max="2550" width="2.33203125" style="42" customWidth="1"/>
    <col min="2551" max="2554" width="1.33203125" style="42" customWidth="1"/>
    <col min="2555" max="2555" width="0.88671875" style="42" customWidth="1"/>
    <col min="2556" max="2556" width="15.44140625" style="42" customWidth="1"/>
    <col min="2557" max="2557" width="0.88671875" style="42" customWidth="1"/>
    <col min="2558" max="2558" width="12.5546875" style="42" customWidth="1"/>
    <col min="2559" max="2559" width="4.44140625" style="42" customWidth="1"/>
    <col min="2560" max="2560" width="2.109375" style="42" customWidth="1"/>
    <col min="2561" max="2561" width="0.33203125" style="42" customWidth="1"/>
    <col min="2562" max="2562" width="0.5546875" style="42" customWidth="1"/>
    <col min="2563" max="2563" width="6.44140625" style="42" customWidth="1"/>
    <col min="2564" max="2564" width="3.109375" style="42" customWidth="1"/>
    <col min="2565" max="2565" width="1.5546875" style="42" customWidth="1"/>
    <col min="2566" max="2566" width="3.33203125" style="42" customWidth="1"/>
    <col min="2567" max="2567" width="9.109375" style="42"/>
    <col min="2568" max="2568" width="6.88671875" style="42" customWidth="1"/>
    <col min="2569" max="2569" width="1.5546875" style="42" customWidth="1"/>
    <col min="2570" max="2570" width="4.44140625" style="42" customWidth="1"/>
    <col min="2571" max="2571" width="5" style="42" customWidth="1"/>
    <col min="2572" max="2572" width="7.33203125" style="42" customWidth="1"/>
    <col min="2573" max="2804" width="9.109375" style="42"/>
    <col min="2805" max="2805" width="11.33203125" style="42" customWidth="1"/>
    <col min="2806" max="2806" width="2.33203125" style="42" customWidth="1"/>
    <col min="2807" max="2810" width="1.33203125" style="42" customWidth="1"/>
    <col min="2811" max="2811" width="0.88671875" style="42" customWidth="1"/>
    <col min="2812" max="2812" width="15.44140625" style="42" customWidth="1"/>
    <col min="2813" max="2813" width="0.88671875" style="42" customWidth="1"/>
    <col min="2814" max="2814" width="12.5546875" style="42" customWidth="1"/>
    <col min="2815" max="2815" width="4.44140625" style="42" customWidth="1"/>
    <col min="2816" max="2816" width="2.109375" style="42" customWidth="1"/>
    <col min="2817" max="2817" width="0.33203125" style="42" customWidth="1"/>
    <col min="2818" max="2818" width="0.5546875" style="42" customWidth="1"/>
    <col min="2819" max="2819" width="6.44140625" style="42" customWidth="1"/>
    <col min="2820" max="2820" width="3.109375" style="42" customWidth="1"/>
    <col min="2821" max="2821" width="1.5546875" style="42" customWidth="1"/>
    <col min="2822" max="2822" width="3.33203125" style="42" customWidth="1"/>
    <col min="2823" max="2823" width="9.109375" style="42"/>
    <col min="2824" max="2824" width="6.88671875" style="42" customWidth="1"/>
    <col min="2825" max="2825" width="1.5546875" style="42" customWidth="1"/>
    <col min="2826" max="2826" width="4.44140625" style="42" customWidth="1"/>
    <col min="2827" max="2827" width="5" style="42" customWidth="1"/>
    <col min="2828" max="2828" width="7.33203125" style="42" customWidth="1"/>
    <col min="2829" max="3060" width="9.109375" style="42"/>
    <col min="3061" max="3061" width="11.33203125" style="42" customWidth="1"/>
    <col min="3062" max="3062" width="2.33203125" style="42" customWidth="1"/>
    <col min="3063" max="3066" width="1.33203125" style="42" customWidth="1"/>
    <col min="3067" max="3067" width="0.88671875" style="42" customWidth="1"/>
    <col min="3068" max="3068" width="15.44140625" style="42" customWidth="1"/>
    <col min="3069" max="3069" width="0.88671875" style="42" customWidth="1"/>
    <col min="3070" max="3070" width="12.5546875" style="42" customWidth="1"/>
    <col min="3071" max="3071" width="4.44140625" style="42" customWidth="1"/>
    <col min="3072" max="3072" width="2.109375" style="42" customWidth="1"/>
    <col min="3073" max="3073" width="0.33203125" style="42" customWidth="1"/>
    <col min="3074" max="3074" width="0.5546875" style="42" customWidth="1"/>
    <col min="3075" max="3075" width="6.44140625" style="42" customWidth="1"/>
    <col min="3076" max="3076" width="3.109375" style="42" customWidth="1"/>
    <col min="3077" max="3077" width="1.5546875" style="42" customWidth="1"/>
    <col min="3078" max="3078" width="3.33203125" style="42" customWidth="1"/>
    <col min="3079" max="3079" width="9.109375" style="42"/>
    <col min="3080" max="3080" width="6.88671875" style="42" customWidth="1"/>
    <col min="3081" max="3081" width="1.5546875" style="42" customWidth="1"/>
    <col min="3082" max="3082" width="4.44140625" style="42" customWidth="1"/>
    <col min="3083" max="3083" width="5" style="42" customWidth="1"/>
    <col min="3084" max="3084" width="7.33203125" style="42" customWidth="1"/>
    <col min="3085" max="3316" width="9.109375" style="42"/>
    <col min="3317" max="3317" width="11.33203125" style="42" customWidth="1"/>
    <col min="3318" max="3318" width="2.33203125" style="42" customWidth="1"/>
    <col min="3319" max="3322" width="1.33203125" style="42" customWidth="1"/>
    <col min="3323" max="3323" width="0.88671875" style="42" customWidth="1"/>
    <col min="3324" max="3324" width="15.44140625" style="42" customWidth="1"/>
    <col min="3325" max="3325" width="0.88671875" style="42" customWidth="1"/>
    <col min="3326" max="3326" width="12.5546875" style="42" customWidth="1"/>
    <col min="3327" max="3327" width="4.44140625" style="42" customWidth="1"/>
    <col min="3328" max="3328" width="2.109375" style="42" customWidth="1"/>
    <col min="3329" max="3329" width="0.33203125" style="42" customWidth="1"/>
    <col min="3330" max="3330" width="0.5546875" style="42" customWidth="1"/>
    <col min="3331" max="3331" width="6.44140625" style="42" customWidth="1"/>
    <col min="3332" max="3332" width="3.109375" style="42" customWidth="1"/>
    <col min="3333" max="3333" width="1.5546875" style="42" customWidth="1"/>
    <col min="3334" max="3334" width="3.33203125" style="42" customWidth="1"/>
    <col min="3335" max="3335" width="9.109375" style="42"/>
    <col min="3336" max="3336" width="6.88671875" style="42" customWidth="1"/>
    <col min="3337" max="3337" width="1.5546875" style="42" customWidth="1"/>
    <col min="3338" max="3338" width="4.44140625" style="42" customWidth="1"/>
    <col min="3339" max="3339" width="5" style="42" customWidth="1"/>
    <col min="3340" max="3340" width="7.33203125" style="42" customWidth="1"/>
    <col min="3341" max="3572" width="9.109375" style="42"/>
    <col min="3573" max="3573" width="11.33203125" style="42" customWidth="1"/>
    <col min="3574" max="3574" width="2.33203125" style="42" customWidth="1"/>
    <col min="3575" max="3578" width="1.33203125" style="42" customWidth="1"/>
    <col min="3579" max="3579" width="0.88671875" style="42" customWidth="1"/>
    <col min="3580" max="3580" width="15.44140625" style="42" customWidth="1"/>
    <col min="3581" max="3581" width="0.88671875" style="42" customWidth="1"/>
    <col min="3582" max="3582" width="12.5546875" style="42" customWidth="1"/>
    <col min="3583" max="3583" width="4.44140625" style="42" customWidth="1"/>
    <col min="3584" max="3584" width="2.109375" style="42" customWidth="1"/>
    <col min="3585" max="3585" width="0.33203125" style="42" customWidth="1"/>
    <col min="3586" max="3586" width="0.5546875" style="42" customWidth="1"/>
    <col min="3587" max="3587" width="6.44140625" style="42" customWidth="1"/>
    <col min="3588" max="3588" width="3.109375" style="42" customWidth="1"/>
    <col min="3589" max="3589" width="1.5546875" style="42" customWidth="1"/>
    <col min="3590" max="3590" width="3.33203125" style="42" customWidth="1"/>
    <col min="3591" max="3591" width="9.109375" style="42"/>
    <col min="3592" max="3592" width="6.88671875" style="42" customWidth="1"/>
    <col min="3593" max="3593" width="1.5546875" style="42" customWidth="1"/>
    <col min="3594" max="3594" width="4.44140625" style="42" customWidth="1"/>
    <col min="3595" max="3595" width="5" style="42" customWidth="1"/>
    <col min="3596" max="3596" width="7.33203125" style="42" customWidth="1"/>
    <col min="3597" max="3828" width="9.109375" style="42"/>
    <col min="3829" max="3829" width="11.33203125" style="42" customWidth="1"/>
    <col min="3830" max="3830" width="2.33203125" style="42" customWidth="1"/>
    <col min="3831" max="3834" width="1.33203125" style="42" customWidth="1"/>
    <col min="3835" max="3835" width="0.88671875" style="42" customWidth="1"/>
    <col min="3836" max="3836" width="15.44140625" style="42" customWidth="1"/>
    <col min="3837" max="3837" width="0.88671875" style="42" customWidth="1"/>
    <col min="3838" max="3838" width="12.5546875" style="42" customWidth="1"/>
    <col min="3839" max="3839" width="4.44140625" style="42" customWidth="1"/>
    <col min="3840" max="3840" width="2.109375" style="42" customWidth="1"/>
    <col min="3841" max="3841" width="0.33203125" style="42" customWidth="1"/>
    <col min="3842" max="3842" width="0.5546875" style="42" customWidth="1"/>
    <col min="3843" max="3843" width="6.44140625" style="42" customWidth="1"/>
    <col min="3844" max="3844" width="3.109375" style="42" customWidth="1"/>
    <col min="3845" max="3845" width="1.5546875" style="42" customWidth="1"/>
    <col min="3846" max="3846" width="3.33203125" style="42" customWidth="1"/>
    <col min="3847" max="3847" width="9.109375" style="42"/>
    <col min="3848" max="3848" width="6.88671875" style="42" customWidth="1"/>
    <col min="3849" max="3849" width="1.5546875" style="42" customWidth="1"/>
    <col min="3850" max="3850" width="4.44140625" style="42" customWidth="1"/>
    <col min="3851" max="3851" width="5" style="42" customWidth="1"/>
    <col min="3852" max="3852" width="7.33203125" style="42" customWidth="1"/>
    <col min="3853" max="4084" width="9.109375" style="42"/>
    <col min="4085" max="4085" width="11.33203125" style="42" customWidth="1"/>
    <col min="4086" max="4086" width="2.33203125" style="42" customWidth="1"/>
    <col min="4087" max="4090" width="1.33203125" style="42" customWidth="1"/>
    <col min="4091" max="4091" width="0.88671875" style="42" customWidth="1"/>
    <col min="4092" max="4092" width="15.44140625" style="42" customWidth="1"/>
    <col min="4093" max="4093" width="0.88671875" style="42" customWidth="1"/>
    <col min="4094" max="4094" width="12.5546875" style="42" customWidth="1"/>
    <col min="4095" max="4095" width="4.44140625" style="42" customWidth="1"/>
    <col min="4096" max="4096" width="2.109375" style="42" customWidth="1"/>
    <col min="4097" max="4097" width="0.33203125" style="42" customWidth="1"/>
    <col min="4098" max="4098" width="0.5546875" style="42" customWidth="1"/>
    <col min="4099" max="4099" width="6.44140625" style="42" customWidth="1"/>
    <col min="4100" max="4100" width="3.109375" style="42" customWidth="1"/>
    <col min="4101" max="4101" width="1.5546875" style="42" customWidth="1"/>
    <col min="4102" max="4102" width="3.33203125" style="42" customWidth="1"/>
    <col min="4103" max="4103" width="9.109375" style="42"/>
    <col min="4104" max="4104" width="6.88671875" style="42" customWidth="1"/>
    <col min="4105" max="4105" width="1.5546875" style="42" customWidth="1"/>
    <col min="4106" max="4106" width="4.44140625" style="42" customWidth="1"/>
    <col min="4107" max="4107" width="5" style="42" customWidth="1"/>
    <col min="4108" max="4108" width="7.33203125" style="42" customWidth="1"/>
    <col min="4109" max="4340" width="9.109375" style="42"/>
    <col min="4341" max="4341" width="11.33203125" style="42" customWidth="1"/>
    <col min="4342" max="4342" width="2.33203125" style="42" customWidth="1"/>
    <col min="4343" max="4346" width="1.33203125" style="42" customWidth="1"/>
    <col min="4347" max="4347" width="0.88671875" style="42" customWidth="1"/>
    <col min="4348" max="4348" width="15.44140625" style="42" customWidth="1"/>
    <col min="4349" max="4349" width="0.88671875" style="42" customWidth="1"/>
    <col min="4350" max="4350" width="12.5546875" style="42" customWidth="1"/>
    <col min="4351" max="4351" width="4.44140625" style="42" customWidth="1"/>
    <col min="4352" max="4352" width="2.109375" style="42" customWidth="1"/>
    <col min="4353" max="4353" width="0.33203125" style="42" customWidth="1"/>
    <col min="4354" max="4354" width="0.5546875" style="42" customWidth="1"/>
    <col min="4355" max="4355" width="6.44140625" style="42" customWidth="1"/>
    <col min="4356" max="4356" width="3.109375" style="42" customWidth="1"/>
    <col min="4357" max="4357" width="1.5546875" style="42" customWidth="1"/>
    <col min="4358" max="4358" width="3.33203125" style="42" customWidth="1"/>
    <col min="4359" max="4359" width="9.109375" style="42"/>
    <col min="4360" max="4360" width="6.88671875" style="42" customWidth="1"/>
    <col min="4361" max="4361" width="1.5546875" style="42" customWidth="1"/>
    <col min="4362" max="4362" width="4.44140625" style="42" customWidth="1"/>
    <col min="4363" max="4363" width="5" style="42" customWidth="1"/>
    <col min="4364" max="4364" width="7.33203125" style="42" customWidth="1"/>
    <col min="4365" max="4596" width="9.109375" style="42"/>
    <col min="4597" max="4597" width="11.33203125" style="42" customWidth="1"/>
    <col min="4598" max="4598" width="2.33203125" style="42" customWidth="1"/>
    <col min="4599" max="4602" width="1.33203125" style="42" customWidth="1"/>
    <col min="4603" max="4603" width="0.88671875" style="42" customWidth="1"/>
    <col min="4604" max="4604" width="15.44140625" style="42" customWidth="1"/>
    <col min="4605" max="4605" width="0.88671875" style="42" customWidth="1"/>
    <col min="4606" max="4606" width="12.5546875" style="42" customWidth="1"/>
    <col min="4607" max="4607" width="4.44140625" style="42" customWidth="1"/>
    <col min="4608" max="4608" width="2.109375" style="42" customWidth="1"/>
    <col min="4609" max="4609" width="0.33203125" style="42" customWidth="1"/>
    <col min="4610" max="4610" width="0.5546875" style="42" customWidth="1"/>
    <col min="4611" max="4611" width="6.44140625" style="42" customWidth="1"/>
    <col min="4612" max="4612" width="3.109375" style="42" customWidth="1"/>
    <col min="4613" max="4613" width="1.5546875" style="42" customWidth="1"/>
    <col min="4614" max="4614" width="3.33203125" style="42" customWidth="1"/>
    <col min="4615" max="4615" width="9.109375" style="42"/>
    <col min="4616" max="4616" width="6.88671875" style="42" customWidth="1"/>
    <col min="4617" max="4617" width="1.5546875" style="42" customWidth="1"/>
    <col min="4618" max="4618" width="4.44140625" style="42" customWidth="1"/>
    <col min="4619" max="4619" width="5" style="42" customWidth="1"/>
    <col min="4620" max="4620" width="7.33203125" style="42" customWidth="1"/>
    <col min="4621" max="4852" width="9.109375" style="42"/>
    <col min="4853" max="4853" width="11.33203125" style="42" customWidth="1"/>
    <col min="4854" max="4854" width="2.33203125" style="42" customWidth="1"/>
    <col min="4855" max="4858" width="1.33203125" style="42" customWidth="1"/>
    <col min="4859" max="4859" width="0.88671875" style="42" customWidth="1"/>
    <col min="4860" max="4860" width="15.44140625" style="42" customWidth="1"/>
    <col min="4861" max="4861" width="0.88671875" style="42" customWidth="1"/>
    <col min="4862" max="4862" width="12.5546875" style="42" customWidth="1"/>
    <col min="4863" max="4863" width="4.44140625" style="42" customWidth="1"/>
    <col min="4864" max="4864" width="2.109375" style="42" customWidth="1"/>
    <col min="4865" max="4865" width="0.33203125" style="42" customWidth="1"/>
    <col min="4866" max="4866" width="0.5546875" style="42" customWidth="1"/>
    <col min="4867" max="4867" width="6.44140625" style="42" customWidth="1"/>
    <col min="4868" max="4868" width="3.109375" style="42" customWidth="1"/>
    <col min="4869" max="4869" width="1.5546875" style="42" customWidth="1"/>
    <col min="4870" max="4870" width="3.33203125" style="42" customWidth="1"/>
    <col min="4871" max="4871" width="9.109375" style="42"/>
    <col min="4872" max="4872" width="6.88671875" style="42" customWidth="1"/>
    <col min="4873" max="4873" width="1.5546875" style="42" customWidth="1"/>
    <col min="4874" max="4874" width="4.44140625" style="42" customWidth="1"/>
    <col min="4875" max="4875" width="5" style="42" customWidth="1"/>
    <col min="4876" max="4876" width="7.33203125" style="42" customWidth="1"/>
    <col min="4877" max="5108" width="9.109375" style="42"/>
    <col min="5109" max="5109" width="11.33203125" style="42" customWidth="1"/>
    <col min="5110" max="5110" width="2.33203125" style="42" customWidth="1"/>
    <col min="5111" max="5114" width="1.33203125" style="42" customWidth="1"/>
    <col min="5115" max="5115" width="0.88671875" style="42" customWidth="1"/>
    <col min="5116" max="5116" width="15.44140625" style="42" customWidth="1"/>
    <col min="5117" max="5117" width="0.88671875" style="42" customWidth="1"/>
    <col min="5118" max="5118" width="12.5546875" style="42" customWidth="1"/>
    <col min="5119" max="5119" width="4.44140625" style="42" customWidth="1"/>
    <col min="5120" max="5120" width="2.109375" style="42" customWidth="1"/>
    <col min="5121" max="5121" width="0.33203125" style="42" customWidth="1"/>
    <col min="5122" max="5122" width="0.5546875" style="42" customWidth="1"/>
    <col min="5123" max="5123" width="6.44140625" style="42" customWidth="1"/>
    <col min="5124" max="5124" width="3.109375" style="42" customWidth="1"/>
    <col min="5125" max="5125" width="1.5546875" style="42" customWidth="1"/>
    <col min="5126" max="5126" width="3.33203125" style="42" customWidth="1"/>
    <col min="5127" max="5127" width="9.109375" style="42"/>
    <col min="5128" max="5128" width="6.88671875" style="42" customWidth="1"/>
    <col min="5129" max="5129" width="1.5546875" style="42" customWidth="1"/>
    <col min="5130" max="5130" width="4.44140625" style="42" customWidth="1"/>
    <col min="5131" max="5131" width="5" style="42" customWidth="1"/>
    <col min="5132" max="5132" width="7.33203125" style="42" customWidth="1"/>
    <col min="5133" max="5364" width="9.109375" style="42"/>
    <col min="5365" max="5365" width="11.33203125" style="42" customWidth="1"/>
    <col min="5366" max="5366" width="2.33203125" style="42" customWidth="1"/>
    <col min="5367" max="5370" width="1.33203125" style="42" customWidth="1"/>
    <col min="5371" max="5371" width="0.88671875" style="42" customWidth="1"/>
    <col min="5372" max="5372" width="15.44140625" style="42" customWidth="1"/>
    <col min="5373" max="5373" width="0.88671875" style="42" customWidth="1"/>
    <col min="5374" max="5374" width="12.5546875" style="42" customWidth="1"/>
    <col min="5375" max="5375" width="4.44140625" style="42" customWidth="1"/>
    <col min="5376" max="5376" width="2.109375" style="42" customWidth="1"/>
    <col min="5377" max="5377" width="0.33203125" style="42" customWidth="1"/>
    <col min="5378" max="5378" width="0.5546875" style="42" customWidth="1"/>
    <col min="5379" max="5379" width="6.44140625" style="42" customWidth="1"/>
    <col min="5380" max="5380" width="3.109375" style="42" customWidth="1"/>
    <col min="5381" max="5381" width="1.5546875" style="42" customWidth="1"/>
    <col min="5382" max="5382" width="3.33203125" style="42" customWidth="1"/>
    <col min="5383" max="5383" width="9.109375" style="42"/>
    <col min="5384" max="5384" width="6.88671875" style="42" customWidth="1"/>
    <col min="5385" max="5385" width="1.5546875" style="42" customWidth="1"/>
    <col min="5386" max="5386" width="4.44140625" style="42" customWidth="1"/>
    <col min="5387" max="5387" width="5" style="42" customWidth="1"/>
    <col min="5388" max="5388" width="7.33203125" style="42" customWidth="1"/>
    <col min="5389" max="5620" width="9.109375" style="42"/>
    <col min="5621" max="5621" width="11.33203125" style="42" customWidth="1"/>
    <col min="5622" max="5622" width="2.33203125" style="42" customWidth="1"/>
    <col min="5623" max="5626" width="1.33203125" style="42" customWidth="1"/>
    <col min="5627" max="5627" width="0.88671875" style="42" customWidth="1"/>
    <col min="5628" max="5628" width="15.44140625" style="42" customWidth="1"/>
    <col min="5629" max="5629" width="0.88671875" style="42" customWidth="1"/>
    <col min="5630" max="5630" width="12.5546875" style="42" customWidth="1"/>
    <col min="5631" max="5631" width="4.44140625" style="42" customWidth="1"/>
    <col min="5632" max="5632" width="2.109375" style="42" customWidth="1"/>
    <col min="5633" max="5633" width="0.33203125" style="42" customWidth="1"/>
    <col min="5634" max="5634" width="0.5546875" style="42" customWidth="1"/>
    <col min="5635" max="5635" width="6.44140625" style="42" customWidth="1"/>
    <col min="5636" max="5636" width="3.109375" style="42" customWidth="1"/>
    <col min="5637" max="5637" width="1.5546875" style="42" customWidth="1"/>
    <col min="5638" max="5638" width="3.33203125" style="42" customWidth="1"/>
    <col min="5639" max="5639" width="9.109375" style="42"/>
    <col min="5640" max="5640" width="6.88671875" style="42" customWidth="1"/>
    <col min="5641" max="5641" width="1.5546875" style="42" customWidth="1"/>
    <col min="5642" max="5642" width="4.44140625" style="42" customWidth="1"/>
    <col min="5643" max="5643" width="5" style="42" customWidth="1"/>
    <col min="5644" max="5644" width="7.33203125" style="42" customWidth="1"/>
    <col min="5645" max="5876" width="9.109375" style="42"/>
    <col min="5877" max="5877" width="11.33203125" style="42" customWidth="1"/>
    <col min="5878" max="5878" width="2.33203125" style="42" customWidth="1"/>
    <col min="5879" max="5882" width="1.33203125" style="42" customWidth="1"/>
    <col min="5883" max="5883" width="0.88671875" style="42" customWidth="1"/>
    <col min="5884" max="5884" width="15.44140625" style="42" customWidth="1"/>
    <col min="5885" max="5885" width="0.88671875" style="42" customWidth="1"/>
    <col min="5886" max="5886" width="12.5546875" style="42" customWidth="1"/>
    <col min="5887" max="5887" width="4.44140625" style="42" customWidth="1"/>
    <col min="5888" max="5888" width="2.109375" style="42" customWidth="1"/>
    <col min="5889" max="5889" width="0.33203125" style="42" customWidth="1"/>
    <col min="5890" max="5890" width="0.5546875" style="42" customWidth="1"/>
    <col min="5891" max="5891" width="6.44140625" style="42" customWidth="1"/>
    <col min="5892" max="5892" width="3.109375" style="42" customWidth="1"/>
    <col min="5893" max="5893" width="1.5546875" style="42" customWidth="1"/>
    <col min="5894" max="5894" width="3.33203125" style="42" customWidth="1"/>
    <col min="5895" max="5895" width="9.109375" style="42"/>
    <col min="5896" max="5896" width="6.88671875" style="42" customWidth="1"/>
    <col min="5897" max="5897" width="1.5546875" style="42" customWidth="1"/>
    <col min="5898" max="5898" width="4.44140625" style="42" customWidth="1"/>
    <col min="5899" max="5899" width="5" style="42" customWidth="1"/>
    <col min="5900" max="5900" width="7.33203125" style="42" customWidth="1"/>
    <col min="5901" max="6132" width="9.109375" style="42"/>
    <col min="6133" max="6133" width="11.33203125" style="42" customWidth="1"/>
    <col min="6134" max="6134" width="2.33203125" style="42" customWidth="1"/>
    <col min="6135" max="6138" width="1.33203125" style="42" customWidth="1"/>
    <col min="6139" max="6139" width="0.88671875" style="42" customWidth="1"/>
    <col min="6140" max="6140" width="15.44140625" style="42" customWidth="1"/>
    <col min="6141" max="6141" width="0.88671875" style="42" customWidth="1"/>
    <col min="6142" max="6142" width="12.5546875" style="42" customWidth="1"/>
    <col min="6143" max="6143" width="4.44140625" style="42" customWidth="1"/>
    <col min="6144" max="6144" width="2.109375" style="42" customWidth="1"/>
    <col min="6145" max="6145" width="0.33203125" style="42" customWidth="1"/>
    <col min="6146" max="6146" width="0.5546875" style="42" customWidth="1"/>
    <col min="6147" max="6147" width="6.44140625" style="42" customWidth="1"/>
    <col min="6148" max="6148" width="3.109375" style="42" customWidth="1"/>
    <col min="6149" max="6149" width="1.5546875" style="42" customWidth="1"/>
    <col min="6150" max="6150" width="3.33203125" style="42" customWidth="1"/>
    <col min="6151" max="6151" width="9.109375" style="42"/>
    <col min="6152" max="6152" width="6.88671875" style="42" customWidth="1"/>
    <col min="6153" max="6153" width="1.5546875" style="42" customWidth="1"/>
    <col min="6154" max="6154" width="4.44140625" style="42" customWidth="1"/>
    <col min="6155" max="6155" width="5" style="42" customWidth="1"/>
    <col min="6156" max="6156" width="7.33203125" style="42" customWidth="1"/>
    <col min="6157" max="6388" width="9.109375" style="42"/>
    <col min="6389" max="6389" width="11.33203125" style="42" customWidth="1"/>
    <col min="6390" max="6390" width="2.33203125" style="42" customWidth="1"/>
    <col min="6391" max="6394" width="1.33203125" style="42" customWidth="1"/>
    <col min="6395" max="6395" width="0.88671875" style="42" customWidth="1"/>
    <col min="6396" max="6396" width="15.44140625" style="42" customWidth="1"/>
    <col min="6397" max="6397" width="0.88671875" style="42" customWidth="1"/>
    <col min="6398" max="6398" width="12.5546875" style="42" customWidth="1"/>
    <col min="6399" max="6399" width="4.44140625" style="42" customWidth="1"/>
    <col min="6400" max="6400" width="2.109375" style="42" customWidth="1"/>
    <col min="6401" max="6401" width="0.33203125" style="42" customWidth="1"/>
    <col min="6402" max="6402" width="0.5546875" style="42" customWidth="1"/>
    <col min="6403" max="6403" width="6.44140625" style="42" customWidth="1"/>
    <col min="6404" max="6404" width="3.109375" style="42" customWidth="1"/>
    <col min="6405" max="6405" width="1.5546875" style="42" customWidth="1"/>
    <col min="6406" max="6406" width="3.33203125" style="42" customWidth="1"/>
    <col min="6407" max="6407" width="9.109375" style="42"/>
    <col min="6408" max="6408" width="6.88671875" style="42" customWidth="1"/>
    <col min="6409" max="6409" width="1.5546875" style="42" customWidth="1"/>
    <col min="6410" max="6410" width="4.44140625" style="42" customWidth="1"/>
    <col min="6411" max="6411" width="5" style="42" customWidth="1"/>
    <col min="6412" max="6412" width="7.33203125" style="42" customWidth="1"/>
    <col min="6413" max="6644" width="9.109375" style="42"/>
    <col min="6645" max="6645" width="11.33203125" style="42" customWidth="1"/>
    <col min="6646" max="6646" width="2.33203125" style="42" customWidth="1"/>
    <col min="6647" max="6650" width="1.33203125" style="42" customWidth="1"/>
    <col min="6651" max="6651" width="0.88671875" style="42" customWidth="1"/>
    <col min="6652" max="6652" width="15.44140625" style="42" customWidth="1"/>
    <col min="6653" max="6653" width="0.88671875" style="42" customWidth="1"/>
    <col min="6654" max="6654" width="12.5546875" style="42" customWidth="1"/>
    <col min="6655" max="6655" width="4.44140625" style="42" customWidth="1"/>
    <col min="6656" max="6656" width="2.109375" style="42" customWidth="1"/>
    <col min="6657" max="6657" width="0.33203125" style="42" customWidth="1"/>
    <col min="6658" max="6658" width="0.5546875" style="42" customWidth="1"/>
    <col min="6659" max="6659" width="6.44140625" style="42" customWidth="1"/>
    <col min="6660" max="6660" width="3.109375" style="42" customWidth="1"/>
    <col min="6661" max="6661" width="1.5546875" style="42" customWidth="1"/>
    <col min="6662" max="6662" width="3.33203125" style="42" customWidth="1"/>
    <col min="6663" max="6663" width="9.109375" style="42"/>
    <col min="6664" max="6664" width="6.88671875" style="42" customWidth="1"/>
    <col min="6665" max="6665" width="1.5546875" style="42" customWidth="1"/>
    <col min="6666" max="6666" width="4.44140625" style="42" customWidth="1"/>
    <col min="6667" max="6667" width="5" style="42" customWidth="1"/>
    <col min="6668" max="6668" width="7.33203125" style="42" customWidth="1"/>
    <col min="6669" max="6900" width="9.109375" style="42"/>
    <col min="6901" max="6901" width="11.33203125" style="42" customWidth="1"/>
    <col min="6902" max="6902" width="2.33203125" style="42" customWidth="1"/>
    <col min="6903" max="6906" width="1.33203125" style="42" customWidth="1"/>
    <col min="6907" max="6907" width="0.88671875" style="42" customWidth="1"/>
    <col min="6908" max="6908" width="15.44140625" style="42" customWidth="1"/>
    <col min="6909" max="6909" width="0.88671875" style="42" customWidth="1"/>
    <col min="6910" max="6910" width="12.5546875" style="42" customWidth="1"/>
    <col min="6911" max="6911" width="4.44140625" style="42" customWidth="1"/>
    <col min="6912" max="6912" width="2.109375" style="42" customWidth="1"/>
    <col min="6913" max="6913" width="0.33203125" style="42" customWidth="1"/>
    <col min="6914" max="6914" width="0.5546875" style="42" customWidth="1"/>
    <col min="6915" max="6915" width="6.44140625" style="42" customWidth="1"/>
    <col min="6916" max="6916" width="3.109375" style="42" customWidth="1"/>
    <col min="6917" max="6917" width="1.5546875" style="42" customWidth="1"/>
    <col min="6918" max="6918" width="3.33203125" style="42" customWidth="1"/>
    <col min="6919" max="6919" width="9.109375" style="42"/>
    <col min="6920" max="6920" width="6.88671875" style="42" customWidth="1"/>
    <col min="6921" max="6921" width="1.5546875" style="42" customWidth="1"/>
    <col min="6922" max="6922" width="4.44140625" style="42" customWidth="1"/>
    <col min="6923" max="6923" width="5" style="42" customWidth="1"/>
    <col min="6924" max="6924" width="7.33203125" style="42" customWidth="1"/>
    <col min="6925" max="7156" width="9.109375" style="42"/>
    <col min="7157" max="7157" width="11.33203125" style="42" customWidth="1"/>
    <col min="7158" max="7158" width="2.33203125" style="42" customWidth="1"/>
    <col min="7159" max="7162" width="1.33203125" style="42" customWidth="1"/>
    <col min="7163" max="7163" width="0.88671875" style="42" customWidth="1"/>
    <col min="7164" max="7164" width="15.44140625" style="42" customWidth="1"/>
    <col min="7165" max="7165" width="0.88671875" style="42" customWidth="1"/>
    <col min="7166" max="7166" width="12.5546875" style="42" customWidth="1"/>
    <col min="7167" max="7167" width="4.44140625" style="42" customWidth="1"/>
    <col min="7168" max="7168" width="2.109375" style="42" customWidth="1"/>
    <col min="7169" max="7169" width="0.33203125" style="42" customWidth="1"/>
    <col min="7170" max="7170" width="0.5546875" style="42" customWidth="1"/>
    <col min="7171" max="7171" width="6.44140625" style="42" customWidth="1"/>
    <col min="7172" max="7172" width="3.109375" style="42" customWidth="1"/>
    <col min="7173" max="7173" width="1.5546875" style="42" customWidth="1"/>
    <col min="7174" max="7174" width="3.33203125" style="42" customWidth="1"/>
    <col min="7175" max="7175" width="9.109375" style="42"/>
    <col min="7176" max="7176" width="6.88671875" style="42" customWidth="1"/>
    <col min="7177" max="7177" width="1.5546875" style="42" customWidth="1"/>
    <col min="7178" max="7178" width="4.44140625" style="42" customWidth="1"/>
    <col min="7179" max="7179" width="5" style="42" customWidth="1"/>
    <col min="7180" max="7180" width="7.33203125" style="42" customWidth="1"/>
    <col min="7181" max="7412" width="9.109375" style="42"/>
    <col min="7413" max="7413" width="11.33203125" style="42" customWidth="1"/>
    <col min="7414" max="7414" width="2.33203125" style="42" customWidth="1"/>
    <col min="7415" max="7418" width="1.33203125" style="42" customWidth="1"/>
    <col min="7419" max="7419" width="0.88671875" style="42" customWidth="1"/>
    <col min="7420" max="7420" width="15.44140625" style="42" customWidth="1"/>
    <col min="7421" max="7421" width="0.88671875" style="42" customWidth="1"/>
    <col min="7422" max="7422" width="12.5546875" style="42" customWidth="1"/>
    <col min="7423" max="7423" width="4.44140625" style="42" customWidth="1"/>
    <col min="7424" max="7424" width="2.109375" style="42" customWidth="1"/>
    <col min="7425" max="7425" width="0.33203125" style="42" customWidth="1"/>
    <col min="7426" max="7426" width="0.5546875" style="42" customWidth="1"/>
    <col min="7427" max="7427" width="6.44140625" style="42" customWidth="1"/>
    <col min="7428" max="7428" width="3.109375" style="42" customWidth="1"/>
    <col min="7429" max="7429" width="1.5546875" style="42" customWidth="1"/>
    <col min="7430" max="7430" width="3.33203125" style="42" customWidth="1"/>
    <col min="7431" max="7431" width="9.109375" style="42"/>
    <col min="7432" max="7432" width="6.88671875" style="42" customWidth="1"/>
    <col min="7433" max="7433" width="1.5546875" style="42" customWidth="1"/>
    <col min="7434" max="7434" width="4.44140625" style="42" customWidth="1"/>
    <col min="7435" max="7435" width="5" style="42" customWidth="1"/>
    <col min="7436" max="7436" width="7.33203125" style="42" customWidth="1"/>
    <col min="7437" max="7668" width="9.109375" style="42"/>
    <col min="7669" max="7669" width="11.33203125" style="42" customWidth="1"/>
    <col min="7670" max="7670" width="2.33203125" style="42" customWidth="1"/>
    <col min="7671" max="7674" width="1.33203125" style="42" customWidth="1"/>
    <col min="7675" max="7675" width="0.88671875" style="42" customWidth="1"/>
    <col min="7676" max="7676" width="15.44140625" style="42" customWidth="1"/>
    <col min="7677" max="7677" width="0.88671875" style="42" customWidth="1"/>
    <col min="7678" max="7678" width="12.5546875" style="42" customWidth="1"/>
    <col min="7679" max="7679" width="4.44140625" style="42" customWidth="1"/>
    <col min="7680" max="7680" width="2.109375" style="42" customWidth="1"/>
    <col min="7681" max="7681" width="0.33203125" style="42" customWidth="1"/>
    <col min="7682" max="7682" width="0.5546875" style="42" customWidth="1"/>
    <col min="7683" max="7683" width="6.44140625" style="42" customWidth="1"/>
    <col min="7684" max="7684" width="3.109375" style="42" customWidth="1"/>
    <col min="7685" max="7685" width="1.5546875" style="42" customWidth="1"/>
    <col min="7686" max="7686" width="3.33203125" style="42" customWidth="1"/>
    <col min="7687" max="7687" width="9.109375" style="42"/>
    <col min="7688" max="7688" width="6.88671875" style="42" customWidth="1"/>
    <col min="7689" max="7689" width="1.5546875" style="42" customWidth="1"/>
    <col min="7690" max="7690" width="4.44140625" style="42" customWidth="1"/>
    <col min="7691" max="7691" width="5" style="42" customWidth="1"/>
    <col min="7692" max="7692" width="7.33203125" style="42" customWidth="1"/>
    <col min="7693" max="7924" width="9.109375" style="42"/>
    <col min="7925" max="7925" width="11.33203125" style="42" customWidth="1"/>
    <col min="7926" max="7926" width="2.33203125" style="42" customWidth="1"/>
    <col min="7927" max="7930" width="1.33203125" style="42" customWidth="1"/>
    <col min="7931" max="7931" width="0.88671875" style="42" customWidth="1"/>
    <col min="7932" max="7932" width="15.44140625" style="42" customWidth="1"/>
    <col min="7933" max="7933" width="0.88671875" style="42" customWidth="1"/>
    <col min="7934" max="7934" width="12.5546875" style="42" customWidth="1"/>
    <col min="7935" max="7935" width="4.44140625" style="42" customWidth="1"/>
    <col min="7936" max="7936" width="2.109375" style="42" customWidth="1"/>
    <col min="7937" max="7937" width="0.33203125" style="42" customWidth="1"/>
    <col min="7938" max="7938" width="0.5546875" style="42" customWidth="1"/>
    <col min="7939" max="7939" width="6.44140625" style="42" customWidth="1"/>
    <col min="7940" max="7940" width="3.109375" style="42" customWidth="1"/>
    <col min="7941" max="7941" width="1.5546875" style="42" customWidth="1"/>
    <col min="7942" max="7942" width="3.33203125" style="42" customWidth="1"/>
    <col min="7943" max="7943" width="9.109375" style="42"/>
    <col min="7944" max="7944" width="6.88671875" style="42" customWidth="1"/>
    <col min="7945" max="7945" width="1.5546875" style="42" customWidth="1"/>
    <col min="7946" max="7946" width="4.44140625" style="42" customWidth="1"/>
    <col min="7947" max="7947" width="5" style="42" customWidth="1"/>
    <col min="7948" max="7948" width="7.33203125" style="42" customWidth="1"/>
    <col min="7949" max="8180" width="9.109375" style="42"/>
    <col min="8181" max="8181" width="11.33203125" style="42" customWidth="1"/>
    <col min="8182" max="8182" width="2.33203125" style="42" customWidth="1"/>
    <col min="8183" max="8186" width="1.33203125" style="42" customWidth="1"/>
    <col min="8187" max="8187" width="0.88671875" style="42" customWidth="1"/>
    <col min="8188" max="8188" width="15.44140625" style="42" customWidth="1"/>
    <col min="8189" max="8189" width="0.88671875" style="42" customWidth="1"/>
    <col min="8190" max="8190" width="12.5546875" style="42" customWidth="1"/>
    <col min="8191" max="8191" width="4.44140625" style="42" customWidth="1"/>
    <col min="8192" max="8192" width="2.109375" style="42" customWidth="1"/>
    <col min="8193" max="8193" width="0.33203125" style="42" customWidth="1"/>
    <col min="8194" max="8194" width="0.5546875" style="42" customWidth="1"/>
    <col min="8195" max="8195" width="6.44140625" style="42" customWidth="1"/>
    <col min="8196" max="8196" width="3.109375" style="42" customWidth="1"/>
    <col min="8197" max="8197" width="1.5546875" style="42" customWidth="1"/>
    <col min="8198" max="8198" width="3.33203125" style="42" customWidth="1"/>
    <col min="8199" max="8199" width="9.109375" style="42"/>
    <col min="8200" max="8200" width="6.88671875" style="42" customWidth="1"/>
    <col min="8201" max="8201" width="1.5546875" style="42" customWidth="1"/>
    <col min="8202" max="8202" width="4.44140625" style="42" customWidth="1"/>
    <col min="8203" max="8203" width="5" style="42" customWidth="1"/>
    <col min="8204" max="8204" width="7.33203125" style="42" customWidth="1"/>
    <col min="8205" max="8436" width="9.109375" style="42"/>
    <col min="8437" max="8437" width="11.33203125" style="42" customWidth="1"/>
    <col min="8438" max="8438" width="2.33203125" style="42" customWidth="1"/>
    <col min="8439" max="8442" width="1.33203125" style="42" customWidth="1"/>
    <col min="8443" max="8443" width="0.88671875" style="42" customWidth="1"/>
    <col min="8444" max="8444" width="15.44140625" style="42" customWidth="1"/>
    <col min="8445" max="8445" width="0.88671875" style="42" customWidth="1"/>
    <col min="8446" max="8446" width="12.5546875" style="42" customWidth="1"/>
    <col min="8447" max="8447" width="4.44140625" style="42" customWidth="1"/>
    <col min="8448" max="8448" width="2.109375" style="42" customWidth="1"/>
    <col min="8449" max="8449" width="0.33203125" style="42" customWidth="1"/>
    <col min="8450" max="8450" width="0.5546875" style="42" customWidth="1"/>
    <col min="8451" max="8451" width="6.44140625" style="42" customWidth="1"/>
    <col min="8452" max="8452" width="3.109375" style="42" customWidth="1"/>
    <col min="8453" max="8453" width="1.5546875" style="42" customWidth="1"/>
    <col min="8454" max="8454" width="3.33203125" style="42" customWidth="1"/>
    <col min="8455" max="8455" width="9.109375" style="42"/>
    <col min="8456" max="8456" width="6.88671875" style="42" customWidth="1"/>
    <col min="8457" max="8457" width="1.5546875" style="42" customWidth="1"/>
    <col min="8458" max="8458" width="4.44140625" style="42" customWidth="1"/>
    <col min="8459" max="8459" width="5" style="42" customWidth="1"/>
    <col min="8460" max="8460" width="7.33203125" style="42" customWidth="1"/>
    <col min="8461" max="8692" width="9.109375" style="42"/>
    <col min="8693" max="8693" width="11.33203125" style="42" customWidth="1"/>
    <col min="8694" max="8694" width="2.33203125" style="42" customWidth="1"/>
    <col min="8695" max="8698" width="1.33203125" style="42" customWidth="1"/>
    <col min="8699" max="8699" width="0.88671875" style="42" customWidth="1"/>
    <col min="8700" max="8700" width="15.44140625" style="42" customWidth="1"/>
    <col min="8701" max="8701" width="0.88671875" style="42" customWidth="1"/>
    <col min="8702" max="8702" width="12.5546875" style="42" customWidth="1"/>
    <col min="8703" max="8703" width="4.44140625" style="42" customWidth="1"/>
    <col min="8704" max="8704" width="2.109375" style="42" customWidth="1"/>
    <col min="8705" max="8705" width="0.33203125" style="42" customWidth="1"/>
    <col min="8706" max="8706" width="0.5546875" style="42" customWidth="1"/>
    <col min="8707" max="8707" width="6.44140625" style="42" customWidth="1"/>
    <col min="8708" max="8708" width="3.109375" style="42" customWidth="1"/>
    <col min="8709" max="8709" width="1.5546875" style="42" customWidth="1"/>
    <col min="8710" max="8710" width="3.33203125" style="42" customWidth="1"/>
    <col min="8711" max="8711" width="9.109375" style="42"/>
    <col min="8712" max="8712" width="6.88671875" style="42" customWidth="1"/>
    <col min="8713" max="8713" width="1.5546875" style="42" customWidth="1"/>
    <col min="8714" max="8714" width="4.44140625" style="42" customWidth="1"/>
    <col min="8715" max="8715" width="5" style="42" customWidth="1"/>
    <col min="8716" max="8716" width="7.33203125" style="42" customWidth="1"/>
    <col min="8717" max="8948" width="9.109375" style="42"/>
    <col min="8949" max="8949" width="11.33203125" style="42" customWidth="1"/>
    <col min="8950" max="8950" width="2.33203125" style="42" customWidth="1"/>
    <col min="8951" max="8954" width="1.33203125" style="42" customWidth="1"/>
    <col min="8955" max="8955" width="0.88671875" style="42" customWidth="1"/>
    <col min="8956" max="8956" width="15.44140625" style="42" customWidth="1"/>
    <col min="8957" max="8957" width="0.88671875" style="42" customWidth="1"/>
    <col min="8958" max="8958" width="12.5546875" style="42" customWidth="1"/>
    <col min="8959" max="8959" width="4.44140625" style="42" customWidth="1"/>
    <col min="8960" max="8960" width="2.109375" style="42" customWidth="1"/>
    <col min="8961" max="8961" width="0.33203125" style="42" customWidth="1"/>
    <col min="8962" max="8962" width="0.5546875" style="42" customWidth="1"/>
    <col min="8963" max="8963" width="6.44140625" style="42" customWidth="1"/>
    <col min="8964" max="8964" width="3.109375" style="42" customWidth="1"/>
    <col min="8965" max="8965" width="1.5546875" style="42" customWidth="1"/>
    <col min="8966" max="8966" width="3.33203125" style="42" customWidth="1"/>
    <col min="8967" max="8967" width="9.109375" style="42"/>
    <col min="8968" max="8968" width="6.88671875" style="42" customWidth="1"/>
    <col min="8969" max="8969" width="1.5546875" style="42" customWidth="1"/>
    <col min="8970" max="8970" width="4.44140625" style="42" customWidth="1"/>
    <col min="8971" max="8971" width="5" style="42" customWidth="1"/>
    <col min="8972" max="8972" width="7.33203125" style="42" customWidth="1"/>
    <col min="8973" max="9204" width="9.109375" style="42"/>
    <col min="9205" max="9205" width="11.33203125" style="42" customWidth="1"/>
    <col min="9206" max="9206" width="2.33203125" style="42" customWidth="1"/>
    <col min="9207" max="9210" width="1.33203125" style="42" customWidth="1"/>
    <col min="9211" max="9211" width="0.88671875" style="42" customWidth="1"/>
    <col min="9212" max="9212" width="15.44140625" style="42" customWidth="1"/>
    <col min="9213" max="9213" width="0.88671875" style="42" customWidth="1"/>
    <col min="9214" max="9214" width="12.5546875" style="42" customWidth="1"/>
    <col min="9215" max="9215" width="4.44140625" style="42" customWidth="1"/>
    <col min="9216" max="9216" width="2.109375" style="42" customWidth="1"/>
    <col min="9217" max="9217" width="0.33203125" style="42" customWidth="1"/>
    <col min="9218" max="9218" width="0.5546875" style="42" customWidth="1"/>
    <col min="9219" max="9219" width="6.44140625" style="42" customWidth="1"/>
    <col min="9220" max="9220" width="3.109375" style="42" customWidth="1"/>
    <col min="9221" max="9221" width="1.5546875" style="42" customWidth="1"/>
    <col min="9222" max="9222" width="3.33203125" style="42" customWidth="1"/>
    <col min="9223" max="9223" width="9.109375" style="42"/>
    <col min="9224" max="9224" width="6.88671875" style="42" customWidth="1"/>
    <col min="9225" max="9225" width="1.5546875" style="42" customWidth="1"/>
    <col min="9226" max="9226" width="4.44140625" style="42" customWidth="1"/>
    <col min="9227" max="9227" width="5" style="42" customWidth="1"/>
    <col min="9228" max="9228" width="7.33203125" style="42" customWidth="1"/>
    <col min="9229" max="9460" width="9.109375" style="42"/>
    <col min="9461" max="9461" width="11.33203125" style="42" customWidth="1"/>
    <col min="9462" max="9462" width="2.33203125" style="42" customWidth="1"/>
    <col min="9463" max="9466" width="1.33203125" style="42" customWidth="1"/>
    <col min="9467" max="9467" width="0.88671875" style="42" customWidth="1"/>
    <col min="9468" max="9468" width="15.44140625" style="42" customWidth="1"/>
    <col min="9469" max="9469" width="0.88671875" style="42" customWidth="1"/>
    <col min="9470" max="9470" width="12.5546875" style="42" customWidth="1"/>
    <col min="9471" max="9471" width="4.44140625" style="42" customWidth="1"/>
    <col min="9472" max="9472" width="2.109375" style="42" customWidth="1"/>
    <col min="9473" max="9473" width="0.33203125" style="42" customWidth="1"/>
    <col min="9474" max="9474" width="0.5546875" style="42" customWidth="1"/>
    <col min="9475" max="9475" width="6.44140625" style="42" customWidth="1"/>
    <col min="9476" max="9476" width="3.109375" style="42" customWidth="1"/>
    <col min="9477" max="9477" width="1.5546875" style="42" customWidth="1"/>
    <col min="9478" max="9478" width="3.33203125" style="42" customWidth="1"/>
    <col min="9479" max="9479" width="9.109375" style="42"/>
    <col min="9480" max="9480" width="6.88671875" style="42" customWidth="1"/>
    <col min="9481" max="9481" width="1.5546875" style="42" customWidth="1"/>
    <col min="9482" max="9482" width="4.44140625" style="42" customWidth="1"/>
    <col min="9483" max="9483" width="5" style="42" customWidth="1"/>
    <col min="9484" max="9484" width="7.33203125" style="42" customWidth="1"/>
    <col min="9485" max="9716" width="9.109375" style="42"/>
    <col min="9717" max="9717" width="11.33203125" style="42" customWidth="1"/>
    <col min="9718" max="9718" width="2.33203125" style="42" customWidth="1"/>
    <col min="9719" max="9722" width="1.33203125" style="42" customWidth="1"/>
    <col min="9723" max="9723" width="0.88671875" style="42" customWidth="1"/>
    <col min="9724" max="9724" width="15.44140625" style="42" customWidth="1"/>
    <col min="9725" max="9725" width="0.88671875" style="42" customWidth="1"/>
    <col min="9726" max="9726" width="12.5546875" style="42" customWidth="1"/>
    <col min="9727" max="9727" width="4.44140625" style="42" customWidth="1"/>
    <col min="9728" max="9728" width="2.109375" style="42" customWidth="1"/>
    <col min="9729" max="9729" width="0.33203125" style="42" customWidth="1"/>
    <col min="9730" max="9730" width="0.5546875" style="42" customWidth="1"/>
    <col min="9731" max="9731" width="6.44140625" style="42" customWidth="1"/>
    <col min="9732" max="9732" width="3.109375" style="42" customWidth="1"/>
    <col min="9733" max="9733" width="1.5546875" style="42" customWidth="1"/>
    <col min="9734" max="9734" width="3.33203125" style="42" customWidth="1"/>
    <col min="9735" max="9735" width="9.109375" style="42"/>
    <col min="9736" max="9736" width="6.88671875" style="42" customWidth="1"/>
    <col min="9737" max="9737" width="1.5546875" style="42" customWidth="1"/>
    <col min="9738" max="9738" width="4.44140625" style="42" customWidth="1"/>
    <col min="9739" max="9739" width="5" style="42" customWidth="1"/>
    <col min="9740" max="9740" width="7.33203125" style="42" customWidth="1"/>
    <col min="9741" max="9972" width="9.109375" style="42"/>
    <col min="9973" max="9973" width="11.33203125" style="42" customWidth="1"/>
    <col min="9974" max="9974" width="2.33203125" style="42" customWidth="1"/>
    <col min="9975" max="9978" width="1.33203125" style="42" customWidth="1"/>
    <col min="9979" max="9979" width="0.88671875" style="42" customWidth="1"/>
    <col min="9980" max="9980" width="15.44140625" style="42" customWidth="1"/>
    <col min="9981" max="9981" width="0.88671875" style="42" customWidth="1"/>
    <col min="9982" max="9982" width="12.5546875" style="42" customWidth="1"/>
    <col min="9983" max="9983" width="4.44140625" style="42" customWidth="1"/>
    <col min="9984" max="9984" width="2.109375" style="42" customWidth="1"/>
    <col min="9985" max="9985" width="0.33203125" style="42" customWidth="1"/>
    <col min="9986" max="9986" width="0.5546875" style="42" customWidth="1"/>
    <col min="9987" max="9987" width="6.44140625" style="42" customWidth="1"/>
    <col min="9988" max="9988" width="3.109375" style="42" customWidth="1"/>
    <col min="9989" max="9989" width="1.5546875" style="42" customWidth="1"/>
    <col min="9990" max="9990" width="3.33203125" style="42" customWidth="1"/>
    <col min="9991" max="9991" width="9.109375" style="42"/>
    <col min="9992" max="9992" width="6.88671875" style="42" customWidth="1"/>
    <col min="9993" max="9993" width="1.5546875" style="42" customWidth="1"/>
    <col min="9994" max="9994" width="4.44140625" style="42" customWidth="1"/>
    <col min="9995" max="9995" width="5" style="42" customWidth="1"/>
    <col min="9996" max="9996" width="7.33203125" style="42" customWidth="1"/>
    <col min="9997" max="10228" width="9.109375" style="42"/>
    <col min="10229" max="10229" width="11.33203125" style="42" customWidth="1"/>
    <col min="10230" max="10230" width="2.33203125" style="42" customWidth="1"/>
    <col min="10231" max="10234" width="1.33203125" style="42" customWidth="1"/>
    <col min="10235" max="10235" width="0.88671875" style="42" customWidth="1"/>
    <col min="10236" max="10236" width="15.44140625" style="42" customWidth="1"/>
    <col min="10237" max="10237" width="0.88671875" style="42" customWidth="1"/>
    <col min="10238" max="10238" width="12.5546875" style="42" customWidth="1"/>
    <col min="10239" max="10239" width="4.44140625" style="42" customWidth="1"/>
    <col min="10240" max="10240" width="2.109375" style="42" customWidth="1"/>
    <col min="10241" max="10241" width="0.33203125" style="42" customWidth="1"/>
    <col min="10242" max="10242" width="0.5546875" style="42" customWidth="1"/>
    <col min="10243" max="10243" width="6.44140625" style="42" customWidth="1"/>
    <col min="10244" max="10244" width="3.109375" style="42" customWidth="1"/>
    <col min="10245" max="10245" width="1.5546875" style="42" customWidth="1"/>
    <col min="10246" max="10246" width="3.33203125" style="42" customWidth="1"/>
    <col min="10247" max="10247" width="9.109375" style="42"/>
    <col min="10248" max="10248" width="6.88671875" style="42" customWidth="1"/>
    <col min="10249" max="10249" width="1.5546875" style="42" customWidth="1"/>
    <col min="10250" max="10250" width="4.44140625" style="42" customWidth="1"/>
    <col min="10251" max="10251" width="5" style="42" customWidth="1"/>
    <col min="10252" max="10252" width="7.33203125" style="42" customWidth="1"/>
    <col min="10253" max="10484" width="9.109375" style="42"/>
    <col min="10485" max="10485" width="11.33203125" style="42" customWidth="1"/>
    <col min="10486" max="10486" width="2.33203125" style="42" customWidth="1"/>
    <col min="10487" max="10490" width="1.33203125" style="42" customWidth="1"/>
    <col min="10491" max="10491" width="0.88671875" style="42" customWidth="1"/>
    <col min="10492" max="10492" width="15.44140625" style="42" customWidth="1"/>
    <col min="10493" max="10493" width="0.88671875" style="42" customWidth="1"/>
    <col min="10494" max="10494" width="12.5546875" style="42" customWidth="1"/>
    <col min="10495" max="10495" width="4.44140625" style="42" customWidth="1"/>
    <col min="10496" max="10496" width="2.109375" style="42" customWidth="1"/>
    <col min="10497" max="10497" width="0.33203125" style="42" customWidth="1"/>
    <col min="10498" max="10498" width="0.5546875" style="42" customWidth="1"/>
    <col min="10499" max="10499" width="6.44140625" style="42" customWidth="1"/>
    <col min="10500" max="10500" width="3.109375" style="42" customWidth="1"/>
    <col min="10501" max="10501" width="1.5546875" style="42" customWidth="1"/>
    <col min="10502" max="10502" width="3.33203125" style="42" customWidth="1"/>
    <col min="10503" max="10503" width="9.109375" style="42"/>
    <col min="10504" max="10504" width="6.88671875" style="42" customWidth="1"/>
    <col min="10505" max="10505" width="1.5546875" style="42" customWidth="1"/>
    <col min="10506" max="10506" width="4.44140625" style="42" customWidth="1"/>
    <col min="10507" max="10507" width="5" style="42" customWidth="1"/>
    <col min="10508" max="10508" width="7.33203125" style="42" customWidth="1"/>
    <col min="10509" max="10740" width="9.109375" style="42"/>
    <col min="10741" max="10741" width="11.33203125" style="42" customWidth="1"/>
    <col min="10742" max="10742" width="2.33203125" style="42" customWidth="1"/>
    <col min="10743" max="10746" width="1.33203125" style="42" customWidth="1"/>
    <col min="10747" max="10747" width="0.88671875" style="42" customWidth="1"/>
    <col min="10748" max="10748" width="15.44140625" style="42" customWidth="1"/>
    <col min="10749" max="10749" width="0.88671875" style="42" customWidth="1"/>
    <col min="10750" max="10750" width="12.5546875" style="42" customWidth="1"/>
    <col min="10751" max="10751" width="4.44140625" style="42" customWidth="1"/>
    <col min="10752" max="10752" width="2.109375" style="42" customWidth="1"/>
    <col min="10753" max="10753" width="0.33203125" style="42" customWidth="1"/>
    <col min="10754" max="10754" width="0.5546875" style="42" customWidth="1"/>
    <col min="10755" max="10755" width="6.44140625" style="42" customWidth="1"/>
    <col min="10756" max="10756" width="3.109375" style="42" customWidth="1"/>
    <col min="10757" max="10757" width="1.5546875" style="42" customWidth="1"/>
    <col min="10758" max="10758" width="3.33203125" style="42" customWidth="1"/>
    <col min="10759" max="10759" width="9.109375" style="42"/>
    <col min="10760" max="10760" width="6.88671875" style="42" customWidth="1"/>
    <col min="10761" max="10761" width="1.5546875" style="42" customWidth="1"/>
    <col min="10762" max="10762" width="4.44140625" style="42" customWidth="1"/>
    <col min="10763" max="10763" width="5" style="42" customWidth="1"/>
    <col min="10764" max="10764" width="7.33203125" style="42" customWidth="1"/>
    <col min="10765" max="10996" width="9.109375" style="42"/>
    <col min="10997" max="10997" width="11.33203125" style="42" customWidth="1"/>
    <col min="10998" max="10998" width="2.33203125" style="42" customWidth="1"/>
    <col min="10999" max="11002" width="1.33203125" style="42" customWidth="1"/>
    <col min="11003" max="11003" width="0.88671875" style="42" customWidth="1"/>
    <col min="11004" max="11004" width="15.44140625" style="42" customWidth="1"/>
    <col min="11005" max="11005" width="0.88671875" style="42" customWidth="1"/>
    <col min="11006" max="11006" width="12.5546875" style="42" customWidth="1"/>
    <col min="11007" max="11007" width="4.44140625" style="42" customWidth="1"/>
    <col min="11008" max="11008" width="2.109375" style="42" customWidth="1"/>
    <col min="11009" max="11009" width="0.33203125" style="42" customWidth="1"/>
    <col min="11010" max="11010" width="0.5546875" style="42" customWidth="1"/>
    <col min="11011" max="11011" width="6.44140625" style="42" customWidth="1"/>
    <col min="11012" max="11012" width="3.109375" style="42" customWidth="1"/>
    <col min="11013" max="11013" width="1.5546875" style="42" customWidth="1"/>
    <col min="11014" max="11014" width="3.33203125" style="42" customWidth="1"/>
    <col min="11015" max="11015" width="9.109375" style="42"/>
    <col min="11016" max="11016" width="6.88671875" style="42" customWidth="1"/>
    <col min="11017" max="11017" width="1.5546875" style="42" customWidth="1"/>
    <col min="11018" max="11018" width="4.44140625" style="42" customWidth="1"/>
    <col min="11019" max="11019" width="5" style="42" customWidth="1"/>
    <col min="11020" max="11020" width="7.33203125" style="42" customWidth="1"/>
    <col min="11021" max="11252" width="9.109375" style="42"/>
    <col min="11253" max="11253" width="11.33203125" style="42" customWidth="1"/>
    <col min="11254" max="11254" width="2.33203125" style="42" customWidth="1"/>
    <col min="11255" max="11258" width="1.33203125" style="42" customWidth="1"/>
    <col min="11259" max="11259" width="0.88671875" style="42" customWidth="1"/>
    <col min="11260" max="11260" width="15.44140625" style="42" customWidth="1"/>
    <col min="11261" max="11261" width="0.88671875" style="42" customWidth="1"/>
    <col min="11262" max="11262" width="12.5546875" style="42" customWidth="1"/>
    <col min="11263" max="11263" width="4.44140625" style="42" customWidth="1"/>
    <col min="11264" max="11264" width="2.109375" style="42" customWidth="1"/>
    <col min="11265" max="11265" width="0.33203125" style="42" customWidth="1"/>
    <col min="11266" max="11266" width="0.5546875" style="42" customWidth="1"/>
    <col min="11267" max="11267" width="6.44140625" style="42" customWidth="1"/>
    <col min="11268" max="11268" width="3.109375" style="42" customWidth="1"/>
    <col min="11269" max="11269" width="1.5546875" style="42" customWidth="1"/>
    <col min="11270" max="11270" width="3.33203125" style="42" customWidth="1"/>
    <col min="11271" max="11271" width="9.109375" style="42"/>
    <col min="11272" max="11272" width="6.88671875" style="42" customWidth="1"/>
    <col min="11273" max="11273" width="1.5546875" style="42" customWidth="1"/>
    <col min="11274" max="11274" width="4.44140625" style="42" customWidth="1"/>
    <col min="11275" max="11275" width="5" style="42" customWidth="1"/>
    <col min="11276" max="11276" width="7.33203125" style="42" customWidth="1"/>
    <col min="11277" max="11508" width="9.109375" style="42"/>
    <col min="11509" max="11509" width="11.33203125" style="42" customWidth="1"/>
    <col min="11510" max="11510" width="2.33203125" style="42" customWidth="1"/>
    <col min="11511" max="11514" width="1.33203125" style="42" customWidth="1"/>
    <col min="11515" max="11515" width="0.88671875" style="42" customWidth="1"/>
    <col min="11516" max="11516" width="15.44140625" style="42" customWidth="1"/>
    <col min="11517" max="11517" width="0.88671875" style="42" customWidth="1"/>
    <col min="11518" max="11518" width="12.5546875" style="42" customWidth="1"/>
    <col min="11519" max="11519" width="4.44140625" style="42" customWidth="1"/>
    <col min="11520" max="11520" width="2.109375" style="42" customWidth="1"/>
    <col min="11521" max="11521" width="0.33203125" style="42" customWidth="1"/>
    <col min="11522" max="11522" width="0.5546875" style="42" customWidth="1"/>
    <col min="11523" max="11523" width="6.44140625" style="42" customWidth="1"/>
    <col min="11524" max="11524" width="3.109375" style="42" customWidth="1"/>
    <col min="11525" max="11525" width="1.5546875" style="42" customWidth="1"/>
    <col min="11526" max="11526" width="3.33203125" style="42" customWidth="1"/>
    <col min="11527" max="11527" width="9.109375" style="42"/>
    <col min="11528" max="11528" width="6.88671875" style="42" customWidth="1"/>
    <col min="11529" max="11529" width="1.5546875" style="42" customWidth="1"/>
    <col min="11530" max="11530" width="4.44140625" style="42" customWidth="1"/>
    <col min="11531" max="11531" width="5" style="42" customWidth="1"/>
    <col min="11532" max="11532" width="7.33203125" style="42" customWidth="1"/>
    <col min="11533" max="11764" width="9.109375" style="42"/>
    <col min="11765" max="11765" width="11.33203125" style="42" customWidth="1"/>
    <col min="11766" max="11766" width="2.33203125" style="42" customWidth="1"/>
    <col min="11767" max="11770" width="1.33203125" style="42" customWidth="1"/>
    <col min="11771" max="11771" width="0.88671875" style="42" customWidth="1"/>
    <col min="11772" max="11772" width="15.44140625" style="42" customWidth="1"/>
    <col min="11773" max="11773" width="0.88671875" style="42" customWidth="1"/>
    <col min="11774" max="11774" width="12.5546875" style="42" customWidth="1"/>
    <col min="11775" max="11775" width="4.44140625" style="42" customWidth="1"/>
    <col min="11776" max="11776" width="2.109375" style="42" customWidth="1"/>
    <col min="11777" max="11777" width="0.33203125" style="42" customWidth="1"/>
    <col min="11778" max="11778" width="0.5546875" style="42" customWidth="1"/>
    <col min="11779" max="11779" width="6.44140625" style="42" customWidth="1"/>
    <col min="11780" max="11780" width="3.109375" style="42" customWidth="1"/>
    <col min="11781" max="11781" width="1.5546875" style="42" customWidth="1"/>
    <col min="11782" max="11782" width="3.33203125" style="42" customWidth="1"/>
    <col min="11783" max="11783" width="9.109375" style="42"/>
    <col min="11784" max="11784" width="6.88671875" style="42" customWidth="1"/>
    <col min="11785" max="11785" width="1.5546875" style="42" customWidth="1"/>
    <col min="11786" max="11786" width="4.44140625" style="42" customWidth="1"/>
    <col min="11787" max="11787" width="5" style="42" customWidth="1"/>
    <col min="11788" max="11788" width="7.33203125" style="42" customWidth="1"/>
    <col min="11789" max="12020" width="9.109375" style="42"/>
    <col min="12021" max="12021" width="11.33203125" style="42" customWidth="1"/>
    <col min="12022" max="12022" width="2.33203125" style="42" customWidth="1"/>
    <col min="12023" max="12026" width="1.33203125" style="42" customWidth="1"/>
    <col min="12027" max="12027" width="0.88671875" style="42" customWidth="1"/>
    <col min="12028" max="12028" width="15.44140625" style="42" customWidth="1"/>
    <col min="12029" max="12029" width="0.88671875" style="42" customWidth="1"/>
    <col min="12030" max="12030" width="12.5546875" style="42" customWidth="1"/>
    <col min="12031" max="12031" width="4.44140625" style="42" customWidth="1"/>
    <col min="12032" max="12032" width="2.109375" style="42" customWidth="1"/>
    <col min="12033" max="12033" width="0.33203125" style="42" customWidth="1"/>
    <col min="12034" max="12034" width="0.5546875" style="42" customWidth="1"/>
    <col min="12035" max="12035" width="6.44140625" style="42" customWidth="1"/>
    <col min="12036" max="12036" width="3.109375" style="42" customWidth="1"/>
    <col min="12037" max="12037" width="1.5546875" style="42" customWidth="1"/>
    <col min="12038" max="12038" width="3.33203125" style="42" customWidth="1"/>
    <col min="12039" max="12039" width="9.109375" style="42"/>
    <col min="12040" max="12040" width="6.88671875" style="42" customWidth="1"/>
    <col min="12041" max="12041" width="1.5546875" style="42" customWidth="1"/>
    <col min="12042" max="12042" width="4.44140625" style="42" customWidth="1"/>
    <col min="12043" max="12043" width="5" style="42" customWidth="1"/>
    <col min="12044" max="12044" width="7.33203125" style="42" customWidth="1"/>
    <col min="12045" max="12276" width="9.109375" style="42"/>
    <col min="12277" max="12277" width="11.33203125" style="42" customWidth="1"/>
    <col min="12278" max="12278" width="2.33203125" style="42" customWidth="1"/>
    <col min="12279" max="12282" width="1.33203125" style="42" customWidth="1"/>
    <col min="12283" max="12283" width="0.88671875" style="42" customWidth="1"/>
    <col min="12284" max="12284" width="15.44140625" style="42" customWidth="1"/>
    <col min="12285" max="12285" width="0.88671875" style="42" customWidth="1"/>
    <col min="12286" max="12286" width="12.5546875" style="42" customWidth="1"/>
    <col min="12287" max="12287" width="4.44140625" style="42" customWidth="1"/>
    <col min="12288" max="12288" width="2.109375" style="42" customWidth="1"/>
    <col min="12289" max="12289" width="0.33203125" style="42" customWidth="1"/>
    <col min="12290" max="12290" width="0.5546875" style="42" customWidth="1"/>
    <col min="12291" max="12291" width="6.44140625" style="42" customWidth="1"/>
    <col min="12292" max="12292" width="3.109375" style="42" customWidth="1"/>
    <col min="12293" max="12293" width="1.5546875" style="42" customWidth="1"/>
    <col min="12294" max="12294" width="3.33203125" style="42" customWidth="1"/>
    <col min="12295" max="12295" width="9.109375" style="42"/>
    <col min="12296" max="12296" width="6.88671875" style="42" customWidth="1"/>
    <col min="12297" max="12297" width="1.5546875" style="42" customWidth="1"/>
    <col min="12298" max="12298" width="4.44140625" style="42" customWidth="1"/>
    <col min="12299" max="12299" width="5" style="42" customWidth="1"/>
    <col min="12300" max="12300" width="7.33203125" style="42" customWidth="1"/>
    <col min="12301" max="12532" width="9.109375" style="42"/>
    <col min="12533" max="12533" width="11.33203125" style="42" customWidth="1"/>
    <col min="12534" max="12534" width="2.33203125" style="42" customWidth="1"/>
    <col min="12535" max="12538" width="1.33203125" style="42" customWidth="1"/>
    <col min="12539" max="12539" width="0.88671875" style="42" customWidth="1"/>
    <col min="12540" max="12540" width="15.44140625" style="42" customWidth="1"/>
    <col min="12541" max="12541" width="0.88671875" style="42" customWidth="1"/>
    <col min="12542" max="12542" width="12.5546875" style="42" customWidth="1"/>
    <col min="12543" max="12543" width="4.44140625" style="42" customWidth="1"/>
    <col min="12544" max="12544" width="2.109375" style="42" customWidth="1"/>
    <col min="12545" max="12545" width="0.33203125" style="42" customWidth="1"/>
    <col min="12546" max="12546" width="0.5546875" style="42" customWidth="1"/>
    <col min="12547" max="12547" width="6.44140625" style="42" customWidth="1"/>
    <col min="12548" max="12548" width="3.109375" style="42" customWidth="1"/>
    <col min="12549" max="12549" width="1.5546875" style="42" customWidth="1"/>
    <col min="12550" max="12550" width="3.33203125" style="42" customWidth="1"/>
    <col min="12551" max="12551" width="9.109375" style="42"/>
    <col min="12552" max="12552" width="6.88671875" style="42" customWidth="1"/>
    <col min="12553" max="12553" width="1.5546875" style="42" customWidth="1"/>
    <col min="12554" max="12554" width="4.44140625" style="42" customWidth="1"/>
    <col min="12555" max="12555" width="5" style="42" customWidth="1"/>
    <col min="12556" max="12556" width="7.33203125" style="42" customWidth="1"/>
    <col min="12557" max="12788" width="9.109375" style="42"/>
    <col min="12789" max="12789" width="11.33203125" style="42" customWidth="1"/>
    <col min="12790" max="12790" width="2.33203125" style="42" customWidth="1"/>
    <col min="12791" max="12794" width="1.33203125" style="42" customWidth="1"/>
    <col min="12795" max="12795" width="0.88671875" style="42" customWidth="1"/>
    <col min="12796" max="12796" width="15.44140625" style="42" customWidth="1"/>
    <col min="12797" max="12797" width="0.88671875" style="42" customWidth="1"/>
    <col min="12798" max="12798" width="12.5546875" style="42" customWidth="1"/>
    <col min="12799" max="12799" width="4.44140625" style="42" customWidth="1"/>
    <col min="12800" max="12800" width="2.109375" style="42" customWidth="1"/>
    <col min="12801" max="12801" width="0.33203125" style="42" customWidth="1"/>
    <col min="12802" max="12802" width="0.5546875" style="42" customWidth="1"/>
    <col min="12803" max="12803" width="6.44140625" style="42" customWidth="1"/>
    <col min="12804" max="12804" width="3.109375" style="42" customWidth="1"/>
    <col min="12805" max="12805" width="1.5546875" style="42" customWidth="1"/>
    <col min="12806" max="12806" width="3.33203125" style="42" customWidth="1"/>
    <col min="12807" max="12807" width="9.109375" style="42"/>
    <col min="12808" max="12808" width="6.88671875" style="42" customWidth="1"/>
    <col min="12809" max="12809" width="1.5546875" style="42" customWidth="1"/>
    <col min="12810" max="12810" width="4.44140625" style="42" customWidth="1"/>
    <col min="12811" max="12811" width="5" style="42" customWidth="1"/>
    <col min="12812" max="12812" width="7.33203125" style="42" customWidth="1"/>
    <col min="12813" max="13044" width="9.109375" style="42"/>
    <col min="13045" max="13045" width="11.33203125" style="42" customWidth="1"/>
    <col min="13046" max="13046" width="2.33203125" style="42" customWidth="1"/>
    <col min="13047" max="13050" width="1.33203125" style="42" customWidth="1"/>
    <col min="13051" max="13051" width="0.88671875" style="42" customWidth="1"/>
    <col min="13052" max="13052" width="15.44140625" style="42" customWidth="1"/>
    <col min="13053" max="13053" width="0.88671875" style="42" customWidth="1"/>
    <col min="13054" max="13054" width="12.5546875" style="42" customWidth="1"/>
    <col min="13055" max="13055" width="4.44140625" style="42" customWidth="1"/>
    <col min="13056" max="13056" width="2.109375" style="42" customWidth="1"/>
    <col min="13057" max="13057" width="0.33203125" style="42" customWidth="1"/>
    <col min="13058" max="13058" width="0.5546875" style="42" customWidth="1"/>
    <col min="13059" max="13059" width="6.44140625" style="42" customWidth="1"/>
    <col min="13060" max="13060" width="3.109375" style="42" customWidth="1"/>
    <col min="13061" max="13061" width="1.5546875" style="42" customWidth="1"/>
    <col min="13062" max="13062" width="3.33203125" style="42" customWidth="1"/>
    <col min="13063" max="13063" width="9.109375" style="42"/>
    <col min="13064" max="13064" width="6.88671875" style="42" customWidth="1"/>
    <col min="13065" max="13065" width="1.5546875" style="42" customWidth="1"/>
    <col min="13066" max="13066" width="4.44140625" style="42" customWidth="1"/>
    <col min="13067" max="13067" width="5" style="42" customWidth="1"/>
    <col min="13068" max="13068" width="7.33203125" style="42" customWidth="1"/>
    <col min="13069" max="13300" width="9.109375" style="42"/>
    <col min="13301" max="13301" width="11.33203125" style="42" customWidth="1"/>
    <col min="13302" max="13302" width="2.33203125" style="42" customWidth="1"/>
    <col min="13303" max="13306" width="1.33203125" style="42" customWidth="1"/>
    <col min="13307" max="13307" width="0.88671875" style="42" customWidth="1"/>
    <col min="13308" max="13308" width="15.44140625" style="42" customWidth="1"/>
    <col min="13309" max="13309" width="0.88671875" style="42" customWidth="1"/>
    <col min="13310" max="13310" width="12.5546875" style="42" customWidth="1"/>
    <col min="13311" max="13311" width="4.44140625" style="42" customWidth="1"/>
    <col min="13312" max="13312" width="2.109375" style="42" customWidth="1"/>
    <col min="13313" max="13313" width="0.33203125" style="42" customWidth="1"/>
    <col min="13314" max="13314" width="0.5546875" style="42" customWidth="1"/>
    <col min="13315" max="13315" width="6.44140625" style="42" customWidth="1"/>
    <col min="13316" max="13316" width="3.109375" style="42" customWidth="1"/>
    <col min="13317" max="13317" width="1.5546875" style="42" customWidth="1"/>
    <col min="13318" max="13318" width="3.33203125" style="42" customWidth="1"/>
    <col min="13319" max="13319" width="9.109375" style="42"/>
    <col min="13320" max="13320" width="6.88671875" style="42" customWidth="1"/>
    <col min="13321" max="13321" width="1.5546875" style="42" customWidth="1"/>
    <col min="13322" max="13322" width="4.44140625" style="42" customWidth="1"/>
    <col min="13323" max="13323" width="5" style="42" customWidth="1"/>
    <col min="13324" max="13324" width="7.33203125" style="42" customWidth="1"/>
    <col min="13325" max="13556" width="9.109375" style="42"/>
    <col min="13557" max="13557" width="11.33203125" style="42" customWidth="1"/>
    <col min="13558" max="13558" width="2.33203125" style="42" customWidth="1"/>
    <col min="13559" max="13562" width="1.33203125" style="42" customWidth="1"/>
    <col min="13563" max="13563" width="0.88671875" style="42" customWidth="1"/>
    <col min="13564" max="13564" width="15.44140625" style="42" customWidth="1"/>
    <col min="13565" max="13565" width="0.88671875" style="42" customWidth="1"/>
    <col min="13566" max="13566" width="12.5546875" style="42" customWidth="1"/>
    <col min="13567" max="13567" width="4.44140625" style="42" customWidth="1"/>
    <col min="13568" max="13568" width="2.109375" style="42" customWidth="1"/>
    <col min="13569" max="13569" width="0.33203125" style="42" customWidth="1"/>
    <col min="13570" max="13570" width="0.5546875" style="42" customWidth="1"/>
    <col min="13571" max="13571" width="6.44140625" style="42" customWidth="1"/>
    <col min="13572" max="13572" width="3.109375" style="42" customWidth="1"/>
    <col min="13573" max="13573" width="1.5546875" style="42" customWidth="1"/>
    <col min="13574" max="13574" width="3.33203125" style="42" customWidth="1"/>
    <col min="13575" max="13575" width="9.109375" style="42"/>
    <col min="13576" max="13576" width="6.88671875" style="42" customWidth="1"/>
    <col min="13577" max="13577" width="1.5546875" style="42" customWidth="1"/>
    <col min="13578" max="13578" width="4.44140625" style="42" customWidth="1"/>
    <col min="13579" max="13579" width="5" style="42" customWidth="1"/>
    <col min="13580" max="13580" width="7.33203125" style="42" customWidth="1"/>
    <col min="13581" max="13812" width="9.109375" style="42"/>
    <col min="13813" max="13813" width="11.33203125" style="42" customWidth="1"/>
    <col min="13814" max="13814" width="2.33203125" style="42" customWidth="1"/>
    <col min="13815" max="13818" width="1.33203125" style="42" customWidth="1"/>
    <col min="13819" max="13819" width="0.88671875" style="42" customWidth="1"/>
    <col min="13820" max="13820" width="15.44140625" style="42" customWidth="1"/>
    <col min="13821" max="13821" width="0.88671875" style="42" customWidth="1"/>
    <col min="13822" max="13822" width="12.5546875" style="42" customWidth="1"/>
    <col min="13823" max="13823" width="4.44140625" style="42" customWidth="1"/>
    <col min="13824" max="13824" width="2.109375" style="42" customWidth="1"/>
    <col min="13825" max="13825" width="0.33203125" style="42" customWidth="1"/>
    <col min="13826" max="13826" width="0.5546875" style="42" customWidth="1"/>
    <col min="13827" max="13827" width="6.44140625" style="42" customWidth="1"/>
    <col min="13828" max="13828" width="3.109375" style="42" customWidth="1"/>
    <col min="13829" max="13829" width="1.5546875" style="42" customWidth="1"/>
    <col min="13830" max="13830" width="3.33203125" style="42" customWidth="1"/>
    <col min="13831" max="13831" width="9.109375" style="42"/>
    <col min="13832" max="13832" width="6.88671875" style="42" customWidth="1"/>
    <col min="13833" max="13833" width="1.5546875" style="42" customWidth="1"/>
    <col min="13834" max="13834" width="4.44140625" style="42" customWidth="1"/>
    <col min="13835" max="13835" width="5" style="42" customWidth="1"/>
    <col min="13836" max="13836" width="7.33203125" style="42" customWidth="1"/>
    <col min="13837" max="14068" width="9.109375" style="42"/>
    <col min="14069" max="14069" width="11.33203125" style="42" customWidth="1"/>
    <col min="14070" max="14070" width="2.33203125" style="42" customWidth="1"/>
    <col min="14071" max="14074" width="1.33203125" style="42" customWidth="1"/>
    <col min="14075" max="14075" width="0.88671875" style="42" customWidth="1"/>
    <col min="14076" max="14076" width="15.44140625" style="42" customWidth="1"/>
    <col min="14077" max="14077" width="0.88671875" style="42" customWidth="1"/>
    <col min="14078" max="14078" width="12.5546875" style="42" customWidth="1"/>
    <col min="14079" max="14079" width="4.44140625" style="42" customWidth="1"/>
    <col min="14080" max="14080" width="2.109375" style="42" customWidth="1"/>
    <col min="14081" max="14081" width="0.33203125" style="42" customWidth="1"/>
    <col min="14082" max="14082" width="0.5546875" style="42" customWidth="1"/>
    <col min="14083" max="14083" width="6.44140625" style="42" customWidth="1"/>
    <col min="14084" max="14084" width="3.109375" style="42" customWidth="1"/>
    <col min="14085" max="14085" width="1.5546875" style="42" customWidth="1"/>
    <col min="14086" max="14086" width="3.33203125" style="42" customWidth="1"/>
    <col min="14087" max="14087" width="9.109375" style="42"/>
    <col min="14088" max="14088" width="6.88671875" style="42" customWidth="1"/>
    <col min="14089" max="14089" width="1.5546875" style="42" customWidth="1"/>
    <col min="14090" max="14090" width="4.44140625" style="42" customWidth="1"/>
    <col min="14091" max="14091" width="5" style="42" customWidth="1"/>
    <col min="14092" max="14092" width="7.33203125" style="42" customWidth="1"/>
    <col min="14093" max="14324" width="9.109375" style="42"/>
    <col min="14325" max="14325" width="11.33203125" style="42" customWidth="1"/>
    <col min="14326" max="14326" width="2.33203125" style="42" customWidth="1"/>
    <col min="14327" max="14330" width="1.33203125" style="42" customWidth="1"/>
    <col min="14331" max="14331" width="0.88671875" style="42" customWidth="1"/>
    <col min="14332" max="14332" width="15.44140625" style="42" customWidth="1"/>
    <col min="14333" max="14333" width="0.88671875" style="42" customWidth="1"/>
    <col min="14334" max="14334" width="12.5546875" style="42" customWidth="1"/>
    <col min="14335" max="14335" width="4.44140625" style="42" customWidth="1"/>
    <col min="14336" max="14336" width="2.109375" style="42" customWidth="1"/>
    <col min="14337" max="14337" width="0.33203125" style="42" customWidth="1"/>
    <col min="14338" max="14338" width="0.5546875" style="42" customWidth="1"/>
    <col min="14339" max="14339" width="6.44140625" style="42" customWidth="1"/>
    <col min="14340" max="14340" width="3.109375" style="42" customWidth="1"/>
    <col min="14341" max="14341" width="1.5546875" style="42" customWidth="1"/>
    <col min="14342" max="14342" width="3.33203125" style="42" customWidth="1"/>
    <col min="14343" max="14343" width="9.109375" style="42"/>
    <col min="14344" max="14344" width="6.88671875" style="42" customWidth="1"/>
    <col min="14345" max="14345" width="1.5546875" style="42" customWidth="1"/>
    <col min="14346" max="14346" width="4.44140625" style="42" customWidth="1"/>
    <col min="14347" max="14347" width="5" style="42" customWidth="1"/>
    <col min="14348" max="14348" width="7.33203125" style="42" customWidth="1"/>
    <col min="14349" max="14580" width="9.109375" style="42"/>
    <col min="14581" max="14581" width="11.33203125" style="42" customWidth="1"/>
    <col min="14582" max="14582" width="2.33203125" style="42" customWidth="1"/>
    <col min="14583" max="14586" width="1.33203125" style="42" customWidth="1"/>
    <col min="14587" max="14587" width="0.88671875" style="42" customWidth="1"/>
    <col min="14588" max="14588" width="15.44140625" style="42" customWidth="1"/>
    <col min="14589" max="14589" width="0.88671875" style="42" customWidth="1"/>
    <col min="14590" max="14590" width="12.5546875" style="42" customWidth="1"/>
    <col min="14591" max="14591" width="4.44140625" style="42" customWidth="1"/>
    <col min="14592" max="14592" width="2.109375" style="42" customWidth="1"/>
    <col min="14593" max="14593" width="0.33203125" style="42" customWidth="1"/>
    <col min="14594" max="14594" width="0.5546875" style="42" customWidth="1"/>
    <col min="14595" max="14595" width="6.44140625" style="42" customWidth="1"/>
    <col min="14596" max="14596" width="3.109375" style="42" customWidth="1"/>
    <col min="14597" max="14597" width="1.5546875" style="42" customWidth="1"/>
    <col min="14598" max="14598" width="3.33203125" style="42" customWidth="1"/>
    <col min="14599" max="14599" width="9.109375" style="42"/>
    <col min="14600" max="14600" width="6.88671875" style="42" customWidth="1"/>
    <col min="14601" max="14601" width="1.5546875" style="42" customWidth="1"/>
    <col min="14602" max="14602" width="4.44140625" style="42" customWidth="1"/>
    <col min="14603" max="14603" width="5" style="42" customWidth="1"/>
    <col min="14604" max="14604" width="7.33203125" style="42" customWidth="1"/>
    <col min="14605" max="14836" width="9.109375" style="42"/>
    <col min="14837" max="14837" width="11.33203125" style="42" customWidth="1"/>
    <col min="14838" max="14838" width="2.33203125" style="42" customWidth="1"/>
    <col min="14839" max="14842" width="1.33203125" style="42" customWidth="1"/>
    <col min="14843" max="14843" width="0.88671875" style="42" customWidth="1"/>
    <col min="14844" max="14844" width="15.44140625" style="42" customWidth="1"/>
    <col min="14845" max="14845" width="0.88671875" style="42" customWidth="1"/>
    <col min="14846" max="14846" width="12.5546875" style="42" customWidth="1"/>
    <col min="14847" max="14847" width="4.44140625" style="42" customWidth="1"/>
    <col min="14848" max="14848" width="2.109375" style="42" customWidth="1"/>
    <col min="14849" max="14849" width="0.33203125" style="42" customWidth="1"/>
    <col min="14850" max="14850" width="0.5546875" style="42" customWidth="1"/>
    <col min="14851" max="14851" width="6.44140625" style="42" customWidth="1"/>
    <col min="14852" max="14852" width="3.109375" style="42" customWidth="1"/>
    <col min="14853" max="14853" width="1.5546875" style="42" customWidth="1"/>
    <col min="14854" max="14854" width="3.33203125" style="42" customWidth="1"/>
    <col min="14855" max="14855" width="9.109375" style="42"/>
    <col min="14856" max="14856" width="6.88671875" style="42" customWidth="1"/>
    <col min="14857" max="14857" width="1.5546875" style="42" customWidth="1"/>
    <col min="14858" max="14858" width="4.44140625" style="42" customWidth="1"/>
    <col min="14859" max="14859" width="5" style="42" customWidth="1"/>
    <col min="14860" max="14860" width="7.33203125" style="42" customWidth="1"/>
    <col min="14861" max="15092" width="9.109375" style="42"/>
    <col min="15093" max="15093" width="11.33203125" style="42" customWidth="1"/>
    <col min="15094" max="15094" width="2.33203125" style="42" customWidth="1"/>
    <col min="15095" max="15098" width="1.33203125" style="42" customWidth="1"/>
    <col min="15099" max="15099" width="0.88671875" style="42" customWidth="1"/>
    <col min="15100" max="15100" width="15.44140625" style="42" customWidth="1"/>
    <col min="15101" max="15101" width="0.88671875" style="42" customWidth="1"/>
    <col min="15102" max="15102" width="12.5546875" style="42" customWidth="1"/>
    <col min="15103" max="15103" width="4.44140625" style="42" customWidth="1"/>
    <col min="15104" max="15104" width="2.109375" style="42" customWidth="1"/>
    <col min="15105" max="15105" width="0.33203125" style="42" customWidth="1"/>
    <col min="15106" max="15106" width="0.5546875" style="42" customWidth="1"/>
    <col min="15107" max="15107" width="6.44140625" style="42" customWidth="1"/>
    <col min="15108" max="15108" width="3.109375" style="42" customWidth="1"/>
    <col min="15109" max="15109" width="1.5546875" style="42" customWidth="1"/>
    <col min="15110" max="15110" width="3.33203125" style="42" customWidth="1"/>
    <col min="15111" max="15111" width="9.109375" style="42"/>
    <col min="15112" max="15112" width="6.88671875" style="42" customWidth="1"/>
    <col min="15113" max="15113" width="1.5546875" style="42" customWidth="1"/>
    <col min="15114" max="15114" width="4.44140625" style="42" customWidth="1"/>
    <col min="15115" max="15115" width="5" style="42" customWidth="1"/>
    <col min="15116" max="15116" width="7.33203125" style="42" customWidth="1"/>
    <col min="15117" max="15348" width="9.109375" style="42"/>
    <col min="15349" max="15349" width="11.33203125" style="42" customWidth="1"/>
    <col min="15350" max="15350" width="2.33203125" style="42" customWidth="1"/>
    <col min="15351" max="15354" width="1.33203125" style="42" customWidth="1"/>
    <col min="15355" max="15355" width="0.88671875" style="42" customWidth="1"/>
    <col min="15356" max="15356" width="15.44140625" style="42" customWidth="1"/>
    <col min="15357" max="15357" width="0.88671875" style="42" customWidth="1"/>
    <col min="15358" max="15358" width="12.5546875" style="42" customWidth="1"/>
    <col min="15359" max="15359" width="4.44140625" style="42" customWidth="1"/>
    <col min="15360" max="15360" width="2.109375" style="42" customWidth="1"/>
    <col min="15361" max="15361" width="0.33203125" style="42" customWidth="1"/>
    <col min="15362" max="15362" width="0.5546875" style="42" customWidth="1"/>
    <col min="15363" max="15363" width="6.44140625" style="42" customWidth="1"/>
    <col min="15364" max="15364" width="3.109375" style="42" customWidth="1"/>
    <col min="15365" max="15365" width="1.5546875" style="42" customWidth="1"/>
    <col min="15366" max="15366" width="3.33203125" style="42" customWidth="1"/>
    <col min="15367" max="15367" width="9.109375" style="42"/>
    <col min="15368" max="15368" width="6.88671875" style="42" customWidth="1"/>
    <col min="15369" max="15369" width="1.5546875" style="42" customWidth="1"/>
    <col min="15370" max="15370" width="4.44140625" style="42" customWidth="1"/>
    <col min="15371" max="15371" width="5" style="42" customWidth="1"/>
    <col min="15372" max="15372" width="7.33203125" style="42" customWidth="1"/>
    <col min="15373" max="15604" width="9.109375" style="42"/>
    <col min="15605" max="15605" width="11.33203125" style="42" customWidth="1"/>
    <col min="15606" max="15606" width="2.33203125" style="42" customWidth="1"/>
    <col min="15607" max="15610" width="1.33203125" style="42" customWidth="1"/>
    <col min="15611" max="15611" width="0.88671875" style="42" customWidth="1"/>
    <col min="15612" max="15612" width="15.44140625" style="42" customWidth="1"/>
    <col min="15613" max="15613" width="0.88671875" style="42" customWidth="1"/>
    <col min="15614" max="15614" width="12.5546875" style="42" customWidth="1"/>
    <col min="15615" max="15615" width="4.44140625" style="42" customWidth="1"/>
    <col min="15616" max="15616" width="2.109375" style="42" customWidth="1"/>
    <col min="15617" max="15617" width="0.33203125" style="42" customWidth="1"/>
    <col min="15618" max="15618" width="0.5546875" style="42" customWidth="1"/>
    <col min="15619" max="15619" width="6.44140625" style="42" customWidth="1"/>
    <col min="15620" max="15620" width="3.109375" style="42" customWidth="1"/>
    <col min="15621" max="15621" width="1.5546875" style="42" customWidth="1"/>
    <col min="15622" max="15622" width="3.33203125" style="42" customWidth="1"/>
    <col min="15623" max="15623" width="9.109375" style="42"/>
    <col min="15624" max="15624" width="6.88671875" style="42" customWidth="1"/>
    <col min="15625" max="15625" width="1.5546875" style="42" customWidth="1"/>
    <col min="15626" max="15626" width="4.44140625" style="42" customWidth="1"/>
    <col min="15627" max="15627" width="5" style="42" customWidth="1"/>
    <col min="15628" max="15628" width="7.33203125" style="42" customWidth="1"/>
    <col min="15629" max="15860" width="9.109375" style="42"/>
    <col min="15861" max="15861" width="11.33203125" style="42" customWidth="1"/>
    <col min="15862" max="15862" width="2.33203125" style="42" customWidth="1"/>
    <col min="15863" max="15866" width="1.33203125" style="42" customWidth="1"/>
    <col min="15867" max="15867" width="0.88671875" style="42" customWidth="1"/>
    <col min="15868" max="15868" width="15.44140625" style="42" customWidth="1"/>
    <col min="15869" max="15869" width="0.88671875" style="42" customWidth="1"/>
    <col min="15870" max="15870" width="12.5546875" style="42" customWidth="1"/>
    <col min="15871" max="15871" width="4.44140625" style="42" customWidth="1"/>
    <col min="15872" max="15872" width="2.109375" style="42" customWidth="1"/>
    <col min="15873" max="15873" width="0.33203125" style="42" customWidth="1"/>
    <col min="15874" max="15874" width="0.5546875" style="42" customWidth="1"/>
    <col min="15875" max="15875" width="6.44140625" style="42" customWidth="1"/>
    <col min="15876" max="15876" width="3.109375" style="42" customWidth="1"/>
    <col min="15877" max="15877" width="1.5546875" style="42" customWidth="1"/>
    <col min="15878" max="15878" width="3.33203125" style="42" customWidth="1"/>
    <col min="15879" max="15879" width="9.109375" style="42"/>
    <col min="15880" max="15880" width="6.88671875" style="42" customWidth="1"/>
    <col min="15881" max="15881" width="1.5546875" style="42" customWidth="1"/>
    <col min="15882" max="15882" width="4.44140625" style="42" customWidth="1"/>
    <col min="15883" max="15883" width="5" style="42" customWidth="1"/>
    <col min="15884" max="15884" width="7.33203125" style="42" customWidth="1"/>
    <col min="15885" max="16116" width="9.109375" style="42"/>
    <col min="16117" max="16117" width="11.33203125" style="42" customWidth="1"/>
    <col min="16118" max="16118" width="2.33203125" style="42" customWidth="1"/>
    <col min="16119" max="16122" width="1.33203125" style="42" customWidth="1"/>
    <col min="16123" max="16123" width="0.88671875" style="42" customWidth="1"/>
    <col min="16124" max="16124" width="15.44140625" style="42" customWidth="1"/>
    <col min="16125" max="16125" width="0.88671875" style="42" customWidth="1"/>
    <col min="16126" max="16126" width="12.5546875" style="42" customWidth="1"/>
    <col min="16127" max="16127" width="4.44140625" style="42" customWidth="1"/>
    <col min="16128" max="16128" width="2.109375" style="42" customWidth="1"/>
    <col min="16129" max="16129" width="0.33203125" style="42" customWidth="1"/>
    <col min="16130" max="16130" width="0.5546875" style="42" customWidth="1"/>
    <col min="16131" max="16131" width="6.44140625" style="42" customWidth="1"/>
    <col min="16132" max="16132" width="3.109375" style="42" customWidth="1"/>
    <col min="16133" max="16133" width="1.5546875" style="42" customWidth="1"/>
    <col min="16134" max="16134" width="3.33203125" style="42" customWidth="1"/>
    <col min="16135" max="16135" width="9.109375" style="42"/>
    <col min="16136" max="16136" width="6.88671875" style="42" customWidth="1"/>
    <col min="16137" max="16137" width="1.5546875" style="42" customWidth="1"/>
    <col min="16138" max="16138" width="4.44140625" style="42" customWidth="1"/>
    <col min="16139" max="16139" width="5" style="42" customWidth="1"/>
    <col min="16140" max="16140" width="7.33203125" style="42" customWidth="1"/>
    <col min="16141" max="16384" width="9.109375" style="42"/>
  </cols>
  <sheetData>
    <row r="1" spans="1:12" x14ac:dyDescent="0.25">
      <c r="A1" s="39" t="s">
        <v>375</v>
      </c>
      <c r="B1" s="40" t="s">
        <v>376</v>
      </c>
      <c r="C1" s="41"/>
      <c r="D1" s="41"/>
      <c r="E1" s="41"/>
      <c r="F1" s="41"/>
      <c r="G1" s="41"/>
      <c r="H1" s="35" t="s">
        <v>377</v>
      </c>
      <c r="I1" s="35" t="s">
        <v>378</v>
      </c>
      <c r="J1" s="35" t="s">
        <v>379</v>
      </c>
      <c r="K1" s="35" t="s">
        <v>380</v>
      </c>
      <c r="L1" s="60"/>
    </row>
    <row r="3" spans="1:12" x14ac:dyDescent="0.25">
      <c r="A3" s="43" t="s">
        <v>381</v>
      </c>
      <c r="B3" s="44"/>
      <c r="C3" s="44"/>
      <c r="D3" s="44"/>
      <c r="E3" s="44"/>
      <c r="F3" s="44"/>
      <c r="G3" s="44"/>
      <c r="H3" s="36"/>
      <c r="I3" s="36"/>
      <c r="J3" s="36"/>
      <c r="K3" s="36"/>
      <c r="L3" s="61"/>
    </row>
    <row r="4" spans="1:12" x14ac:dyDescent="0.25">
      <c r="A4" s="45" t="s">
        <v>382</v>
      </c>
      <c r="B4" s="46" t="s">
        <v>383</v>
      </c>
      <c r="C4" s="47"/>
      <c r="D4" s="47"/>
      <c r="E4" s="47"/>
      <c r="F4" s="47"/>
      <c r="G4" s="47"/>
      <c r="H4" s="35">
        <v>29052166.050000001</v>
      </c>
      <c r="I4" s="35">
        <v>5146744.9800000004</v>
      </c>
      <c r="J4" s="35">
        <v>5361956.22</v>
      </c>
      <c r="K4" s="35">
        <v>28836954.809999999</v>
      </c>
      <c r="L4" s="62"/>
    </row>
    <row r="5" spans="1:12" x14ac:dyDescent="0.25">
      <c r="A5" s="45" t="s">
        <v>384</v>
      </c>
      <c r="B5" s="48" t="s">
        <v>385</v>
      </c>
      <c r="C5" s="46" t="s">
        <v>386</v>
      </c>
      <c r="D5" s="47"/>
      <c r="E5" s="47"/>
      <c r="F5" s="47"/>
      <c r="G5" s="47"/>
      <c r="H5" s="35">
        <v>7433481.4100000001</v>
      </c>
      <c r="I5" s="35">
        <v>5116236</v>
      </c>
      <c r="J5" s="35">
        <v>5047591.3</v>
      </c>
      <c r="K5" s="35">
        <v>7502126.1100000003</v>
      </c>
      <c r="L5" s="62"/>
    </row>
    <row r="6" spans="1:12" x14ac:dyDescent="0.25">
      <c r="A6" s="45" t="s">
        <v>387</v>
      </c>
      <c r="B6" s="49" t="s">
        <v>385</v>
      </c>
      <c r="C6" s="50"/>
      <c r="D6" s="46" t="s">
        <v>388</v>
      </c>
      <c r="E6" s="47"/>
      <c r="F6" s="47"/>
      <c r="G6" s="47"/>
      <c r="H6" s="35">
        <v>6937290.6600000001</v>
      </c>
      <c r="I6" s="35">
        <v>4500065.58</v>
      </c>
      <c r="J6" s="35">
        <v>4522019.47</v>
      </c>
      <c r="K6" s="35">
        <v>6915336.7699999996</v>
      </c>
      <c r="L6" s="62"/>
    </row>
    <row r="7" spans="1:12" x14ac:dyDescent="0.25">
      <c r="A7" s="45" t="s">
        <v>389</v>
      </c>
      <c r="B7" s="49" t="s">
        <v>385</v>
      </c>
      <c r="C7" s="50"/>
      <c r="D7" s="50"/>
      <c r="E7" s="46" t="s">
        <v>388</v>
      </c>
      <c r="F7" s="47"/>
      <c r="G7" s="47"/>
      <c r="H7" s="35">
        <v>6937290.6600000001</v>
      </c>
      <c r="I7" s="35">
        <v>4500065.58</v>
      </c>
      <c r="J7" s="35">
        <v>4522019.47</v>
      </c>
      <c r="K7" s="35">
        <v>6915336.7699999996</v>
      </c>
      <c r="L7" s="62"/>
    </row>
    <row r="8" spans="1:12" x14ac:dyDescent="0.25">
      <c r="A8" s="45" t="s">
        <v>390</v>
      </c>
      <c r="B8" s="49" t="s">
        <v>385</v>
      </c>
      <c r="C8" s="50"/>
      <c r="D8" s="50"/>
      <c r="E8" s="50"/>
      <c r="F8" s="46" t="s">
        <v>391</v>
      </c>
      <c r="G8" s="47"/>
      <c r="H8" s="35">
        <v>9500</v>
      </c>
      <c r="I8" s="35">
        <v>10285.56</v>
      </c>
      <c r="J8" s="35">
        <v>10285.56</v>
      </c>
      <c r="K8" s="35">
        <v>9500</v>
      </c>
      <c r="L8" s="62"/>
    </row>
    <row r="9" spans="1:12" x14ac:dyDescent="0.25">
      <c r="A9" s="51" t="s">
        <v>392</v>
      </c>
      <c r="B9" s="49" t="s">
        <v>385</v>
      </c>
      <c r="C9" s="50"/>
      <c r="D9" s="50"/>
      <c r="E9" s="50"/>
      <c r="F9" s="50"/>
      <c r="G9" s="52" t="s">
        <v>393</v>
      </c>
      <c r="H9" s="37">
        <v>500</v>
      </c>
      <c r="I9" s="37">
        <v>0</v>
      </c>
      <c r="J9" s="37">
        <v>0</v>
      </c>
      <c r="K9" s="37">
        <v>500</v>
      </c>
      <c r="L9" s="53"/>
    </row>
    <row r="10" spans="1:12" x14ac:dyDescent="0.25">
      <c r="A10" s="51" t="s">
        <v>394</v>
      </c>
      <c r="B10" s="49" t="s">
        <v>385</v>
      </c>
      <c r="C10" s="50"/>
      <c r="D10" s="50"/>
      <c r="E10" s="50"/>
      <c r="F10" s="50"/>
      <c r="G10" s="52" t="s">
        <v>395</v>
      </c>
      <c r="H10" s="37">
        <v>3000</v>
      </c>
      <c r="I10" s="37">
        <v>270.39999999999998</v>
      </c>
      <c r="J10" s="37">
        <v>270.39999999999998</v>
      </c>
      <c r="K10" s="37">
        <v>3000</v>
      </c>
      <c r="L10" s="53"/>
    </row>
    <row r="11" spans="1:12" x14ac:dyDescent="0.25">
      <c r="A11" s="51" t="s">
        <v>396</v>
      </c>
      <c r="B11" s="49" t="s">
        <v>385</v>
      </c>
      <c r="C11" s="50"/>
      <c r="D11" s="50"/>
      <c r="E11" s="50"/>
      <c r="F11" s="50"/>
      <c r="G11" s="52" t="s">
        <v>397</v>
      </c>
      <c r="H11" s="37">
        <v>5000</v>
      </c>
      <c r="I11" s="37">
        <v>10015.16</v>
      </c>
      <c r="J11" s="37">
        <v>10015.16</v>
      </c>
      <c r="K11" s="37">
        <v>5000</v>
      </c>
      <c r="L11" s="53"/>
    </row>
    <row r="12" spans="1:12" x14ac:dyDescent="0.25">
      <c r="A12" s="51" t="s">
        <v>398</v>
      </c>
      <c r="B12" s="49" t="s">
        <v>385</v>
      </c>
      <c r="C12" s="50"/>
      <c r="D12" s="50"/>
      <c r="E12" s="50"/>
      <c r="F12" s="50"/>
      <c r="G12" s="52" t="s">
        <v>399</v>
      </c>
      <c r="H12" s="37">
        <v>1000</v>
      </c>
      <c r="I12" s="37">
        <v>0</v>
      </c>
      <c r="J12" s="37">
        <v>0</v>
      </c>
      <c r="K12" s="37">
        <v>1000</v>
      </c>
      <c r="L12" s="53"/>
    </row>
    <row r="13" spans="1:12" x14ac:dyDescent="0.25">
      <c r="A13" s="54" t="s">
        <v>385</v>
      </c>
      <c r="B13" s="49" t="s">
        <v>385</v>
      </c>
      <c r="C13" s="50"/>
      <c r="D13" s="50"/>
      <c r="E13" s="50"/>
      <c r="F13" s="50"/>
      <c r="G13" s="55" t="s">
        <v>385</v>
      </c>
      <c r="H13" s="38"/>
      <c r="I13" s="38"/>
      <c r="J13" s="38"/>
      <c r="K13" s="38"/>
      <c r="L13" s="56"/>
    </row>
    <row r="14" spans="1:12" x14ac:dyDescent="0.25">
      <c r="A14" s="45" t="s">
        <v>400</v>
      </c>
      <c r="B14" s="49" t="s">
        <v>385</v>
      </c>
      <c r="C14" s="50"/>
      <c r="D14" s="50"/>
      <c r="E14" s="50"/>
      <c r="F14" s="46" t="s">
        <v>401</v>
      </c>
      <c r="G14" s="47"/>
      <c r="H14" s="35">
        <v>0</v>
      </c>
      <c r="I14" s="35">
        <v>2398404.4700000002</v>
      </c>
      <c r="J14" s="35">
        <v>2321813.6</v>
      </c>
      <c r="K14" s="35">
        <v>76590.87</v>
      </c>
      <c r="L14" s="62"/>
    </row>
    <row r="15" spans="1:12" x14ac:dyDescent="0.25">
      <c r="A15" s="51" t="s">
        <v>402</v>
      </c>
      <c r="B15" s="49" t="s">
        <v>385</v>
      </c>
      <c r="C15" s="50"/>
      <c r="D15" s="50"/>
      <c r="E15" s="50"/>
      <c r="F15" s="50"/>
      <c r="G15" s="52" t="s">
        <v>403</v>
      </c>
      <c r="H15" s="37">
        <v>0</v>
      </c>
      <c r="I15" s="37">
        <v>79193.61</v>
      </c>
      <c r="J15" s="37">
        <v>79193.61</v>
      </c>
      <c r="K15" s="37">
        <v>0</v>
      </c>
      <c r="L15" s="53"/>
    </row>
    <row r="16" spans="1:12" x14ac:dyDescent="0.25">
      <c r="A16" s="51" t="s">
        <v>404</v>
      </c>
      <c r="B16" s="49" t="s">
        <v>385</v>
      </c>
      <c r="C16" s="50"/>
      <c r="D16" s="50"/>
      <c r="E16" s="50"/>
      <c r="F16" s="50"/>
      <c r="G16" s="52" t="s">
        <v>405</v>
      </c>
      <c r="H16" s="37">
        <v>0</v>
      </c>
      <c r="I16" s="37">
        <v>1906107.29</v>
      </c>
      <c r="J16" s="37">
        <v>1906107.29</v>
      </c>
      <c r="K16" s="37">
        <v>0</v>
      </c>
      <c r="L16" s="53"/>
    </row>
    <row r="17" spans="1:12" x14ac:dyDescent="0.25">
      <c r="A17" s="51" t="s">
        <v>406</v>
      </c>
      <c r="B17" s="49" t="s">
        <v>385</v>
      </c>
      <c r="C17" s="50"/>
      <c r="D17" s="50"/>
      <c r="E17" s="50"/>
      <c r="F17" s="50"/>
      <c r="G17" s="52" t="s">
        <v>407</v>
      </c>
      <c r="H17" s="37">
        <v>0</v>
      </c>
      <c r="I17" s="37">
        <v>52569</v>
      </c>
      <c r="J17" s="37">
        <v>52569</v>
      </c>
      <c r="K17" s="37">
        <v>0</v>
      </c>
      <c r="L17" s="53"/>
    </row>
    <row r="18" spans="1:12" x14ac:dyDescent="0.25">
      <c r="A18" s="51" t="s">
        <v>408</v>
      </c>
      <c r="B18" s="49" t="s">
        <v>385</v>
      </c>
      <c r="C18" s="50"/>
      <c r="D18" s="50"/>
      <c r="E18" s="50"/>
      <c r="F18" s="50"/>
      <c r="G18" s="52" t="s">
        <v>409</v>
      </c>
      <c r="H18" s="37">
        <v>0</v>
      </c>
      <c r="I18" s="37">
        <v>8819</v>
      </c>
      <c r="J18" s="37">
        <v>8819</v>
      </c>
      <c r="K18" s="37">
        <v>0</v>
      </c>
      <c r="L18" s="53"/>
    </row>
    <row r="19" spans="1:12" x14ac:dyDescent="0.25">
      <c r="A19" s="51" t="s">
        <v>410</v>
      </c>
      <c r="B19" s="49" t="s">
        <v>385</v>
      </c>
      <c r="C19" s="50"/>
      <c r="D19" s="50"/>
      <c r="E19" s="50"/>
      <c r="F19" s="50"/>
      <c r="G19" s="52" t="s">
        <v>411</v>
      </c>
      <c r="H19" s="37">
        <v>0</v>
      </c>
      <c r="I19" s="37">
        <v>351715.57</v>
      </c>
      <c r="J19" s="37">
        <v>275124.7</v>
      </c>
      <c r="K19" s="37">
        <v>76590.87</v>
      </c>
      <c r="L19" s="53"/>
    </row>
    <row r="20" spans="1:12" x14ac:dyDescent="0.25">
      <c r="A20" s="54" t="s">
        <v>385</v>
      </c>
      <c r="B20" s="49" t="s">
        <v>385</v>
      </c>
      <c r="C20" s="50"/>
      <c r="D20" s="50"/>
      <c r="E20" s="50"/>
      <c r="F20" s="50"/>
      <c r="G20" s="55" t="s">
        <v>385</v>
      </c>
      <c r="H20" s="38"/>
      <c r="I20" s="38"/>
      <c r="J20" s="38"/>
      <c r="K20" s="38"/>
      <c r="L20" s="56"/>
    </row>
    <row r="21" spans="1:12" x14ac:dyDescent="0.25">
      <c r="A21" s="45" t="s">
        <v>412</v>
      </c>
      <c r="B21" s="49" t="s">
        <v>385</v>
      </c>
      <c r="C21" s="50"/>
      <c r="D21" s="50"/>
      <c r="E21" s="50"/>
      <c r="F21" s="46" t="s">
        <v>413</v>
      </c>
      <c r="G21" s="47"/>
      <c r="H21" s="35">
        <v>376902.86</v>
      </c>
      <c r="I21" s="35">
        <v>744204.06</v>
      </c>
      <c r="J21" s="35">
        <v>744204.06</v>
      </c>
      <c r="K21" s="35">
        <v>376902.86</v>
      </c>
      <c r="L21" s="62"/>
    </row>
    <row r="22" spans="1:12" x14ac:dyDescent="0.25">
      <c r="A22" s="51" t="s">
        <v>1200</v>
      </c>
      <c r="B22" s="49" t="s">
        <v>385</v>
      </c>
      <c r="C22" s="50"/>
      <c r="D22" s="50"/>
      <c r="E22" s="50"/>
      <c r="F22" s="50"/>
      <c r="G22" s="52" t="s">
        <v>1201</v>
      </c>
      <c r="H22" s="37">
        <v>376902.86</v>
      </c>
      <c r="I22" s="37">
        <v>0</v>
      </c>
      <c r="J22" s="37">
        <v>0</v>
      </c>
      <c r="K22" s="37">
        <v>376902.86</v>
      </c>
      <c r="L22" s="53"/>
    </row>
    <row r="23" spans="1:12" x14ac:dyDescent="0.25">
      <c r="A23" s="51" t="s">
        <v>414</v>
      </c>
      <c r="B23" s="49" t="s">
        <v>385</v>
      </c>
      <c r="C23" s="50"/>
      <c r="D23" s="50"/>
      <c r="E23" s="50"/>
      <c r="F23" s="50"/>
      <c r="G23" s="52" t="s">
        <v>415</v>
      </c>
      <c r="H23" s="37">
        <v>0</v>
      </c>
      <c r="I23" s="37">
        <v>372102.03</v>
      </c>
      <c r="J23" s="37">
        <v>372102.03</v>
      </c>
      <c r="K23" s="37">
        <v>0</v>
      </c>
      <c r="L23" s="53"/>
    </row>
    <row r="24" spans="1:12" x14ac:dyDescent="0.25">
      <c r="A24" s="51" t="s">
        <v>416</v>
      </c>
      <c r="B24" s="49" t="s">
        <v>385</v>
      </c>
      <c r="C24" s="50"/>
      <c r="D24" s="50"/>
      <c r="E24" s="50"/>
      <c r="F24" s="50"/>
      <c r="G24" s="52" t="s">
        <v>417</v>
      </c>
      <c r="H24" s="37">
        <v>0</v>
      </c>
      <c r="I24" s="37">
        <v>372102.03</v>
      </c>
      <c r="J24" s="37">
        <v>372102.03</v>
      </c>
      <c r="K24" s="37">
        <v>0</v>
      </c>
      <c r="L24" s="53"/>
    </row>
    <row r="25" spans="1:12" x14ac:dyDescent="0.25">
      <c r="A25" s="54" t="s">
        <v>385</v>
      </c>
      <c r="B25" s="49" t="s">
        <v>385</v>
      </c>
      <c r="C25" s="50"/>
      <c r="D25" s="50"/>
      <c r="E25" s="50"/>
      <c r="F25" s="50"/>
      <c r="G25" s="55" t="s">
        <v>385</v>
      </c>
      <c r="H25" s="38"/>
      <c r="I25" s="38"/>
      <c r="J25" s="38"/>
      <c r="K25" s="38"/>
      <c r="L25" s="56"/>
    </row>
    <row r="26" spans="1:12" x14ac:dyDescent="0.25">
      <c r="A26" s="45" t="s">
        <v>418</v>
      </c>
      <c r="B26" s="49" t="s">
        <v>385</v>
      </c>
      <c r="C26" s="50"/>
      <c r="D26" s="50"/>
      <c r="E26" s="50"/>
      <c r="F26" s="46" t="s">
        <v>419</v>
      </c>
      <c r="G26" s="47"/>
      <c r="H26" s="35">
        <v>4368348.1900000004</v>
      </c>
      <c r="I26" s="35">
        <v>959112.17</v>
      </c>
      <c r="J26" s="35">
        <v>1073087.0900000001</v>
      </c>
      <c r="K26" s="35">
        <v>4254373.2699999996</v>
      </c>
      <c r="L26" s="62"/>
    </row>
    <row r="27" spans="1:12" x14ac:dyDescent="0.25">
      <c r="A27" s="51" t="s">
        <v>420</v>
      </c>
      <c r="B27" s="49" t="s">
        <v>385</v>
      </c>
      <c r="C27" s="50"/>
      <c r="D27" s="50"/>
      <c r="E27" s="50"/>
      <c r="F27" s="50"/>
      <c r="G27" s="52" t="s">
        <v>421</v>
      </c>
      <c r="H27" s="37">
        <v>1735682.11</v>
      </c>
      <c r="I27" s="37">
        <v>585375.98</v>
      </c>
      <c r="J27" s="37">
        <v>1034424.78</v>
      </c>
      <c r="K27" s="37">
        <v>1286633.31</v>
      </c>
      <c r="L27" s="53"/>
    </row>
    <row r="28" spans="1:12" x14ac:dyDescent="0.25">
      <c r="A28" s="51" t="s">
        <v>422</v>
      </c>
      <c r="B28" s="49" t="s">
        <v>385</v>
      </c>
      <c r="C28" s="50"/>
      <c r="D28" s="50"/>
      <c r="E28" s="50"/>
      <c r="F28" s="50"/>
      <c r="G28" s="52" t="s">
        <v>423</v>
      </c>
      <c r="H28" s="37">
        <v>1372406.93</v>
      </c>
      <c r="I28" s="37">
        <v>21018.44</v>
      </c>
      <c r="J28" s="37">
        <v>69.650000000000006</v>
      </c>
      <c r="K28" s="37">
        <v>1393355.72</v>
      </c>
      <c r="L28" s="53"/>
    </row>
    <row r="29" spans="1:12" x14ac:dyDescent="0.25">
      <c r="A29" s="51" t="s">
        <v>424</v>
      </c>
      <c r="B29" s="49" t="s">
        <v>385</v>
      </c>
      <c r="C29" s="50"/>
      <c r="D29" s="50"/>
      <c r="E29" s="50"/>
      <c r="F29" s="50"/>
      <c r="G29" s="52" t="s">
        <v>425</v>
      </c>
      <c r="H29" s="37">
        <v>910703.77</v>
      </c>
      <c r="I29" s="37">
        <v>262000.54</v>
      </c>
      <c r="J29" s="37">
        <v>0</v>
      </c>
      <c r="K29" s="37">
        <v>1172704.31</v>
      </c>
      <c r="L29" s="53"/>
    </row>
    <row r="30" spans="1:12" x14ac:dyDescent="0.25">
      <c r="A30" s="51" t="s">
        <v>426</v>
      </c>
      <c r="B30" s="49" t="s">
        <v>385</v>
      </c>
      <c r="C30" s="50"/>
      <c r="D30" s="50"/>
      <c r="E30" s="50"/>
      <c r="F30" s="50"/>
      <c r="G30" s="52" t="s">
        <v>427</v>
      </c>
      <c r="H30" s="37">
        <v>143589.35</v>
      </c>
      <c r="I30" s="37">
        <v>36275.21</v>
      </c>
      <c r="J30" s="37">
        <v>38523.1</v>
      </c>
      <c r="K30" s="37">
        <v>141341.46</v>
      </c>
      <c r="L30" s="53"/>
    </row>
    <row r="31" spans="1:12" x14ac:dyDescent="0.25">
      <c r="A31" s="51" t="s">
        <v>428</v>
      </c>
      <c r="B31" s="49" t="s">
        <v>385</v>
      </c>
      <c r="C31" s="50"/>
      <c r="D31" s="50"/>
      <c r="E31" s="50"/>
      <c r="F31" s="50"/>
      <c r="G31" s="52" t="s">
        <v>429</v>
      </c>
      <c r="H31" s="37">
        <v>205966.03</v>
      </c>
      <c r="I31" s="37">
        <v>54442</v>
      </c>
      <c r="J31" s="37">
        <v>69.56</v>
      </c>
      <c r="K31" s="37">
        <v>260338.47</v>
      </c>
      <c r="L31" s="53"/>
    </row>
    <row r="32" spans="1:12" x14ac:dyDescent="0.25">
      <c r="A32" s="54" t="s">
        <v>385</v>
      </c>
      <c r="B32" s="49" t="s">
        <v>385</v>
      </c>
      <c r="C32" s="50"/>
      <c r="D32" s="50"/>
      <c r="E32" s="50"/>
      <c r="F32" s="50"/>
      <c r="G32" s="55" t="s">
        <v>385</v>
      </c>
      <c r="H32" s="38"/>
      <c r="I32" s="38"/>
      <c r="J32" s="38"/>
      <c r="K32" s="38"/>
      <c r="L32" s="56"/>
    </row>
    <row r="33" spans="1:12" x14ac:dyDescent="0.25">
      <c r="A33" s="45" t="s">
        <v>430</v>
      </c>
      <c r="B33" s="49" t="s">
        <v>385</v>
      </c>
      <c r="C33" s="50"/>
      <c r="D33" s="50"/>
      <c r="E33" s="50"/>
      <c r="F33" s="46" t="s">
        <v>431</v>
      </c>
      <c r="G33" s="47"/>
      <c r="H33" s="35">
        <v>2182539.61</v>
      </c>
      <c r="I33" s="35">
        <v>388059.32</v>
      </c>
      <c r="J33" s="35">
        <v>372629.16</v>
      </c>
      <c r="K33" s="35">
        <v>2197969.77</v>
      </c>
      <c r="L33" s="62"/>
    </row>
    <row r="34" spans="1:12" x14ac:dyDescent="0.25">
      <c r="A34" s="51" t="s">
        <v>432</v>
      </c>
      <c r="B34" s="49" t="s">
        <v>385</v>
      </c>
      <c r="C34" s="50"/>
      <c r="D34" s="50"/>
      <c r="E34" s="50"/>
      <c r="F34" s="50"/>
      <c r="G34" s="52" t="s">
        <v>433</v>
      </c>
      <c r="H34" s="37">
        <v>372177.23</v>
      </c>
      <c r="I34" s="37">
        <v>451.93</v>
      </c>
      <c r="J34" s="37">
        <v>372629.16</v>
      </c>
      <c r="K34" s="37">
        <v>0</v>
      </c>
      <c r="L34" s="53"/>
    </row>
    <row r="35" spans="1:12" x14ac:dyDescent="0.25">
      <c r="A35" s="51" t="s">
        <v>434</v>
      </c>
      <c r="B35" s="49" t="s">
        <v>385</v>
      </c>
      <c r="C35" s="50"/>
      <c r="D35" s="50"/>
      <c r="E35" s="50"/>
      <c r="F35" s="50"/>
      <c r="G35" s="52" t="s">
        <v>435</v>
      </c>
      <c r="H35" s="37">
        <v>1810362.38</v>
      </c>
      <c r="I35" s="37">
        <v>387607.39</v>
      </c>
      <c r="J35" s="37">
        <v>0</v>
      </c>
      <c r="K35" s="37">
        <v>2197969.77</v>
      </c>
      <c r="L35" s="53"/>
    </row>
    <row r="36" spans="1:12" x14ac:dyDescent="0.25">
      <c r="A36" s="54" t="s">
        <v>385</v>
      </c>
      <c r="B36" s="49" t="s">
        <v>385</v>
      </c>
      <c r="C36" s="50"/>
      <c r="D36" s="50"/>
      <c r="E36" s="50"/>
      <c r="F36" s="50"/>
      <c r="G36" s="55" t="s">
        <v>385</v>
      </c>
      <c r="H36" s="38"/>
      <c r="I36" s="38"/>
      <c r="J36" s="38"/>
      <c r="K36" s="38"/>
      <c r="L36" s="56"/>
    </row>
    <row r="37" spans="1:12" x14ac:dyDescent="0.25">
      <c r="A37" s="45" t="s">
        <v>440</v>
      </c>
      <c r="B37" s="49" t="s">
        <v>385</v>
      </c>
      <c r="C37" s="50"/>
      <c r="D37" s="46" t="s">
        <v>441</v>
      </c>
      <c r="E37" s="47"/>
      <c r="F37" s="47"/>
      <c r="G37" s="47"/>
      <c r="H37" s="35">
        <v>496190.75</v>
      </c>
      <c r="I37" s="35">
        <v>616170.42000000004</v>
      </c>
      <c r="J37" s="35">
        <v>525571.82999999996</v>
      </c>
      <c r="K37" s="35">
        <v>586789.34</v>
      </c>
      <c r="L37" s="62"/>
    </row>
    <row r="38" spans="1:12" x14ac:dyDescent="0.25">
      <c r="A38" s="45" t="s">
        <v>442</v>
      </c>
      <c r="B38" s="49" t="s">
        <v>385</v>
      </c>
      <c r="C38" s="50"/>
      <c r="D38" s="50"/>
      <c r="E38" s="46" t="s">
        <v>443</v>
      </c>
      <c r="F38" s="47"/>
      <c r="G38" s="47"/>
      <c r="H38" s="35">
        <v>58756</v>
      </c>
      <c r="I38" s="35">
        <v>371541.9</v>
      </c>
      <c r="J38" s="35">
        <v>289914.64</v>
      </c>
      <c r="K38" s="35">
        <v>140383.26</v>
      </c>
      <c r="L38" s="62"/>
    </row>
    <row r="39" spans="1:12" x14ac:dyDescent="0.25">
      <c r="A39" s="45" t="s">
        <v>444</v>
      </c>
      <c r="B39" s="49" t="s">
        <v>385</v>
      </c>
      <c r="C39" s="50"/>
      <c r="D39" s="50"/>
      <c r="E39" s="50"/>
      <c r="F39" s="46" t="s">
        <v>445</v>
      </c>
      <c r="G39" s="47"/>
      <c r="H39" s="35">
        <v>58756</v>
      </c>
      <c r="I39" s="35">
        <v>371541.9</v>
      </c>
      <c r="J39" s="35">
        <v>289914.64</v>
      </c>
      <c r="K39" s="35">
        <v>140383.26</v>
      </c>
      <c r="L39" s="62"/>
    </row>
    <row r="40" spans="1:12" x14ac:dyDescent="0.25">
      <c r="A40" s="51" t="s">
        <v>446</v>
      </c>
      <c r="B40" s="49" t="s">
        <v>385</v>
      </c>
      <c r="C40" s="50"/>
      <c r="D40" s="50"/>
      <c r="E40" s="50"/>
      <c r="F40" s="50"/>
      <c r="G40" s="52" t="s">
        <v>445</v>
      </c>
      <c r="H40" s="37">
        <v>27424.55</v>
      </c>
      <c r="I40" s="37">
        <v>52381.2</v>
      </c>
      <c r="J40" s="37">
        <v>41141.279999999999</v>
      </c>
      <c r="K40" s="37">
        <v>38664.47</v>
      </c>
      <c r="L40" s="53"/>
    </row>
    <row r="41" spans="1:12" x14ac:dyDescent="0.25">
      <c r="A41" s="51" t="s">
        <v>447</v>
      </c>
      <c r="B41" s="49" t="s">
        <v>385</v>
      </c>
      <c r="C41" s="50"/>
      <c r="D41" s="50"/>
      <c r="E41" s="50"/>
      <c r="F41" s="50"/>
      <c r="G41" s="52" t="s">
        <v>448</v>
      </c>
      <c r="H41" s="37">
        <v>14664.44</v>
      </c>
      <c r="I41" s="37">
        <v>290512.5</v>
      </c>
      <c r="J41" s="37">
        <v>232106.35</v>
      </c>
      <c r="K41" s="37">
        <v>73070.59</v>
      </c>
      <c r="L41" s="53"/>
    </row>
    <row r="42" spans="1:12" x14ac:dyDescent="0.25">
      <c r="A42" s="51" t="s">
        <v>449</v>
      </c>
      <c r="B42" s="49" t="s">
        <v>385</v>
      </c>
      <c r="C42" s="50"/>
      <c r="D42" s="50"/>
      <c r="E42" s="50"/>
      <c r="F42" s="50"/>
      <c r="G42" s="52" t="s">
        <v>450</v>
      </c>
      <c r="H42" s="37">
        <v>7502.8</v>
      </c>
      <c r="I42" s="37">
        <v>15637</v>
      </c>
      <c r="J42" s="37">
        <v>7502.8</v>
      </c>
      <c r="K42" s="37">
        <v>15637</v>
      </c>
      <c r="L42" s="53"/>
    </row>
    <row r="43" spans="1:12" x14ac:dyDescent="0.25">
      <c r="A43" s="51" t="s">
        <v>451</v>
      </c>
      <c r="B43" s="49" t="s">
        <v>385</v>
      </c>
      <c r="C43" s="50"/>
      <c r="D43" s="50"/>
      <c r="E43" s="50"/>
      <c r="F43" s="50"/>
      <c r="G43" s="52" t="s">
        <v>452</v>
      </c>
      <c r="H43" s="37">
        <v>9164.2099999999991</v>
      </c>
      <c r="I43" s="37">
        <v>13011.2</v>
      </c>
      <c r="J43" s="37">
        <v>9164.2099999999991</v>
      </c>
      <c r="K43" s="37">
        <v>13011.2</v>
      </c>
      <c r="L43" s="53"/>
    </row>
    <row r="44" spans="1:12" x14ac:dyDescent="0.25">
      <c r="A44" s="54" t="s">
        <v>385</v>
      </c>
      <c r="B44" s="49" t="s">
        <v>385</v>
      </c>
      <c r="C44" s="50"/>
      <c r="D44" s="50"/>
      <c r="E44" s="50"/>
      <c r="F44" s="50"/>
      <c r="G44" s="55" t="s">
        <v>385</v>
      </c>
      <c r="H44" s="38"/>
      <c r="I44" s="38"/>
      <c r="J44" s="38"/>
      <c r="K44" s="38"/>
      <c r="L44" s="56"/>
    </row>
    <row r="45" spans="1:12" x14ac:dyDescent="0.25">
      <c r="A45" s="45" t="s">
        <v>455</v>
      </c>
      <c r="B45" s="49" t="s">
        <v>385</v>
      </c>
      <c r="C45" s="50"/>
      <c r="D45" s="50"/>
      <c r="E45" s="46" t="s">
        <v>456</v>
      </c>
      <c r="F45" s="47"/>
      <c r="G45" s="47"/>
      <c r="H45" s="35">
        <v>14960.16</v>
      </c>
      <c r="I45" s="35">
        <v>26811.47</v>
      </c>
      <c r="J45" s="35">
        <v>23047.74</v>
      </c>
      <c r="K45" s="35">
        <v>18723.89</v>
      </c>
      <c r="L45" s="62"/>
    </row>
    <row r="46" spans="1:12" x14ac:dyDescent="0.25">
      <c r="A46" s="45" t="s">
        <v>457</v>
      </c>
      <c r="B46" s="49" t="s">
        <v>385</v>
      </c>
      <c r="C46" s="50"/>
      <c r="D46" s="50"/>
      <c r="E46" s="50"/>
      <c r="F46" s="46" t="s">
        <v>456</v>
      </c>
      <c r="G46" s="47"/>
      <c r="H46" s="35">
        <v>14960.16</v>
      </c>
      <c r="I46" s="35">
        <v>26811.47</v>
      </c>
      <c r="J46" s="35">
        <v>23047.74</v>
      </c>
      <c r="K46" s="35">
        <v>18723.89</v>
      </c>
      <c r="L46" s="62"/>
    </row>
    <row r="47" spans="1:12" x14ac:dyDescent="0.25">
      <c r="A47" s="51" t="s">
        <v>458</v>
      </c>
      <c r="B47" s="49" t="s">
        <v>385</v>
      </c>
      <c r="C47" s="50"/>
      <c r="D47" s="50"/>
      <c r="E47" s="50"/>
      <c r="F47" s="50"/>
      <c r="G47" s="52" t="s">
        <v>459</v>
      </c>
      <c r="H47" s="37">
        <v>1518.44</v>
      </c>
      <c r="I47" s="37">
        <v>102.87</v>
      </c>
      <c r="J47" s="37">
        <v>0</v>
      </c>
      <c r="K47" s="37">
        <v>1621.31</v>
      </c>
      <c r="L47" s="53"/>
    </row>
    <row r="48" spans="1:12" x14ac:dyDescent="0.25">
      <c r="A48" s="51" t="s">
        <v>460</v>
      </c>
      <c r="B48" s="49" t="s">
        <v>385</v>
      </c>
      <c r="C48" s="50"/>
      <c r="D48" s="50"/>
      <c r="E48" s="50"/>
      <c r="F48" s="50"/>
      <c r="G48" s="52" t="s">
        <v>461</v>
      </c>
      <c r="H48" s="37">
        <v>12934.32</v>
      </c>
      <c r="I48" s="37">
        <v>21867.83</v>
      </c>
      <c r="J48" s="37">
        <v>18757.25</v>
      </c>
      <c r="K48" s="37">
        <v>16044.9</v>
      </c>
      <c r="L48" s="53"/>
    </row>
    <row r="49" spans="1:12" x14ac:dyDescent="0.25">
      <c r="A49" s="51" t="s">
        <v>462</v>
      </c>
      <c r="B49" s="49" t="s">
        <v>385</v>
      </c>
      <c r="C49" s="50"/>
      <c r="D49" s="50"/>
      <c r="E49" s="50"/>
      <c r="F49" s="50"/>
      <c r="G49" s="52" t="s">
        <v>463</v>
      </c>
      <c r="H49" s="37">
        <v>378.94</v>
      </c>
      <c r="I49" s="37">
        <v>551.78</v>
      </c>
      <c r="J49" s="37">
        <v>0</v>
      </c>
      <c r="K49" s="37">
        <v>930.72</v>
      </c>
      <c r="L49" s="53"/>
    </row>
    <row r="50" spans="1:12" x14ac:dyDescent="0.25">
      <c r="A50" s="51" t="s">
        <v>464</v>
      </c>
      <c r="B50" s="49" t="s">
        <v>385</v>
      </c>
      <c r="C50" s="50"/>
      <c r="D50" s="50"/>
      <c r="E50" s="50"/>
      <c r="F50" s="50"/>
      <c r="G50" s="52" t="s">
        <v>465</v>
      </c>
      <c r="H50" s="37">
        <v>0</v>
      </c>
      <c r="I50" s="37">
        <v>4288.99</v>
      </c>
      <c r="J50" s="37">
        <v>4288.99</v>
      </c>
      <c r="K50" s="37">
        <v>0</v>
      </c>
      <c r="L50" s="53"/>
    </row>
    <row r="51" spans="1:12" x14ac:dyDescent="0.25">
      <c r="A51" s="51" t="s">
        <v>466</v>
      </c>
      <c r="B51" s="49" t="s">
        <v>385</v>
      </c>
      <c r="C51" s="50"/>
      <c r="D51" s="50"/>
      <c r="E51" s="50"/>
      <c r="F51" s="50"/>
      <c r="G51" s="52" t="s">
        <v>467</v>
      </c>
      <c r="H51" s="37">
        <v>128.46</v>
      </c>
      <c r="I51" s="37">
        <v>0</v>
      </c>
      <c r="J51" s="37">
        <v>1.5</v>
      </c>
      <c r="K51" s="37">
        <v>126.96</v>
      </c>
      <c r="L51" s="53"/>
    </row>
    <row r="52" spans="1:12" x14ac:dyDescent="0.25">
      <c r="A52" s="54" t="s">
        <v>385</v>
      </c>
      <c r="B52" s="49" t="s">
        <v>385</v>
      </c>
      <c r="C52" s="50"/>
      <c r="D52" s="50"/>
      <c r="E52" s="50"/>
      <c r="F52" s="50"/>
      <c r="G52" s="55" t="s">
        <v>385</v>
      </c>
      <c r="H52" s="38"/>
      <c r="I52" s="38"/>
      <c r="J52" s="38"/>
      <c r="K52" s="38"/>
      <c r="L52" s="56"/>
    </row>
    <row r="53" spans="1:12" x14ac:dyDescent="0.25">
      <c r="A53" s="45" t="s">
        <v>470</v>
      </c>
      <c r="B53" s="49" t="s">
        <v>385</v>
      </c>
      <c r="C53" s="50"/>
      <c r="D53" s="50"/>
      <c r="E53" s="46" t="s">
        <v>471</v>
      </c>
      <c r="F53" s="47"/>
      <c r="G53" s="47"/>
      <c r="H53" s="35">
        <v>0</v>
      </c>
      <c r="I53" s="35">
        <v>655.89</v>
      </c>
      <c r="J53" s="35">
        <v>655.89</v>
      </c>
      <c r="K53" s="35">
        <v>0</v>
      </c>
      <c r="L53" s="62"/>
    </row>
    <row r="54" spans="1:12" x14ac:dyDescent="0.25">
      <c r="A54" s="45" t="s">
        <v>472</v>
      </c>
      <c r="B54" s="49" t="s">
        <v>385</v>
      </c>
      <c r="C54" s="50"/>
      <c r="D54" s="50"/>
      <c r="E54" s="50"/>
      <c r="F54" s="46" t="s">
        <v>473</v>
      </c>
      <c r="G54" s="47"/>
      <c r="H54" s="35">
        <v>0</v>
      </c>
      <c r="I54" s="35">
        <v>655.89</v>
      </c>
      <c r="J54" s="35">
        <v>655.89</v>
      </c>
      <c r="K54" s="35">
        <v>0</v>
      </c>
      <c r="L54" s="62"/>
    </row>
    <row r="55" spans="1:12" x14ac:dyDescent="0.25">
      <c r="A55" s="51" t="s">
        <v>474</v>
      </c>
      <c r="B55" s="49" t="s">
        <v>385</v>
      </c>
      <c r="C55" s="50"/>
      <c r="D55" s="50"/>
      <c r="E55" s="50"/>
      <c r="F55" s="50"/>
      <c r="G55" s="52" t="s">
        <v>475</v>
      </c>
      <c r="H55" s="37">
        <v>0</v>
      </c>
      <c r="I55" s="37">
        <v>655.89</v>
      </c>
      <c r="J55" s="37">
        <v>655.89</v>
      </c>
      <c r="K55" s="37">
        <v>0</v>
      </c>
      <c r="L55" s="53"/>
    </row>
    <row r="56" spans="1:12" x14ac:dyDescent="0.25">
      <c r="A56" s="54" t="s">
        <v>385</v>
      </c>
      <c r="B56" s="49" t="s">
        <v>385</v>
      </c>
      <c r="C56" s="50"/>
      <c r="D56" s="50"/>
      <c r="E56" s="50"/>
      <c r="F56" s="50"/>
      <c r="G56" s="55" t="s">
        <v>385</v>
      </c>
      <c r="H56" s="38"/>
      <c r="I56" s="38"/>
      <c r="J56" s="38"/>
      <c r="K56" s="38"/>
      <c r="L56" s="56"/>
    </row>
    <row r="57" spans="1:12" x14ac:dyDescent="0.25">
      <c r="A57" s="45" t="s">
        <v>476</v>
      </c>
      <c r="B57" s="49" t="s">
        <v>385</v>
      </c>
      <c r="C57" s="50"/>
      <c r="D57" s="50"/>
      <c r="E57" s="46" t="s">
        <v>477</v>
      </c>
      <c r="F57" s="47"/>
      <c r="G57" s="47"/>
      <c r="H57" s="35">
        <v>178842.95</v>
      </c>
      <c r="I57" s="35">
        <v>22154.400000000001</v>
      </c>
      <c r="J57" s="35">
        <v>26294.84</v>
      </c>
      <c r="K57" s="35">
        <v>174702.51</v>
      </c>
      <c r="L57" s="62"/>
    </row>
    <row r="58" spans="1:12" x14ac:dyDescent="0.25">
      <c r="A58" s="45" t="s">
        <v>478</v>
      </c>
      <c r="B58" s="49" t="s">
        <v>385</v>
      </c>
      <c r="C58" s="50"/>
      <c r="D58" s="50"/>
      <c r="E58" s="50"/>
      <c r="F58" s="46" t="s">
        <v>477</v>
      </c>
      <c r="G58" s="47"/>
      <c r="H58" s="35">
        <v>178842.95</v>
      </c>
      <c r="I58" s="35">
        <v>22154.400000000001</v>
      </c>
      <c r="J58" s="35">
        <v>26294.84</v>
      </c>
      <c r="K58" s="35">
        <v>174702.51</v>
      </c>
      <c r="L58" s="62"/>
    </row>
    <row r="59" spans="1:12" x14ac:dyDescent="0.25">
      <c r="A59" s="51" t="s">
        <v>479</v>
      </c>
      <c r="B59" s="49" t="s">
        <v>385</v>
      </c>
      <c r="C59" s="50"/>
      <c r="D59" s="50"/>
      <c r="E59" s="50"/>
      <c r="F59" s="50"/>
      <c r="G59" s="52" t="s">
        <v>480</v>
      </c>
      <c r="H59" s="37">
        <v>178842.95</v>
      </c>
      <c r="I59" s="37">
        <v>22154.400000000001</v>
      </c>
      <c r="J59" s="37">
        <v>26294.84</v>
      </c>
      <c r="K59" s="37">
        <v>174702.51</v>
      </c>
      <c r="L59" s="53"/>
    </row>
    <row r="60" spans="1:12" x14ac:dyDescent="0.25">
      <c r="A60" s="54" t="s">
        <v>385</v>
      </c>
      <c r="B60" s="49" t="s">
        <v>385</v>
      </c>
      <c r="C60" s="50"/>
      <c r="D60" s="50"/>
      <c r="E60" s="50"/>
      <c r="F60" s="50"/>
      <c r="G60" s="55" t="s">
        <v>385</v>
      </c>
      <c r="H60" s="38"/>
      <c r="I60" s="38"/>
      <c r="J60" s="38"/>
      <c r="K60" s="38"/>
      <c r="L60" s="56"/>
    </row>
    <row r="61" spans="1:12" x14ac:dyDescent="0.25">
      <c r="A61" s="45" t="s">
        <v>481</v>
      </c>
      <c r="B61" s="49" t="s">
        <v>385</v>
      </c>
      <c r="C61" s="50"/>
      <c r="D61" s="50"/>
      <c r="E61" s="46" t="s">
        <v>482</v>
      </c>
      <c r="F61" s="47"/>
      <c r="G61" s="47"/>
      <c r="H61" s="35">
        <v>243631.64</v>
      </c>
      <c r="I61" s="35">
        <v>195006.76</v>
      </c>
      <c r="J61" s="35">
        <v>185658.72</v>
      </c>
      <c r="K61" s="35">
        <v>252979.68</v>
      </c>
      <c r="L61" s="62"/>
    </row>
    <row r="62" spans="1:12" x14ac:dyDescent="0.25">
      <c r="A62" s="45" t="s">
        <v>483</v>
      </c>
      <c r="B62" s="49" t="s">
        <v>385</v>
      </c>
      <c r="C62" s="50"/>
      <c r="D62" s="50"/>
      <c r="E62" s="50"/>
      <c r="F62" s="46" t="s">
        <v>482</v>
      </c>
      <c r="G62" s="47"/>
      <c r="H62" s="35">
        <v>243631.64</v>
      </c>
      <c r="I62" s="35">
        <v>195006.76</v>
      </c>
      <c r="J62" s="35">
        <v>185658.72</v>
      </c>
      <c r="K62" s="35">
        <v>252979.68</v>
      </c>
      <c r="L62" s="62"/>
    </row>
    <row r="63" spans="1:12" x14ac:dyDescent="0.25">
      <c r="A63" s="51" t="s">
        <v>484</v>
      </c>
      <c r="B63" s="49" t="s">
        <v>385</v>
      </c>
      <c r="C63" s="50"/>
      <c r="D63" s="50"/>
      <c r="E63" s="50"/>
      <c r="F63" s="50"/>
      <c r="G63" s="52" t="s">
        <v>485</v>
      </c>
      <c r="H63" s="37">
        <v>65071.65</v>
      </c>
      <c r="I63" s="37">
        <v>0</v>
      </c>
      <c r="J63" s="37">
        <v>7098.73</v>
      </c>
      <c r="K63" s="37">
        <v>57972.92</v>
      </c>
      <c r="L63" s="53"/>
    </row>
    <row r="64" spans="1:12" x14ac:dyDescent="0.25">
      <c r="A64" s="51" t="s">
        <v>486</v>
      </c>
      <c r="B64" s="49" t="s">
        <v>385</v>
      </c>
      <c r="C64" s="50"/>
      <c r="D64" s="50"/>
      <c r="E64" s="50"/>
      <c r="F64" s="50"/>
      <c r="G64" s="52" t="s">
        <v>487</v>
      </c>
      <c r="H64" s="37">
        <v>178559.99</v>
      </c>
      <c r="I64" s="37">
        <v>195006.76</v>
      </c>
      <c r="J64" s="37">
        <v>178559.99</v>
      </c>
      <c r="K64" s="37">
        <v>195006.76</v>
      </c>
      <c r="L64" s="53"/>
    </row>
    <row r="65" spans="1:12" x14ac:dyDescent="0.25">
      <c r="A65" s="54" t="s">
        <v>385</v>
      </c>
      <c r="B65" s="49" t="s">
        <v>385</v>
      </c>
      <c r="C65" s="50"/>
      <c r="D65" s="50"/>
      <c r="E65" s="50"/>
      <c r="F65" s="50"/>
      <c r="G65" s="55" t="s">
        <v>385</v>
      </c>
      <c r="H65" s="38"/>
      <c r="I65" s="38"/>
      <c r="J65" s="38"/>
      <c r="K65" s="38"/>
      <c r="L65" s="56"/>
    </row>
    <row r="66" spans="1:12" x14ac:dyDescent="0.25">
      <c r="A66" s="45" t="s">
        <v>488</v>
      </c>
      <c r="B66" s="48" t="s">
        <v>385</v>
      </c>
      <c r="C66" s="46" t="s">
        <v>489</v>
      </c>
      <c r="D66" s="47"/>
      <c r="E66" s="47"/>
      <c r="F66" s="47"/>
      <c r="G66" s="47"/>
      <c r="H66" s="35">
        <v>21618684.640000001</v>
      </c>
      <c r="I66" s="35">
        <v>30508.98</v>
      </c>
      <c r="J66" s="35">
        <v>314364.92</v>
      </c>
      <c r="K66" s="35">
        <v>21334828.699999999</v>
      </c>
      <c r="L66" s="62"/>
    </row>
    <row r="67" spans="1:12" x14ac:dyDescent="0.25">
      <c r="A67" s="45" t="s">
        <v>490</v>
      </c>
      <c r="B67" s="49" t="s">
        <v>385</v>
      </c>
      <c r="C67" s="50"/>
      <c r="D67" s="46" t="s">
        <v>491</v>
      </c>
      <c r="E67" s="47"/>
      <c r="F67" s="47"/>
      <c r="G67" s="47"/>
      <c r="H67" s="35">
        <v>11964129.949999999</v>
      </c>
      <c r="I67" s="35">
        <v>30508.98</v>
      </c>
      <c r="J67" s="35">
        <v>314364.92</v>
      </c>
      <c r="K67" s="35">
        <v>11680274.01</v>
      </c>
      <c r="L67" s="62"/>
    </row>
    <row r="68" spans="1:12" x14ac:dyDescent="0.25">
      <c r="A68" s="45" t="s">
        <v>492</v>
      </c>
      <c r="B68" s="49" t="s">
        <v>385</v>
      </c>
      <c r="C68" s="50"/>
      <c r="D68" s="50"/>
      <c r="E68" s="46" t="s">
        <v>493</v>
      </c>
      <c r="F68" s="47"/>
      <c r="G68" s="47"/>
      <c r="H68" s="35">
        <v>42801980.68</v>
      </c>
      <c r="I68" s="35">
        <v>30508.98</v>
      </c>
      <c r="J68" s="35">
        <v>0</v>
      </c>
      <c r="K68" s="35">
        <v>42832489.659999996</v>
      </c>
      <c r="L68" s="62"/>
    </row>
    <row r="69" spans="1:12" x14ac:dyDescent="0.25">
      <c r="A69" s="45" t="s">
        <v>494</v>
      </c>
      <c r="B69" s="49" t="s">
        <v>385</v>
      </c>
      <c r="C69" s="50"/>
      <c r="D69" s="50"/>
      <c r="E69" s="50"/>
      <c r="F69" s="46" t="s">
        <v>493</v>
      </c>
      <c r="G69" s="47"/>
      <c r="H69" s="35">
        <v>42801980.68</v>
      </c>
      <c r="I69" s="35">
        <v>30508.98</v>
      </c>
      <c r="J69" s="35">
        <v>0</v>
      </c>
      <c r="K69" s="35">
        <v>42832489.659999996</v>
      </c>
      <c r="L69" s="62"/>
    </row>
    <row r="70" spans="1:12" x14ac:dyDescent="0.25">
      <c r="A70" s="51" t="s">
        <v>495</v>
      </c>
      <c r="B70" s="49" t="s">
        <v>385</v>
      </c>
      <c r="C70" s="50"/>
      <c r="D70" s="50"/>
      <c r="E70" s="50"/>
      <c r="F70" s="50"/>
      <c r="G70" s="52" t="s">
        <v>496</v>
      </c>
      <c r="H70" s="37">
        <v>759111.34</v>
      </c>
      <c r="I70" s="37">
        <v>0</v>
      </c>
      <c r="J70" s="37">
        <v>0</v>
      </c>
      <c r="K70" s="37">
        <v>759111.34</v>
      </c>
      <c r="L70" s="53"/>
    </row>
    <row r="71" spans="1:12" x14ac:dyDescent="0.25">
      <c r="A71" s="51" t="s">
        <v>497</v>
      </c>
      <c r="B71" s="49" t="s">
        <v>385</v>
      </c>
      <c r="C71" s="50"/>
      <c r="D71" s="50"/>
      <c r="E71" s="50"/>
      <c r="F71" s="50"/>
      <c r="G71" s="52" t="s">
        <v>498</v>
      </c>
      <c r="H71" s="37">
        <v>350327.15</v>
      </c>
      <c r="I71" s="37">
        <v>0</v>
      </c>
      <c r="J71" s="37">
        <v>0</v>
      </c>
      <c r="K71" s="37">
        <v>350327.15</v>
      </c>
      <c r="L71" s="53"/>
    </row>
    <row r="72" spans="1:12" x14ac:dyDescent="0.25">
      <c r="A72" s="51" t="s">
        <v>499</v>
      </c>
      <c r="B72" s="49" t="s">
        <v>385</v>
      </c>
      <c r="C72" s="50"/>
      <c r="D72" s="50"/>
      <c r="E72" s="50"/>
      <c r="F72" s="50"/>
      <c r="G72" s="52" t="s">
        <v>500</v>
      </c>
      <c r="H72" s="37">
        <v>1108963.1499999999</v>
      </c>
      <c r="I72" s="37">
        <v>0</v>
      </c>
      <c r="J72" s="37">
        <v>0</v>
      </c>
      <c r="K72" s="37">
        <v>1108963.1499999999</v>
      </c>
      <c r="L72" s="53"/>
    </row>
    <row r="73" spans="1:12" x14ac:dyDescent="0.25">
      <c r="A73" s="51" t="s">
        <v>501</v>
      </c>
      <c r="B73" s="49" t="s">
        <v>385</v>
      </c>
      <c r="C73" s="50"/>
      <c r="D73" s="50"/>
      <c r="E73" s="50"/>
      <c r="F73" s="50"/>
      <c r="G73" s="52" t="s">
        <v>502</v>
      </c>
      <c r="H73" s="37">
        <v>1316095.44</v>
      </c>
      <c r="I73" s="37">
        <v>0</v>
      </c>
      <c r="J73" s="37">
        <v>0</v>
      </c>
      <c r="K73" s="37">
        <v>1316095.44</v>
      </c>
      <c r="L73" s="53"/>
    </row>
    <row r="74" spans="1:12" x14ac:dyDescent="0.25">
      <c r="A74" s="51" t="s">
        <v>503</v>
      </c>
      <c r="B74" s="49" t="s">
        <v>385</v>
      </c>
      <c r="C74" s="50"/>
      <c r="D74" s="50"/>
      <c r="E74" s="50"/>
      <c r="F74" s="50"/>
      <c r="G74" s="52" t="s">
        <v>504</v>
      </c>
      <c r="H74" s="37">
        <v>4586499.28</v>
      </c>
      <c r="I74" s="37">
        <v>21256.98</v>
      </c>
      <c r="J74" s="37">
        <v>0</v>
      </c>
      <c r="K74" s="37">
        <v>4607756.26</v>
      </c>
      <c r="L74" s="53"/>
    </row>
    <row r="75" spans="1:12" x14ac:dyDescent="0.25">
      <c r="A75" s="51" t="s">
        <v>505</v>
      </c>
      <c r="B75" s="49" t="s">
        <v>385</v>
      </c>
      <c r="C75" s="50"/>
      <c r="D75" s="50"/>
      <c r="E75" s="50"/>
      <c r="F75" s="50"/>
      <c r="G75" s="52" t="s">
        <v>506</v>
      </c>
      <c r="H75" s="37">
        <v>584788.54</v>
      </c>
      <c r="I75" s="37">
        <v>0</v>
      </c>
      <c r="J75" s="37">
        <v>0</v>
      </c>
      <c r="K75" s="37">
        <v>584788.54</v>
      </c>
      <c r="L75" s="53"/>
    </row>
    <row r="76" spans="1:12" x14ac:dyDescent="0.25">
      <c r="A76" s="51" t="s">
        <v>507</v>
      </c>
      <c r="B76" s="49" t="s">
        <v>385</v>
      </c>
      <c r="C76" s="50"/>
      <c r="D76" s="50"/>
      <c r="E76" s="50"/>
      <c r="F76" s="50"/>
      <c r="G76" s="52" t="s">
        <v>508</v>
      </c>
      <c r="H76" s="37">
        <v>5115103.99</v>
      </c>
      <c r="I76" s="37">
        <v>9252</v>
      </c>
      <c r="J76" s="37">
        <v>0</v>
      </c>
      <c r="K76" s="37">
        <v>5124355.99</v>
      </c>
      <c r="L76" s="53"/>
    </row>
    <row r="77" spans="1:12" x14ac:dyDescent="0.25">
      <c r="A77" s="51" t="s">
        <v>509</v>
      </c>
      <c r="B77" s="49" t="s">
        <v>385</v>
      </c>
      <c r="C77" s="50"/>
      <c r="D77" s="50"/>
      <c r="E77" s="50"/>
      <c r="F77" s="50"/>
      <c r="G77" s="52" t="s">
        <v>510</v>
      </c>
      <c r="H77" s="37">
        <v>76973.740000000005</v>
      </c>
      <c r="I77" s="37">
        <v>0</v>
      </c>
      <c r="J77" s="37">
        <v>0</v>
      </c>
      <c r="K77" s="37">
        <v>76973.740000000005</v>
      </c>
      <c r="L77" s="53"/>
    </row>
    <row r="78" spans="1:12" x14ac:dyDescent="0.25">
      <c r="A78" s="51" t="s">
        <v>511</v>
      </c>
      <c r="B78" s="49" t="s">
        <v>385</v>
      </c>
      <c r="C78" s="50"/>
      <c r="D78" s="50"/>
      <c r="E78" s="50"/>
      <c r="F78" s="50"/>
      <c r="G78" s="52" t="s">
        <v>512</v>
      </c>
      <c r="H78" s="37">
        <v>48104.38</v>
      </c>
      <c r="I78" s="37">
        <v>0</v>
      </c>
      <c r="J78" s="37">
        <v>0</v>
      </c>
      <c r="K78" s="37">
        <v>48104.38</v>
      </c>
      <c r="L78" s="53"/>
    </row>
    <row r="79" spans="1:12" x14ac:dyDescent="0.25">
      <c r="A79" s="51" t="s">
        <v>513</v>
      </c>
      <c r="B79" s="49" t="s">
        <v>385</v>
      </c>
      <c r="C79" s="50"/>
      <c r="D79" s="50"/>
      <c r="E79" s="50"/>
      <c r="F79" s="50"/>
      <c r="G79" s="52" t="s">
        <v>514</v>
      </c>
      <c r="H79" s="37">
        <v>556431.16</v>
      </c>
      <c r="I79" s="37">
        <v>0</v>
      </c>
      <c r="J79" s="37">
        <v>0</v>
      </c>
      <c r="K79" s="37">
        <v>556431.16</v>
      </c>
      <c r="L79" s="53"/>
    </row>
    <row r="80" spans="1:12" x14ac:dyDescent="0.25">
      <c r="A80" s="51" t="s">
        <v>515</v>
      </c>
      <c r="B80" s="49" t="s">
        <v>385</v>
      </c>
      <c r="C80" s="50"/>
      <c r="D80" s="50"/>
      <c r="E80" s="50"/>
      <c r="F80" s="50"/>
      <c r="G80" s="52" t="s">
        <v>516</v>
      </c>
      <c r="H80" s="37">
        <v>120178.97</v>
      </c>
      <c r="I80" s="37">
        <v>0</v>
      </c>
      <c r="J80" s="37">
        <v>0</v>
      </c>
      <c r="K80" s="37">
        <v>120178.97</v>
      </c>
      <c r="L80" s="53"/>
    </row>
    <row r="81" spans="1:12" x14ac:dyDescent="0.25">
      <c r="A81" s="51" t="s">
        <v>517</v>
      </c>
      <c r="B81" s="49" t="s">
        <v>385</v>
      </c>
      <c r="C81" s="50"/>
      <c r="D81" s="50"/>
      <c r="E81" s="50"/>
      <c r="F81" s="50"/>
      <c r="G81" s="52" t="s">
        <v>518</v>
      </c>
      <c r="H81" s="37">
        <v>31828.44</v>
      </c>
      <c r="I81" s="37">
        <v>0</v>
      </c>
      <c r="J81" s="37">
        <v>0</v>
      </c>
      <c r="K81" s="37">
        <v>31828.44</v>
      </c>
      <c r="L81" s="53"/>
    </row>
    <row r="82" spans="1:12" x14ac:dyDescent="0.25">
      <c r="A82" s="51" t="s">
        <v>519</v>
      </c>
      <c r="B82" s="49" t="s">
        <v>385</v>
      </c>
      <c r="C82" s="50"/>
      <c r="D82" s="50"/>
      <c r="E82" s="50"/>
      <c r="F82" s="50"/>
      <c r="G82" s="52" t="s">
        <v>520</v>
      </c>
      <c r="H82" s="37">
        <v>525406.35</v>
      </c>
      <c r="I82" s="37">
        <v>0</v>
      </c>
      <c r="J82" s="37">
        <v>0</v>
      </c>
      <c r="K82" s="37">
        <v>525406.35</v>
      </c>
      <c r="L82" s="53"/>
    </row>
    <row r="83" spans="1:12" x14ac:dyDescent="0.25">
      <c r="A83" s="51" t="s">
        <v>521</v>
      </c>
      <c r="B83" s="49" t="s">
        <v>385</v>
      </c>
      <c r="C83" s="50"/>
      <c r="D83" s="50"/>
      <c r="E83" s="50"/>
      <c r="F83" s="50"/>
      <c r="G83" s="52" t="s">
        <v>522</v>
      </c>
      <c r="H83" s="37">
        <v>4009607.95</v>
      </c>
      <c r="I83" s="37">
        <v>0</v>
      </c>
      <c r="J83" s="37">
        <v>0</v>
      </c>
      <c r="K83" s="37">
        <v>4009607.95</v>
      </c>
      <c r="L83" s="53"/>
    </row>
    <row r="84" spans="1:12" x14ac:dyDescent="0.25">
      <c r="A84" s="51" t="s">
        <v>523</v>
      </c>
      <c r="B84" s="49" t="s">
        <v>385</v>
      </c>
      <c r="C84" s="50"/>
      <c r="D84" s="50"/>
      <c r="E84" s="50"/>
      <c r="F84" s="50"/>
      <c r="G84" s="52" t="s">
        <v>524</v>
      </c>
      <c r="H84" s="37">
        <v>5617914.8700000001</v>
      </c>
      <c r="I84" s="37">
        <v>0</v>
      </c>
      <c r="J84" s="37">
        <v>0</v>
      </c>
      <c r="K84" s="37">
        <v>5617914.8700000001</v>
      </c>
      <c r="L84" s="53"/>
    </row>
    <row r="85" spans="1:12" x14ac:dyDescent="0.25">
      <c r="A85" s="51" t="s">
        <v>525</v>
      </c>
      <c r="B85" s="49" t="s">
        <v>385</v>
      </c>
      <c r="C85" s="50"/>
      <c r="D85" s="50"/>
      <c r="E85" s="50"/>
      <c r="F85" s="50"/>
      <c r="G85" s="52" t="s">
        <v>526</v>
      </c>
      <c r="H85" s="37">
        <v>1338399.67</v>
      </c>
      <c r="I85" s="37">
        <v>0</v>
      </c>
      <c r="J85" s="37">
        <v>0</v>
      </c>
      <c r="K85" s="37">
        <v>1338399.67</v>
      </c>
      <c r="L85" s="53"/>
    </row>
    <row r="86" spans="1:12" x14ac:dyDescent="0.25">
      <c r="A86" s="51" t="s">
        <v>527</v>
      </c>
      <c r="B86" s="49" t="s">
        <v>385</v>
      </c>
      <c r="C86" s="50"/>
      <c r="D86" s="50"/>
      <c r="E86" s="50"/>
      <c r="F86" s="50"/>
      <c r="G86" s="52" t="s">
        <v>528</v>
      </c>
      <c r="H86" s="37">
        <v>7007476.5800000001</v>
      </c>
      <c r="I86" s="37">
        <v>0</v>
      </c>
      <c r="J86" s="37">
        <v>0</v>
      </c>
      <c r="K86" s="37">
        <v>7007476.5800000001</v>
      </c>
      <c r="L86" s="53"/>
    </row>
    <row r="87" spans="1:12" x14ac:dyDescent="0.25">
      <c r="A87" s="51" t="s">
        <v>529</v>
      </c>
      <c r="B87" s="49" t="s">
        <v>385</v>
      </c>
      <c r="C87" s="50"/>
      <c r="D87" s="50"/>
      <c r="E87" s="50"/>
      <c r="F87" s="50"/>
      <c r="G87" s="52" t="s">
        <v>530</v>
      </c>
      <c r="H87" s="37">
        <v>348448.03</v>
      </c>
      <c r="I87" s="37">
        <v>0</v>
      </c>
      <c r="J87" s="37">
        <v>0</v>
      </c>
      <c r="K87" s="37">
        <v>348448.03</v>
      </c>
      <c r="L87" s="53"/>
    </row>
    <row r="88" spans="1:12" x14ac:dyDescent="0.25">
      <c r="A88" s="51" t="s">
        <v>531</v>
      </c>
      <c r="B88" s="49" t="s">
        <v>385</v>
      </c>
      <c r="C88" s="50"/>
      <c r="D88" s="50"/>
      <c r="E88" s="50"/>
      <c r="F88" s="50"/>
      <c r="G88" s="52" t="s">
        <v>532</v>
      </c>
      <c r="H88" s="37">
        <v>2769863.61</v>
      </c>
      <c r="I88" s="37">
        <v>0</v>
      </c>
      <c r="J88" s="37">
        <v>0</v>
      </c>
      <c r="K88" s="37">
        <v>2769863.61</v>
      </c>
      <c r="L88" s="53"/>
    </row>
    <row r="89" spans="1:12" x14ac:dyDescent="0.25">
      <c r="A89" s="51" t="s">
        <v>533</v>
      </c>
      <c r="B89" s="49" t="s">
        <v>385</v>
      </c>
      <c r="C89" s="50"/>
      <c r="D89" s="50"/>
      <c r="E89" s="50"/>
      <c r="F89" s="50"/>
      <c r="G89" s="52" t="s">
        <v>534</v>
      </c>
      <c r="H89" s="37">
        <v>3832172.58</v>
      </c>
      <c r="I89" s="37">
        <v>0</v>
      </c>
      <c r="J89" s="37">
        <v>0</v>
      </c>
      <c r="K89" s="37">
        <v>3832172.58</v>
      </c>
      <c r="L89" s="53"/>
    </row>
    <row r="90" spans="1:12" x14ac:dyDescent="0.25">
      <c r="A90" s="51" t="s">
        <v>535</v>
      </c>
      <c r="B90" s="49" t="s">
        <v>385</v>
      </c>
      <c r="C90" s="50"/>
      <c r="D90" s="50"/>
      <c r="E90" s="50"/>
      <c r="F90" s="50"/>
      <c r="G90" s="52" t="s">
        <v>536</v>
      </c>
      <c r="H90" s="37">
        <v>174389.91</v>
      </c>
      <c r="I90" s="37">
        <v>0</v>
      </c>
      <c r="J90" s="37">
        <v>0</v>
      </c>
      <c r="K90" s="37">
        <v>174389.91</v>
      </c>
      <c r="L90" s="53"/>
    </row>
    <row r="91" spans="1:12" x14ac:dyDescent="0.25">
      <c r="A91" s="51" t="s">
        <v>537</v>
      </c>
      <c r="B91" s="49" t="s">
        <v>385</v>
      </c>
      <c r="C91" s="50"/>
      <c r="D91" s="50"/>
      <c r="E91" s="50"/>
      <c r="F91" s="50"/>
      <c r="G91" s="52" t="s">
        <v>538</v>
      </c>
      <c r="H91" s="37">
        <v>560490.98</v>
      </c>
      <c r="I91" s="37">
        <v>0</v>
      </c>
      <c r="J91" s="37">
        <v>0</v>
      </c>
      <c r="K91" s="37">
        <v>560490.98</v>
      </c>
      <c r="L91" s="53"/>
    </row>
    <row r="92" spans="1:12" x14ac:dyDescent="0.25">
      <c r="A92" s="51" t="s">
        <v>539</v>
      </c>
      <c r="B92" s="49" t="s">
        <v>385</v>
      </c>
      <c r="C92" s="50"/>
      <c r="D92" s="50"/>
      <c r="E92" s="50"/>
      <c r="F92" s="50"/>
      <c r="G92" s="52" t="s">
        <v>540</v>
      </c>
      <c r="H92" s="37">
        <v>69645.5</v>
      </c>
      <c r="I92" s="37">
        <v>0</v>
      </c>
      <c r="J92" s="37">
        <v>0</v>
      </c>
      <c r="K92" s="37">
        <v>69645.5</v>
      </c>
      <c r="L92" s="53"/>
    </row>
    <row r="93" spans="1:12" x14ac:dyDescent="0.25">
      <c r="A93" s="51" t="s">
        <v>541</v>
      </c>
      <c r="B93" s="49" t="s">
        <v>385</v>
      </c>
      <c r="C93" s="50"/>
      <c r="D93" s="50"/>
      <c r="E93" s="50"/>
      <c r="F93" s="50"/>
      <c r="G93" s="52" t="s">
        <v>542</v>
      </c>
      <c r="H93" s="37">
        <v>451228.94</v>
      </c>
      <c r="I93" s="37">
        <v>0</v>
      </c>
      <c r="J93" s="37">
        <v>0</v>
      </c>
      <c r="K93" s="37">
        <v>451228.94</v>
      </c>
      <c r="L93" s="53"/>
    </row>
    <row r="94" spans="1:12" x14ac:dyDescent="0.25">
      <c r="A94" s="51" t="s">
        <v>543</v>
      </c>
      <c r="B94" s="49" t="s">
        <v>385</v>
      </c>
      <c r="C94" s="50"/>
      <c r="D94" s="50"/>
      <c r="E94" s="50"/>
      <c r="F94" s="50"/>
      <c r="G94" s="52" t="s">
        <v>544</v>
      </c>
      <c r="H94" s="37">
        <v>385830.13</v>
      </c>
      <c r="I94" s="37">
        <v>0</v>
      </c>
      <c r="J94" s="37">
        <v>0</v>
      </c>
      <c r="K94" s="37">
        <v>385830.13</v>
      </c>
      <c r="L94" s="53"/>
    </row>
    <row r="95" spans="1:12" x14ac:dyDescent="0.25">
      <c r="A95" s="51" t="s">
        <v>545</v>
      </c>
      <c r="B95" s="49" t="s">
        <v>385</v>
      </c>
      <c r="C95" s="50"/>
      <c r="D95" s="50"/>
      <c r="E95" s="50"/>
      <c r="F95" s="50"/>
      <c r="G95" s="52" t="s">
        <v>546</v>
      </c>
      <c r="H95" s="37">
        <v>1056700</v>
      </c>
      <c r="I95" s="37">
        <v>0</v>
      </c>
      <c r="J95" s="37">
        <v>0</v>
      </c>
      <c r="K95" s="37">
        <v>1056700</v>
      </c>
      <c r="L95" s="53"/>
    </row>
    <row r="96" spans="1:12" x14ac:dyDescent="0.25">
      <c r="A96" s="51" t="s">
        <v>547</v>
      </c>
      <c r="B96" s="49" t="s">
        <v>385</v>
      </c>
      <c r="C96" s="50"/>
      <c r="D96" s="50"/>
      <c r="E96" s="50"/>
      <c r="F96" s="50"/>
      <c r="G96" s="52" t="s">
        <v>548</v>
      </c>
      <c r="H96" s="37">
        <v>463740.7</v>
      </c>
      <c r="I96" s="37">
        <v>0</v>
      </c>
      <c r="J96" s="37">
        <v>0</v>
      </c>
      <c r="K96" s="37">
        <v>463740.7</v>
      </c>
      <c r="L96" s="53"/>
    </row>
    <row r="97" spans="1:12" x14ac:dyDescent="0.25">
      <c r="A97" s="51" t="s">
        <v>549</v>
      </c>
      <c r="B97" s="49" t="s">
        <v>385</v>
      </c>
      <c r="C97" s="50"/>
      <c r="D97" s="50"/>
      <c r="E97" s="50"/>
      <c r="F97" s="50"/>
      <c r="G97" s="52" t="s">
        <v>550</v>
      </c>
      <c r="H97" s="37">
        <v>-463740.7</v>
      </c>
      <c r="I97" s="37">
        <v>0</v>
      </c>
      <c r="J97" s="37">
        <v>0</v>
      </c>
      <c r="K97" s="37">
        <v>-463740.7</v>
      </c>
      <c r="L97" s="53"/>
    </row>
    <row r="98" spans="1:12" x14ac:dyDescent="0.25">
      <c r="A98" s="54" t="s">
        <v>385</v>
      </c>
      <c r="B98" s="49" t="s">
        <v>385</v>
      </c>
      <c r="C98" s="50"/>
      <c r="D98" s="50"/>
      <c r="E98" s="50"/>
      <c r="F98" s="50"/>
      <c r="G98" s="55" t="s">
        <v>385</v>
      </c>
      <c r="H98" s="38"/>
      <c r="I98" s="38"/>
      <c r="J98" s="38"/>
      <c r="K98" s="38"/>
      <c r="L98" s="56"/>
    </row>
    <row r="99" spans="1:12" x14ac:dyDescent="0.25">
      <c r="A99" s="45" t="s">
        <v>551</v>
      </c>
      <c r="B99" s="49" t="s">
        <v>385</v>
      </c>
      <c r="C99" s="50"/>
      <c r="D99" s="50"/>
      <c r="E99" s="46" t="s">
        <v>552</v>
      </c>
      <c r="F99" s="47"/>
      <c r="G99" s="47"/>
      <c r="H99" s="35">
        <v>-31244041.190000001</v>
      </c>
      <c r="I99" s="35">
        <v>0</v>
      </c>
      <c r="J99" s="35">
        <v>308682.13</v>
      </c>
      <c r="K99" s="35">
        <v>-31552723.32</v>
      </c>
      <c r="L99" s="62"/>
    </row>
    <row r="100" spans="1:12" x14ac:dyDescent="0.25">
      <c r="A100" s="45" t="s">
        <v>553</v>
      </c>
      <c r="B100" s="49" t="s">
        <v>385</v>
      </c>
      <c r="C100" s="50"/>
      <c r="D100" s="50"/>
      <c r="E100" s="50"/>
      <c r="F100" s="46" t="s">
        <v>552</v>
      </c>
      <c r="G100" s="47"/>
      <c r="H100" s="35">
        <v>-31244041.190000001</v>
      </c>
      <c r="I100" s="35">
        <v>0</v>
      </c>
      <c r="J100" s="35">
        <v>308682.13</v>
      </c>
      <c r="K100" s="35">
        <v>-31552723.32</v>
      </c>
      <c r="L100" s="62"/>
    </row>
    <row r="101" spans="1:12" x14ac:dyDescent="0.25">
      <c r="A101" s="51" t="s">
        <v>554</v>
      </c>
      <c r="B101" s="49" t="s">
        <v>385</v>
      </c>
      <c r="C101" s="50"/>
      <c r="D101" s="50"/>
      <c r="E101" s="50"/>
      <c r="F101" s="50"/>
      <c r="G101" s="52" t="s">
        <v>555</v>
      </c>
      <c r="H101" s="37">
        <v>-1108963.1499999999</v>
      </c>
      <c r="I101" s="37">
        <v>0</v>
      </c>
      <c r="J101" s="37">
        <v>0</v>
      </c>
      <c r="K101" s="37">
        <v>-1108963.1499999999</v>
      </c>
      <c r="L101" s="53"/>
    </row>
    <row r="102" spans="1:12" x14ac:dyDescent="0.25">
      <c r="A102" s="51" t="s">
        <v>556</v>
      </c>
      <c r="B102" s="49" t="s">
        <v>385</v>
      </c>
      <c r="C102" s="50"/>
      <c r="D102" s="50"/>
      <c r="E102" s="50"/>
      <c r="F102" s="50"/>
      <c r="G102" s="52" t="s">
        <v>557</v>
      </c>
      <c r="H102" s="37">
        <v>-1557406.24</v>
      </c>
      <c r="I102" s="37">
        <v>0</v>
      </c>
      <c r="J102" s="37">
        <v>58217.26</v>
      </c>
      <c r="K102" s="37">
        <v>-1615623.5</v>
      </c>
      <c r="L102" s="53"/>
    </row>
    <row r="103" spans="1:12" x14ac:dyDescent="0.25">
      <c r="A103" s="51" t="s">
        <v>558</v>
      </c>
      <c r="B103" s="49" t="s">
        <v>385</v>
      </c>
      <c r="C103" s="50"/>
      <c r="D103" s="50"/>
      <c r="E103" s="50"/>
      <c r="F103" s="50"/>
      <c r="G103" s="52" t="s">
        <v>559</v>
      </c>
      <c r="H103" s="37">
        <v>-831956.02</v>
      </c>
      <c r="I103" s="37">
        <v>0</v>
      </c>
      <c r="J103" s="37">
        <v>4882.32</v>
      </c>
      <c r="K103" s="37">
        <v>-836838.34</v>
      </c>
      <c r="L103" s="53"/>
    </row>
    <row r="104" spans="1:12" x14ac:dyDescent="0.25">
      <c r="A104" s="51" t="s">
        <v>560</v>
      </c>
      <c r="B104" s="49" t="s">
        <v>385</v>
      </c>
      <c r="C104" s="50"/>
      <c r="D104" s="50"/>
      <c r="E104" s="50"/>
      <c r="F104" s="50"/>
      <c r="G104" s="52" t="s">
        <v>561</v>
      </c>
      <c r="H104" s="37">
        <v>-759111.34</v>
      </c>
      <c r="I104" s="37">
        <v>0</v>
      </c>
      <c r="J104" s="37">
        <v>0</v>
      </c>
      <c r="K104" s="37">
        <v>-759111.34</v>
      </c>
      <c r="L104" s="53"/>
    </row>
    <row r="105" spans="1:12" x14ac:dyDescent="0.25">
      <c r="A105" s="51" t="s">
        <v>562</v>
      </c>
      <c r="B105" s="49" t="s">
        <v>385</v>
      </c>
      <c r="C105" s="50"/>
      <c r="D105" s="50"/>
      <c r="E105" s="50"/>
      <c r="F105" s="50"/>
      <c r="G105" s="52" t="s">
        <v>563</v>
      </c>
      <c r="H105" s="37">
        <v>-2883569.01</v>
      </c>
      <c r="I105" s="37">
        <v>0</v>
      </c>
      <c r="J105" s="37">
        <v>133943.14000000001</v>
      </c>
      <c r="K105" s="37">
        <v>-3017512.15</v>
      </c>
      <c r="L105" s="53"/>
    </row>
    <row r="106" spans="1:12" x14ac:dyDescent="0.25">
      <c r="A106" s="51" t="s">
        <v>564</v>
      </c>
      <c r="B106" s="49" t="s">
        <v>385</v>
      </c>
      <c r="C106" s="50"/>
      <c r="D106" s="50"/>
      <c r="E106" s="50"/>
      <c r="F106" s="50"/>
      <c r="G106" s="52" t="s">
        <v>565</v>
      </c>
      <c r="H106" s="37">
        <v>-68769.490000000005</v>
      </c>
      <c r="I106" s="37">
        <v>0</v>
      </c>
      <c r="J106" s="37">
        <v>435.24</v>
      </c>
      <c r="K106" s="37">
        <v>-69204.73</v>
      </c>
      <c r="L106" s="53"/>
    </row>
    <row r="107" spans="1:12" x14ac:dyDescent="0.25">
      <c r="A107" s="51" t="s">
        <v>566</v>
      </c>
      <c r="B107" s="49" t="s">
        <v>385</v>
      </c>
      <c r="C107" s="50"/>
      <c r="D107" s="50"/>
      <c r="E107" s="50"/>
      <c r="F107" s="50"/>
      <c r="G107" s="52" t="s">
        <v>567</v>
      </c>
      <c r="H107" s="37">
        <v>-350327.15</v>
      </c>
      <c r="I107" s="37">
        <v>0</v>
      </c>
      <c r="J107" s="37">
        <v>0</v>
      </c>
      <c r="K107" s="37">
        <v>-350327.15</v>
      </c>
      <c r="L107" s="53"/>
    </row>
    <row r="108" spans="1:12" x14ac:dyDescent="0.25">
      <c r="A108" s="51" t="s">
        <v>568</v>
      </c>
      <c r="B108" s="49" t="s">
        <v>385</v>
      </c>
      <c r="C108" s="50"/>
      <c r="D108" s="50"/>
      <c r="E108" s="50"/>
      <c r="F108" s="50"/>
      <c r="G108" s="52" t="s">
        <v>569</v>
      </c>
      <c r="H108" s="37">
        <v>-48104.38</v>
      </c>
      <c r="I108" s="37">
        <v>0</v>
      </c>
      <c r="J108" s="37">
        <v>0</v>
      </c>
      <c r="K108" s="37">
        <v>-48104.38</v>
      </c>
      <c r="L108" s="53"/>
    </row>
    <row r="109" spans="1:12" x14ac:dyDescent="0.25">
      <c r="A109" s="51" t="s">
        <v>570</v>
      </c>
      <c r="B109" s="49" t="s">
        <v>385</v>
      </c>
      <c r="C109" s="50"/>
      <c r="D109" s="50"/>
      <c r="E109" s="50"/>
      <c r="F109" s="50"/>
      <c r="G109" s="52" t="s">
        <v>571</v>
      </c>
      <c r="H109" s="37">
        <v>-584788.54</v>
      </c>
      <c r="I109" s="37">
        <v>0</v>
      </c>
      <c r="J109" s="37">
        <v>0</v>
      </c>
      <c r="K109" s="37">
        <v>-584788.54</v>
      </c>
      <c r="L109" s="53"/>
    </row>
    <row r="110" spans="1:12" x14ac:dyDescent="0.25">
      <c r="A110" s="51" t="s">
        <v>572</v>
      </c>
      <c r="B110" s="49" t="s">
        <v>385</v>
      </c>
      <c r="C110" s="50"/>
      <c r="D110" s="50"/>
      <c r="E110" s="50"/>
      <c r="F110" s="50"/>
      <c r="G110" s="52" t="s">
        <v>573</v>
      </c>
      <c r="H110" s="37">
        <v>-545572.36</v>
      </c>
      <c r="I110" s="37">
        <v>0</v>
      </c>
      <c r="J110" s="37">
        <v>468.02</v>
      </c>
      <c r="K110" s="37">
        <v>-546040.38</v>
      </c>
      <c r="L110" s="53"/>
    </row>
    <row r="111" spans="1:12" x14ac:dyDescent="0.25">
      <c r="A111" s="51" t="s">
        <v>574</v>
      </c>
      <c r="B111" s="49" t="s">
        <v>385</v>
      </c>
      <c r="C111" s="50"/>
      <c r="D111" s="50"/>
      <c r="E111" s="50"/>
      <c r="F111" s="50"/>
      <c r="G111" s="52" t="s">
        <v>575</v>
      </c>
      <c r="H111" s="37">
        <v>-120178.97</v>
      </c>
      <c r="I111" s="37">
        <v>0</v>
      </c>
      <c r="J111" s="37">
        <v>0</v>
      </c>
      <c r="K111" s="37">
        <v>-120178.97</v>
      </c>
      <c r="L111" s="53"/>
    </row>
    <row r="112" spans="1:12" x14ac:dyDescent="0.25">
      <c r="A112" s="51" t="s">
        <v>576</v>
      </c>
      <c r="B112" s="49" t="s">
        <v>385</v>
      </c>
      <c r="C112" s="50"/>
      <c r="D112" s="50"/>
      <c r="E112" s="50"/>
      <c r="F112" s="50"/>
      <c r="G112" s="52" t="s">
        <v>577</v>
      </c>
      <c r="H112" s="37">
        <v>-31828.44</v>
      </c>
      <c r="I112" s="37">
        <v>0</v>
      </c>
      <c r="J112" s="37">
        <v>0</v>
      </c>
      <c r="K112" s="37">
        <v>-31828.44</v>
      </c>
      <c r="L112" s="53"/>
    </row>
    <row r="113" spans="1:12" x14ac:dyDescent="0.25">
      <c r="A113" s="51" t="s">
        <v>578</v>
      </c>
      <c r="B113" s="49" t="s">
        <v>385</v>
      </c>
      <c r="C113" s="50"/>
      <c r="D113" s="50"/>
      <c r="E113" s="50"/>
      <c r="F113" s="50"/>
      <c r="G113" s="52" t="s">
        <v>579</v>
      </c>
      <c r="H113" s="37">
        <v>-525406.35</v>
      </c>
      <c r="I113" s="37">
        <v>0</v>
      </c>
      <c r="J113" s="37">
        <v>0</v>
      </c>
      <c r="K113" s="37">
        <v>-525406.35</v>
      </c>
      <c r="L113" s="53"/>
    </row>
    <row r="114" spans="1:12" x14ac:dyDescent="0.25">
      <c r="A114" s="51" t="s">
        <v>580</v>
      </c>
      <c r="B114" s="49" t="s">
        <v>385</v>
      </c>
      <c r="C114" s="50"/>
      <c r="D114" s="50"/>
      <c r="E114" s="50"/>
      <c r="F114" s="50"/>
      <c r="G114" s="52" t="s">
        <v>581</v>
      </c>
      <c r="H114" s="37">
        <v>-2449111.67</v>
      </c>
      <c r="I114" s="37">
        <v>0</v>
      </c>
      <c r="J114" s="37">
        <v>27412.560000000001</v>
      </c>
      <c r="K114" s="37">
        <v>-2476524.23</v>
      </c>
      <c r="L114" s="53"/>
    </row>
    <row r="115" spans="1:12" x14ac:dyDescent="0.25">
      <c r="A115" s="51" t="s">
        <v>582</v>
      </c>
      <c r="B115" s="49" t="s">
        <v>385</v>
      </c>
      <c r="C115" s="50"/>
      <c r="D115" s="50"/>
      <c r="E115" s="50"/>
      <c r="F115" s="50"/>
      <c r="G115" s="52" t="s">
        <v>583</v>
      </c>
      <c r="H115" s="37">
        <v>-5248609.21</v>
      </c>
      <c r="I115" s="37">
        <v>0</v>
      </c>
      <c r="J115" s="37">
        <v>7108.8</v>
      </c>
      <c r="K115" s="37">
        <v>-5255718.01</v>
      </c>
      <c r="L115" s="53"/>
    </row>
    <row r="116" spans="1:12" x14ac:dyDescent="0.25">
      <c r="A116" s="51" t="s">
        <v>584</v>
      </c>
      <c r="B116" s="49" t="s">
        <v>385</v>
      </c>
      <c r="C116" s="50"/>
      <c r="D116" s="50"/>
      <c r="E116" s="50"/>
      <c r="F116" s="50"/>
      <c r="G116" s="52" t="s">
        <v>585</v>
      </c>
      <c r="H116" s="37">
        <v>-1222247.2</v>
      </c>
      <c r="I116" s="37">
        <v>0</v>
      </c>
      <c r="J116" s="37">
        <v>2524.4699999999998</v>
      </c>
      <c r="K116" s="37">
        <v>-1224771.67</v>
      </c>
      <c r="L116" s="53"/>
    </row>
    <row r="117" spans="1:12" x14ac:dyDescent="0.25">
      <c r="A117" s="51" t="s">
        <v>586</v>
      </c>
      <c r="B117" s="49" t="s">
        <v>385</v>
      </c>
      <c r="C117" s="50"/>
      <c r="D117" s="50"/>
      <c r="E117" s="50"/>
      <c r="F117" s="50"/>
      <c r="G117" s="52" t="s">
        <v>587</v>
      </c>
      <c r="H117" s="37">
        <v>-5447375.71</v>
      </c>
      <c r="I117" s="37">
        <v>0</v>
      </c>
      <c r="J117" s="37">
        <v>28419.25</v>
      </c>
      <c r="K117" s="37">
        <v>-5475794.96</v>
      </c>
      <c r="L117" s="53"/>
    </row>
    <row r="118" spans="1:12" x14ac:dyDescent="0.25">
      <c r="A118" s="51" t="s">
        <v>588</v>
      </c>
      <c r="B118" s="49" t="s">
        <v>385</v>
      </c>
      <c r="C118" s="50"/>
      <c r="D118" s="50"/>
      <c r="E118" s="50"/>
      <c r="F118" s="50"/>
      <c r="G118" s="52" t="s">
        <v>589</v>
      </c>
      <c r="H118" s="37">
        <v>-276284.63</v>
      </c>
      <c r="I118" s="37">
        <v>0</v>
      </c>
      <c r="J118" s="37">
        <v>1400.62</v>
      </c>
      <c r="K118" s="37">
        <v>-277685.25</v>
      </c>
      <c r="L118" s="53"/>
    </row>
    <row r="119" spans="1:12" x14ac:dyDescent="0.25">
      <c r="A119" s="51" t="s">
        <v>590</v>
      </c>
      <c r="B119" s="49" t="s">
        <v>385</v>
      </c>
      <c r="C119" s="50"/>
      <c r="D119" s="50"/>
      <c r="E119" s="50"/>
      <c r="F119" s="50"/>
      <c r="G119" s="52" t="s">
        <v>591</v>
      </c>
      <c r="H119" s="37">
        <v>-2766277.31</v>
      </c>
      <c r="I119" s="37">
        <v>0</v>
      </c>
      <c r="J119" s="37">
        <v>3080.98</v>
      </c>
      <c r="K119" s="37">
        <v>-2769358.29</v>
      </c>
      <c r="L119" s="53"/>
    </row>
    <row r="120" spans="1:12" x14ac:dyDescent="0.25">
      <c r="A120" s="51" t="s">
        <v>592</v>
      </c>
      <c r="B120" s="49" t="s">
        <v>385</v>
      </c>
      <c r="C120" s="50"/>
      <c r="D120" s="50"/>
      <c r="E120" s="50"/>
      <c r="F120" s="50"/>
      <c r="G120" s="52" t="s">
        <v>593</v>
      </c>
      <c r="H120" s="37">
        <v>-3832172.58</v>
      </c>
      <c r="I120" s="37">
        <v>0</v>
      </c>
      <c r="J120" s="37">
        <v>0</v>
      </c>
      <c r="K120" s="37">
        <v>-3832172.58</v>
      </c>
      <c r="L120" s="53"/>
    </row>
    <row r="121" spans="1:12" x14ac:dyDescent="0.25">
      <c r="A121" s="51" t="s">
        <v>594</v>
      </c>
      <c r="B121" s="49" t="s">
        <v>385</v>
      </c>
      <c r="C121" s="50"/>
      <c r="D121" s="50"/>
      <c r="E121" s="50"/>
      <c r="F121" s="50"/>
      <c r="G121" s="52" t="s">
        <v>595</v>
      </c>
      <c r="H121" s="37">
        <v>-174389.91</v>
      </c>
      <c r="I121" s="37">
        <v>0</v>
      </c>
      <c r="J121" s="37">
        <v>0</v>
      </c>
      <c r="K121" s="37">
        <v>-174389.91</v>
      </c>
      <c r="L121" s="53"/>
    </row>
    <row r="122" spans="1:12" x14ac:dyDescent="0.25">
      <c r="A122" s="51" t="s">
        <v>596</v>
      </c>
      <c r="B122" s="49" t="s">
        <v>385</v>
      </c>
      <c r="C122" s="50"/>
      <c r="D122" s="50"/>
      <c r="E122" s="50"/>
      <c r="F122" s="50"/>
      <c r="G122" s="52" t="s">
        <v>597</v>
      </c>
      <c r="H122" s="37">
        <v>-186894.88</v>
      </c>
      <c r="I122" s="37">
        <v>0</v>
      </c>
      <c r="J122" s="37">
        <v>9213.5499999999993</v>
      </c>
      <c r="K122" s="37">
        <v>-196108.43</v>
      </c>
      <c r="L122" s="53"/>
    </row>
    <row r="123" spans="1:12" x14ac:dyDescent="0.25">
      <c r="A123" s="51" t="s">
        <v>598</v>
      </c>
      <c r="B123" s="49" t="s">
        <v>385</v>
      </c>
      <c r="C123" s="50"/>
      <c r="D123" s="50"/>
      <c r="E123" s="50"/>
      <c r="F123" s="50"/>
      <c r="G123" s="52" t="s">
        <v>599</v>
      </c>
      <c r="H123" s="37">
        <v>-33939.74</v>
      </c>
      <c r="I123" s="37">
        <v>0</v>
      </c>
      <c r="J123" s="37">
        <v>445.63</v>
      </c>
      <c r="K123" s="37">
        <v>-34385.370000000003</v>
      </c>
      <c r="L123" s="53"/>
    </row>
    <row r="124" spans="1:12" x14ac:dyDescent="0.25">
      <c r="A124" s="51" t="s">
        <v>600</v>
      </c>
      <c r="B124" s="49" t="s">
        <v>385</v>
      </c>
      <c r="C124" s="50"/>
      <c r="D124" s="50"/>
      <c r="E124" s="50"/>
      <c r="F124" s="50"/>
      <c r="G124" s="52" t="s">
        <v>601</v>
      </c>
      <c r="H124" s="37">
        <v>-58091.5</v>
      </c>
      <c r="I124" s="37">
        <v>0</v>
      </c>
      <c r="J124" s="37">
        <v>7417.47</v>
      </c>
      <c r="K124" s="37">
        <v>-65508.97</v>
      </c>
      <c r="L124" s="53"/>
    </row>
    <row r="125" spans="1:12" x14ac:dyDescent="0.25">
      <c r="A125" s="51" t="s">
        <v>602</v>
      </c>
      <c r="B125" s="49" t="s">
        <v>385</v>
      </c>
      <c r="C125" s="50"/>
      <c r="D125" s="50"/>
      <c r="E125" s="50"/>
      <c r="F125" s="50"/>
      <c r="G125" s="52" t="s">
        <v>603</v>
      </c>
      <c r="H125" s="37">
        <v>-71289.960000000006</v>
      </c>
      <c r="I125" s="37">
        <v>0</v>
      </c>
      <c r="J125" s="37">
        <v>6342.41</v>
      </c>
      <c r="K125" s="37">
        <v>-77632.37</v>
      </c>
      <c r="L125" s="53"/>
    </row>
    <row r="126" spans="1:12" x14ac:dyDescent="0.25">
      <c r="A126" s="51" t="s">
        <v>604</v>
      </c>
      <c r="B126" s="49" t="s">
        <v>385</v>
      </c>
      <c r="C126" s="50"/>
      <c r="D126" s="50"/>
      <c r="E126" s="50"/>
      <c r="F126" s="50"/>
      <c r="G126" s="52" t="s">
        <v>605</v>
      </c>
      <c r="H126" s="37">
        <v>-61375.45</v>
      </c>
      <c r="I126" s="37">
        <v>0</v>
      </c>
      <c r="J126" s="37">
        <v>17370.41</v>
      </c>
      <c r="K126" s="37">
        <v>-78745.86</v>
      </c>
      <c r="L126" s="53"/>
    </row>
    <row r="127" spans="1:12" x14ac:dyDescent="0.25">
      <c r="A127" s="54" t="s">
        <v>385</v>
      </c>
      <c r="B127" s="49" t="s">
        <v>385</v>
      </c>
      <c r="C127" s="50"/>
      <c r="D127" s="50"/>
      <c r="E127" s="50"/>
      <c r="F127" s="50"/>
      <c r="G127" s="55" t="s">
        <v>385</v>
      </c>
      <c r="H127" s="38"/>
      <c r="I127" s="38"/>
      <c r="J127" s="38"/>
      <c r="K127" s="38"/>
      <c r="L127" s="56"/>
    </row>
    <row r="128" spans="1:12" x14ac:dyDescent="0.25">
      <c r="A128" s="45" t="s">
        <v>606</v>
      </c>
      <c r="B128" s="49" t="s">
        <v>385</v>
      </c>
      <c r="C128" s="50"/>
      <c r="D128" s="50"/>
      <c r="E128" s="46" t="s">
        <v>607</v>
      </c>
      <c r="F128" s="47"/>
      <c r="G128" s="47"/>
      <c r="H128" s="35">
        <v>318719.46000000002</v>
      </c>
      <c r="I128" s="35">
        <v>0</v>
      </c>
      <c r="J128" s="35">
        <v>5682.79</v>
      </c>
      <c r="K128" s="35">
        <v>313036.67</v>
      </c>
      <c r="L128" s="62"/>
    </row>
    <row r="129" spans="1:12" x14ac:dyDescent="0.25">
      <c r="A129" s="45" t="s">
        <v>608</v>
      </c>
      <c r="B129" s="49" t="s">
        <v>385</v>
      </c>
      <c r="C129" s="50"/>
      <c r="D129" s="50"/>
      <c r="E129" s="50"/>
      <c r="F129" s="46" t="s">
        <v>607</v>
      </c>
      <c r="G129" s="47"/>
      <c r="H129" s="35">
        <v>882788.32</v>
      </c>
      <c r="I129" s="35">
        <v>0</v>
      </c>
      <c r="J129" s="35">
        <v>0</v>
      </c>
      <c r="K129" s="35">
        <v>882788.32</v>
      </c>
      <c r="L129" s="62"/>
    </row>
    <row r="130" spans="1:12" x14ac:dyDescent="0.25">
      <c r="A130" s="51" t="s">
        <v>609</v>
      </c>
      <c r="B130" s="49" t="s">
        <v>385</v>
      </c>
      <c r="C130" s="50"/>
      <c r="D130" s="50"/>
      <c r="E130" s="50"/>
      <c r="F130" s="50"/>
      <c r="G130" s="52" t="s">
        <v>610</v>
      </c>
      <c r="H130" s="37">
        <v>759470.32</v>
      </c>
      <c r="I130" s="37">
        <v>0</v>
      </c>
      <c r="J130" s="37">
        <v>0</v>
      </c>
      <c r="K130" s="37">
        <v>759470.32</v>
      </c>
      <c r="L130" s="53"/>
    </row>
    <row r="131" spans="1:12" x14ac:dyDescent="0.25">
      <c r="A131" s="51" t="s">
        <v>611</v>
      </c>
      <c r="B131" s="49" t="s">
        <v>385</v>
      </c>
      <c r="C131" s="50"/>
      <c r="D131" s="50"/>
      <c r="E131" s="50"/>
      <c r="F131" s="50"/>
      <c r="G131" s="52" t="s">
        <v>612</v>
      </c>
      <c r="H131" s="37">
        <v>113798</v>
      </c>
      <c r="I131" s="37">
        <v>0</v>
      </c>
      <c r="J131" s="37">
        <v>0</v>
      </c>
      <c r="K131" s="37">
        <v>113798</v>
      </c>
      <c r="L131" s="53"/>
    </row>
    <row r="132" spans="1:12" x14ac:dyDescent="0.25">
      <c r="A132" s="51" t="s">
        <v>613</v>
      </c>
      <c r="B132" s="49" t="s">
        <v>385</v>
      </c>
      <c r="C132" s="50"/>
      <c r="D132" s="50"/>
      <c r="E132" s="50"/>
      <c r="F132" s="50"/>
      <c r="G132" s="52" t="s">
        <v>614</v>
      </c>
      <c r="H132" s="37">
        <v>9520</v>
      </c>
      <c r="I132" s="37">
        <v>0</v>
      </c>
      <c r="J132" s="37">
        <v>0</v>
      </c>
      <c r="K132" s="37">
        <v>9520</v>
      </c>
      <c r="L132" s="53"/>
    </row>
    <row r="133" spans="1:12" x14ac:dyDescent="0.25">
      <c r="A133" s="54" t="s">
        <v>385</v>
      </c>
      <c r="B133" s="49" t="s">
        <v>385</v>
      </c>
      <c r="C133" s="50"/>
      <c r="D133" s="50"/>
      <c r="E133" s="50"/>
      <c r="F133" s="50"/>
      <c r="G133" s="55" t="s">
        <v>385</v>
      </c>
      <c r="H133" s="38"/>
      <c r="I133" s="38"/>
      <c r="J133" s="38"/>
      <c r="K133" s="38"/>
      <c r="L133" s="56"/>
    </row>
    <row r="134" spans="1:12" x14ac:dyDescent="0.25">
      <c r="A134" s="45" t="s">
        <v>615</v>
      </c>
      <c r="B134" s="49" t="s">
        <v>385</v>
      </c>
      <c r="C134" s="50"/>
      <c r="D134" s="50"/>
      <c r="E134" s="50"/>
      <c r="F134" s="46" t="s">
        <v>616</v>
      </c>
      <c r="G134" s="47"/>
      <c r="H134" s="35">
        <v>-564068.86</v>
      </c>
      <c r="I134" s="35">
        <v>0</v>
      </c>
      <c r="J134" s="35">
        <v>5682.79</v>
      </c>
      <c r="K134" s="35">
        <v>-569751.65</v>
      </c>
      <c r="L134" s="62"/>
    </row>
    <row r="135" spans="1:12" x14ac:dyDescent="0.25">
      <c r="A135" s="51" t="s">
        <v>617</v>
      </c>
      <c r="B135" s="49" t="s">
        <v>385</v>
      </c>
      <c r="C135" s="50"/>
      <c r="D135" s="50"/>
      <c r="E135" s="50"/>
      <c r="F135" s="50"/>
      <c r="G135" s="52" t="s">
        <v>618</v>
      </c>
      <c r="H135" s="37">
        <v>-440750.86</v>
      </c>
      <c r="I135" s="37">
        <v>0</v>
      </c>
      <c r="J135" s="37">
        <v>5682.79</v>
      </c>
      <c r="K135" s="37">
        <v>-446433.65</v>
      </c>
      <c r="L135" s="53"/>
    </row>
    <row r="136" spans="1:12" x14ac:dyDescent="0.25">
      <c r="A136" s="51" t="s">
        <v>619</v>
      </c>
      <c r="B136" s="49" t="s">
        <v>385</v>
      </c>
      <c r="C136" s="50"/>
      <c r="D136" s="50"/>
      <c r="E136" s="50"/>
      <c r="F136" s="50"/>
      <c r="G136" s="52" t="s">
        <v>620</v>
      </c>
      <c r="H136" s="37">
        <v>-9520</v>
      </c>
      <c r="I136" s="37">
        <v>0</v>
      </c>
      <c r="J136" s="37">
        <v>0</v>
      </c>
      <c r="K136" s="37">
        <v>-9520</v>
      </c>
      <c r="L136" s="53"/>
    </row>
    <row r="137" spans="1:12" x14ac:dyDescent="0.25">
      <c r="A137" s="51" t="s">
        <v>621</v>
      </c>
      <c r="B137" s="49" t="s">
        <v>385</v>
      </c>
      <c r="C137" s="50"/>
      <c r="D137" s="50"/>
      <c r="E137" s="50"/>
      <c r="F137" s="50"/>
      <c r="G137" s="52" t="s">
        <v>622</v>
      </c>
      <c r="H137" s="37">
        <v>-113798</v>
      </c>
      <c r="I137" s="37">
        <v>0</v>
      </c>
      <c r="J137" s="37">
        <v>0</v>
      </c>
      <c r="K137" s="37">
        <v>-113798</v>
      </c>
      <c r="L137" s="53"/>
    </row>
    <row r="138" spans="1:12" x14ac:dyDescent="0.25">
      <c r="A138" s="54" t="s">
        <v>385</v>
      </c>
      <c r="B138" s="49" t="s">
        <v>385</v>
      </c>
      <c r="C138" s="50"/>
      <c r="D138" s="50"/>
      <c r="E138" s="50"/>
      <c r="F138" s="50"/>
      <c r="G138" s="55" t="s">
        <v>385</v>
      </c>
      <c r="H138" s="38"/>
      <c r="I138" s="38"/>
      <c r="J138" s="38"/>
      <c r="K138" s="38"/>
      <c r="L138" s="56"/>
    </row>
    <row r="139" spans="1:12" x14ac:dyDescent="0.25">
      <c r="A139" s="45" t="s">
        <v>623</v>
      </c>
      <c r="B139" s="49" t="s">
        <v>385</v>
      </c>
      <c r="C139" s="50"/>
      <c r="D139" s="50"/>
      <c r="E139" s="46" t="s">
        <v>624</v>
      </c>
      <c r="F139" s="47"/>
      <c r="G139" s="47"/>
      <c r="H139" s="35">
        <v>87471</v>
      </c>
      <c r="I139" s="35">
        <v>0</v>
      </c>
      <c r="J139" s="35">
        <v>0</v>
      </c>
      <c r="K139" s="35">
        <v>87471</v>
      </c>
      <c r="L139" s="62"/>
    </row>
    <row r="140" spans="1:12" x14ac:dyDescent="0.25">
      <c r="A140" s="45" t="s">
        <v>625</v>
      </c>
      <c r="B140" s="49" t="s">
        <v>385</v>
      </c>
      <c r="C140" s="50"/>
      <c r="D140" s="50"/>
      <c r="E140" s="50"/>
      <c r="F140" s="46" t="s">
        <v>624</v>
      </c>
      <c r="G140" s="47"/>
      <c r="H140" s="35">
        <v>87471</v>
      </c>
      <c r="I140" s="35">
        <v>0</v>
      </c>
      <c r="J140" s="35">
        <v>0</v>
      </c>
      <c r="K140" s="35">
        <v>87471</v>
      </c>
      <c r="L140" s="62"/>
    </row>
    <row r="141" spans="1:12" x14ac:dyDescent="0.25">
      <c r="A141" s="51" t="s">
        <v>626</v>
      </c>
      <c r="B141" s="49" t="s">
        <v>385</v>
      </c>
      <c r="C141" s="50"/>
      <c r="D141" s="50"/>
      <c r="E141" s="50"/>
      <c r="F141" s="50"/>
      <c r="G141" s="52" t="s">
        <v>627</v>
      </c>
      <c r="H141" s="37">
        <v>87471</v>
      </c>
      <c r="I141" s="37">
        <v>0</v>
      </c>
      <c r="J141" s="37">
        <v>0</v>
      </c>
      <c r="K141" s="37">
        <v>87471</v>
      </c>
      <c r="L141" s="53"/>
    </row>
    <row r="142" spans="1:12" x14ac:dyDescent="0.25">
      <c r="A142" s="54" t="s">
        <v>385</v>
      </c>
      <c r="B142" s="49" t="s">
        <v>385</v>
      </c>
      <c r="C142" s="50"/>
      <c r="D142" s="50"/>
      <c r="E142" s="50"/>
      <c r="F142" s="50"/>
      <c r="G142" s="55" t="s">
        <v>385</v>
      </c>
      <c r="H142" s="38"/>
      <c r="I142" s="38"/>
      <c r="J142" s="38"/>
      <c r="K142" s="38"/>
      <c r="L142" s="56"/>
    </row>
    <row r="143" spans="1:12" x14ac:dyDescent="0.25">
      <c r="A143" s="45" t="s">
        <v>628</v>
      </c>
      <c r="B143" s="49" t="s">
        <v>385</v>
      </c>
      <c r="C143" s="50"/>
      <c r="D143" s="46" t="s">
        <v>629</v>
      </c>
      <c r="E143" s="47"/>
      <c r="F143" s="47"/>
      <c r="G143" s="47"/>
      <c r="H143" s="35">
        <v>9654554.6899999995</v>
      </c>
      <c r="I143" s="35">
        <v>0</v>
      </c>
      <c r="J143" s="35">
        <v>0</v>
      </c>
      <c r="K143" s="35">
        <v>9654554.6899999995</v>
      </c>
      <c r="L143" s="62"/>
    </row>
    <row r="144" spans="1:12" x14ac:dyDescent="0.25">
      <c r="A144" s="45" t="s">
        <v>630</v>
      </c>
      <c r="B144" s="49" t="s">
        <v>385</v>
      </c>
      <c r="C144" s="50"/>
      <c r="D144" s="50"/>
      <c r="E144" s="46" t="s">
        <v>629</v>
      </c>
      <c r="F144" s="47"/>
      <c r="G144" s="47"/>
      <c r="H144" s="35">
        <v>9654554.6899999995</v>
      </c>
      <c r="I144" s="35">
        <v>0</v>
      </c>
      <c r="J144" s="35">
        <v>0</v>
      </c>
      <c r="K144" s="35">
        <v>9654554.6899999995</v>
      </c>
      <c r="L144" s="62"/>
    </row>
    <row r="145" spans="1:12" x14ac:dyDescent="0.25">
      <c r="A145" s="45" t="s">
        <v>631</v>
      </c>
      <c r="B145" s="49" t="s">
        <v>385</v>
      </c>
      <c r="C145" s="50"/>
      <c r="D145" s="50"/>
      <c r="E145" s="50"/>
      <c r="F145" s="46" t="s">
        <v>632</v>
      </c>
      <c r="G145" s="47"/>
      <c r="H145" s="35">
        <v>9654554.6899999995</v>
      </c>
      <c r="I145" s="35">
        <v>0</v>
      </c>
      <c r="J145" s="35">
        <v>0</v>
      </c>
      <c r="K145" s="35">
        <v>9654554.6899999995</v>
      </c>
      <c r="L145" s="62"/>
    </row>
    <row r="146" spans="1:12" x14ac:dyDescent="0.25">
      <c r="A146" s="51" t="s">
        <v>633</v>
      </c>
      <c r="B146" s="49" t="s">
        <v>385</v>
      </c>
      <c r="C146" s="50"/>
      <c r="D146" s="50"/>
      <c r="E146" s="50"/>
      <c r="F146" s="50"/>
      <c r="G146" s="52" t="s">
        <v>504</v>
      </c>
      <c r="H146" s="37">
        <v>29585</v>
      </c>
      <c r="I146" s="37">
        <v>0</v>
      </c>
      <c r="J146" s="37">
        <v>0</v>
      </c>
      <c r="K146" s="37">
        <v>29585</v>
      </c>
      <c r="L146" s="53"/>
    </row>
    <row r="147" spans="1:12" x14ac:dyDescent="0.25">
      <c r="A147" s="51" t="s">
        <v>634</v>
      </c>
      <c r="B147" s="49" t="s">
        <v>385</v>
      </c>
      <c r="C147" s="50"/>
      <c r="D147" s="50"/>
      <c r="E147" s="50"/>
      <c r="F147" s="50"/>
      <c r="G147" s="52" t="s">
        <v>635</v>
      </c>
      <c r="H147" s="37">
        <v>1267564.69</v>
      </c>
      <c r="I147" s="37">
        <v>0</v>
      </c>
      <c r="J147" s="37">
        <v>0</v>
      </c>
      <c r="K147" s="37">
        <v>1267564.69</v>
      </c>
      <c r="L147" s="53"/>
    </row>
    <row r="148" spans="1:12" x14ac:dyDescent="0.25">
      <c r="A148" s="51" t="s">
        <v>636</v>
      </c>
      <c r="B148" s="49" t="s">
        <v>385</v>
      </c>
      <c r="C148" s="50"/>
      <c r="D148" s="50"/>
      <c r="E148" s="50"/>
      <c r="F148" s="50"/>
      <c r="G148" s="52" t="s">
        <v>637</v>
      </c>
      <c r="H148" s="37">
        <v>35000</v>
      </c>
      <c r="I148" s="37">
        <v>0</v>
      </c>
      <c r="J148" s="37">
        <v>0</v>
      </c>
      <c r="K148" s="37">
        <v>35000</v>
      </c>
      <c r="L148" s="53"/>
    </row>
    <row r="149" spans="1:12" x14ac:dyDescent="0.25">
      <c r="A149" s="51" t="s">
        <v>638</v>
      </c>
      <c r="B149" s="49" t="s">
        <v>385</v>
      </c>
      <c r="C149" s="50"/>
      <c r="D149" s="50"/>
      <c r="E149" s="50"/>
      <c r="F149" s="50"/>
      <c r="G149" s="52" t="s">
        <v>639</v>
      </c>
      <c r="H149" s="37">
        <v>150000</v>
      </c>
      <c r="I149" s="37">
        <v>0</v>
      </c>
      <c r="J149" s="37">
        <v>0</v>
      </c>
      <c r="K149" s="37">
        <v>150000</v>
      </c>
      <c r="L149" s="53"/>
    </row>
    <row r="150" spans="1:12" x14ac:dyDescent="0.25">
      <c r="A150" s="51" t="s">
        <v>640</v>
      </c>
      <c r="B150" s="49" t="s">
        <v>385</v>
      </c>
      <c r="C150" s="50"/>
      <c r="D150" s="50"/>
      <c r="E150" s="50"/>
      <c r="F150" s="50"/>
      <c r="G150" s="52" t="s">
        <v>641</v>
      </c>
      <c r="H150" s="37">
        <v>8172405</v>
      </c>
      <c r="I150" s="37">
        <v>0</v>
      </c>
      <c r="J150" s="37">
        <v>0</v>
      </c>
      <c r="K150" s="37">
        <v>8172405</v>
      </c>
      <c r="L150" s="53"/>
    </row>
    <row r="151" spans="1:12" x14ac:dyDescent="0.25">
      <c r="A151" s="54" t="s">
        <v>385</v>
      </c>
      <c r="B151" s="49" t="s">
        <v>385</v>
      </c>
      <c r="C151" s="50"/>
      <c r="D151" s="50"/>
      <c r="E151" s="50"/>
      <c r="F151" s="50"/>
      <c r="G151" s="55" t="s">
        <v>385</v>
      </c>
      <c r="H151" s="38"/>
      <c r="I151" s="38"/>
      <c r="J151" s="38"/>
      <c r="K151" s="38"/>
      <c r="L151" s="56"/>
    </row>
    <row r="152" spans="1:12" x14ac:dyDescent="0.25">
      <c r="A152" s="45" t="s">
        <v>642</v>
      </c>
      <c r="B152" s="46" t="s">
        <v>643</v>
      </c>
      <c r="C152" s="47"/>
      <c r="D152" s="47"/>
      <c r="E152" s="47"/>
      <c r="F152" s="47"/>
      <c r="G152" s="47"/>
      <c r="H152" s="35">
        <v>29052166.050000001</v>
      </c>
      <c r="I152" s="35">
        <v>3459891.38</v>
      </c>
      <c r="J152" s="35">
        <v>3244680.14</v>
      </c>
      <c r="K152" s="35">
        <v>28836954.809999999</v>
      </c>
      <c r="L152" s="62"/>
    </row>
    <row r="153" spans="1:12" x14ac:dyDescent="0.25">
      <c r="A153" s="45" t="s">
        <v>644</v>
      </c>
      <c r="B153" s="48" t="s">
        <v>385</v>
      </c>
      <c r="C153" s="46" t="s">
        <v>645</v>
      </c>
      <c r="D153" s="47"/>
      <c r="E153" s="47"/>
      <c r="F153" s="47"/>
      <c r="G153" s="47"/>
      <c r="H153" s="35">
        <v>7365682.1900000004</v>
      </c>
      <c r="I153" s="35">
        <v>3176035.44</v>
      </c>
      <c r="J153" s="35">
        <v>3244341.16</v>
      </c>
      <c r="K153" s="35">
        <v>7433987.9100000001</v>
      </c>
      <c r="L153" s="62"/>
    </row>
    <row r="154" spans="1:12" x14ac:dyDescent="0.25">
      <c r="A154" s="45" t="s">
        <v>646</v>
      </c>
      <c r="B154" s="49" t="s">
        <v>385</v>
      </c>
      <c r="C154" s="50"/>
      <c r="D154" s="46" t="s">
        <v>647</v>
      </c>
      <c r="E154" s="47"/>
      <c r="F154" s="47"/>
      <c r="G154" s="47"/>
      <c r="H154" s="35">
        <v>1085759.8899999999</v>
      </c>
      <c r="I154" s="35">
        <v>1982454.71</v>
      </c>
      <c r="J154" s="35">
        <v>1969100.33</v>
      </c>
      <c r="K154" s="35">
        <v>1072405.51</v>
      </c>
      <c r="L154" s="62"/>
    </row>
    <row r="155" spans="1:12" x14ac:dyDescent="0.25">
      <c r="A155" s="45" t="s">
        <v>648</v>
      </c>
      <c r="B155" s="49" t="s">
        <v>385</v>
      </c>
      <c r="C155" s="50"/>
      <c r="D155" s="50"/>
      <c r="E155" s="46" t="s">
        <v>649</v>
      </c>
      <c r="F155" s="47"/>
      <c r="G155" s="47"/>
      <c r="H155" s="35">
        <v>638962.35</v>
      </c>
      <c r="I155" s="35">
        <v>1261256.4099999999</v>
      </c>
      <c r="J155" s="35">
        <v>1295373.8600000001</v>
      </c>
      <c r="K155" s="35">
        <v>673079.8</v>
      </c>
      <c r="L155" s="62"/>
    </row>
    <row r="156" spans="1:12" x14ac:dyDescent="0.25">
      <c r="A156" s="45" t="s">
        <v>650</v>
      </c>
      <c r="B156" s="49" t="s">
        <v>385</v>
      </c>
      <c r="C156" s="50"/>
      <c r="D156" s="50"/>
      <c r="E156" s="50"/>
      <c r="F156" s="46" t="s">
        <v>649</v>
      </c>
      <c r="G156" s="47"/>
      <c r="H156" s="35">
        <v>638962.35</v>
      </c>
      <c r="I156" s="35">
        <v>1261256.4099999999</v>
      </c>
      <c r="J156" s="35">
        <v>1295373.8600000001</v>
      </c>
      <c r="K156" s="35">
        <v>673079.8</v>
      </c>
      <c r="L156" s="62"/>
    </row>
    <row r="157" spans="1:12" x14ac:dyDescent="0.25">
      <c r="A157" s="51" t="s">
        <v>651</v>
      </c>
      <c r="B157" s="49" t="s">
        <v>385</v>
      </c>
      <c r="C157" s="50"/>
      <c r="D157" s="50"/>
      <c r="E157" s="50"/>
      <c r="F157" s="50"/>
      <c r="G157" s="52" t="s">
        <v>652</v>
      </c>
      <c r="H157" s="37">
        <v>0</v>
      </c>
      <c r="I157" s="37">
        <v>445641.73</v>
      </c>
      <c r="J157" s="37">
        <v>445641.73</v>
      </c>
      <c r="K157" s="37">
        <v>0</v>
      </c>
      <c r="L157" s="53"/>
    </row>
    <row r="158" spans="1:12" x14ac:dyDescent="0.25">
      <c r="A158" s="51" t="s">
        <v>653</v>
      </c>
      <c r="B158" s="49" t="s">
        <v>385</v>
      </c>
      <c r="C158" s="50"/>
      <c r="D158" s="50"/>
      <c r="E158" s="50"/>
      <c r="F158" s="50"/>
      <c r="G158" s="52" t="s">
        <v>654</v>
      </c>
      <c r="H158" s="37">
        <v>500157.02</v>
      </c>
      <c r="I158" s="37">
        <v>500157.02</v>
      </c>
      <c r="J158" s="37">
        <v>504557.58</v>
      </c>
      <c r="K158" s="37">
        <v>504557.58</v>
      </c>
      <c r="L158" s="53"/>
    </row>
    <row r="159" spans="1:12" x14ac:dyDescent="0.25">
      <c r="A159" s="51" t="s">
        <v>655</v>
      </c>
      <c r="B159" s="49" t="s">
        <v>385</v>
      </c>
      <c r="C159" s="50"/>
      <c r="D159" s="50"/>
      <c r="E159" s="50"/>
      <c r="F159" s="50"/>
      <c r="G159" s="52" t="s">
        <v>656</v>
      </c>
      <c r="H159" s="37">
        <v>93280.06</v>
      </c>
      <c r="I159" s="37">
        <v>93280.06</v>
      </c>
      <c r="J159" s="37">
        <v>125568.89</v>
      </c>
      <c r="K159" s="37">
        <v>125568.89</v>
      </c>
      <c r="L159" s="53"/>
    </row>
    <row r="160" spans="1:12" x14ac:dyDescent="0.25">
      <c r="A160" s="51" t="s">
        <v>657</v>
      </c>
      <c r="B160" s="49" t="s">
        <v>385</v>
      </c>
      <c r="C160" s="50"/>
      <c r="D160" s="50"/>
      <c r="E160" s="50"/>
      <c r="F160" s="50"/>
      <c r="G160" s="52" t="s">
        <v>658</v>
      </c>
      <c r="H160" s="37">
        <v>0</v>
      </c>
      <c r="I160" s="37">
        <v>70.05</v>
      </c>
      <c r="J160" s="37">
        <v>70.05</v>
      </c>
      <c r="K160" s="37">
        <v>0</v>
      </c>
      <c r="L160" s="53"/>
    </row>
    <row r="161" spans="1:12" x14ac:dyDescent="0.25">
      <c r="A161" s="51" t="s">
        <v>659</v>
      </c>
      <c r="B161" s="49" t="s">
        <v>385</v>
      </c>
      <c r="C161" s="50"/>
      <c r="D161" s="50"/>
      <c r="E161" s="50"/>
      <c r="F161" s="50"/>
      <c r="G161" s="52" t="s">
        <v>660</v>
      </c>
      <c r="H161" s="37">
        <v>0</v>
      </c>
      <c r="I161" s="37">
        <v>14600</v>
      </c>
      <c r="J161" s="37">
        <v>14600</v>
      </c>
      <c r="K161" s="37">
        <v>0</v>
      </c>
      <c r="L161" s="53"/>
    </row>
    <row r="162" spans="1:12" x14ac:dyDescent="0.25">
      <c r="A162" s="51" t="s">
        <v>661</v>
      </c>
      <c r="B162" s="49" t="s">
        <v>385</v>
      </c>
      <c r="C162" s="50"/>
      <c r="D162" s="50"/>
      <c r="E162" s="50"/>
      <c r="F162" s="50"/>
      <c r="G162" s="52" t="s">
        <v>662</v>
      </c>
      <c r="H162" s="37">
        <v>45525.27</v>
      </c>
      <c r="I162" s="37">
        <v>207507.55</v>
      </c>
      <c r="J162" s="37">
        <v>204935.61</v>
      </c>
      <c r="K162" s="37">
        <v>42953.33</v>
      </c>
      <c r="L162" s="53"/>
    </row>
    <row r="163" spans="1:12" x14ac:dyDescent="0.25">
      <c r="A163" s="54" t="s">
        <v>385</v>
      </c>
      <c r="B163" s="49" t="s">
        <v>385</v>
      </c>
      <c r="C163" s="50"/>
      <c r="D163" s="50"/>
      <c r="E163" s="50"/>
      <c r="F163" s="50"/>
      <c r="G163" s="55" t="s">
        <v>385</v>
      </c>
      <c r="H163" s="38"/>
      <c r="I163" s="38"/>
      <c r="J163" s="38"/>
      <c r="K163" s="38"/>
      <c r="L163" s="56"/>
    </row>
    <row r="164" spans="1:12" x14ac:dyDescent="0.25">
      <c r="A164" s="45" t="s">
        <v>663</v>
      </c>
      <c r="B164" s="49" t="s">
        <v>385</v>
      </c>
      <c r="C164" s="50"/>
      <c r="D164" s="50"/>
      <c r="E164" s="46" t="s">
        <v>664</v>
      </c>
      <c r="F164" s="47"/>
      <c r="G164" s="47"/>
      <c r="H164" s="35">
        <v>134976.39000000001</v>
      </c>
      <c r="I164" s="35">
        <v>135051.76999999999</v>
      </c>
      <c r="J164" s="35">
        <v>139790.70000000001</v>
      </c>
      <c r="K164" s="35">
        <v>139715.32</v>
      </c>
      <c r="L164" s="62"/>
    </row>
    <row r="165" spans="1:12" x14ac:dyDescent="0.25">
      <c r="A165" s="45" t="s">
        <v>665</v>
      </c>
      <c r="B165" s="49" t="s">
        <v>385</v>
      </c>
      <c r="C165" s="50"/>
      <c r="D165" s="50"/>
      <c r="E165" s="50"/>
      <c r="F165" s="46" t="s">
        <v>664</v>
      </c>
      <c r="G165" s="47"/>
      <c r="H165" s="35">
        <v>134976.39000000001</v>
      </c>
      <c r="I165" s="35">
        <v>135051.76999999999</v>
      </c>
      <c r="J165" s="35">
        <v>139790.70000000001</v>
      </c>
      <c r="K165" s="35">
        <v>139715.32</v>
      </c>
      <c r="L165" s="62"/>
    </row>
    <row r="166" spans="1:12" x14ac:dyDescent="0.25">
      <c r="A166" s="51" t="s">
        <v>666</v>
      </c>
      <c r="B166" s="49" t="s">
        <v>385</v>
      </c>
      <c r="C166" s="50"/>
      <c r="D166" s="50"/>
      <c r="E166" s="50"/>
      <c r="F166" s="50"/>
      <c r="G166" s="52" t="s">
        <v>667</v>
      </c>
      <c r="H166" s="37">
        <v>103776.23</v>
      </c>
      <c r="I166" s="37">
        <v>103851.61</v>
      </c>
      <c r="J166" s="37">
        <v>107233.61</v>
      </c>
      <c r="K166" s="37">
        <v>107158.23</v>
      </c>
      <c r="L166" s="53"/>
    </row>
    <row r="167" spans="1:12" x14ac:dyDescent="0.25">
      <c r="A167" s="51" t="s">
        <v>668</v>
      </c>
      <c r="B167" s="49" t="s">
        <v>385</v>
      </c>
      <c r="C167" s="50"/>
      <c r="D167" s="50"/>
      <c r="E167" s="50"/>
      <c r="F167" s="50"/>
      <c r="G167" s="52" t="s">
        <v>669</v>
      </c>
      <c r="H167" s="37">
        <v>23317.24</v>
      </c>
      <c r="I167" s="37">
        <v>23317.24</v>
      </c>
      <c r="J167" s="37">
        <v>24083.56</v>
      </c>
      <c r="K167" s="37">
        <v>24083.56</v>
      </c>
      <c r="L167" s="53"/>
    </row>
    <row r="168" spans="1:12" x14ac:dyDescent="0.25">
      <c r="A168" s="51" t="s">
        <v>670</v>
      </c>
      <c r="B168" s="49" t="s">
        <v>385</v>
      </c>
      <c r="C168" s="50"/>
      <c r="D168" s="50"/>
      <c r="E168" s="50"/>
      <c r="F168" s="50"/>
      <c r="G168" s="52" t="s">
        <v>671</v>
      </c>
      <c r="H168" s="37">
        <v>2899.32</v>
      </c>
      <c r="I168" s="37">
        <v>2899.32</v>
      </c>
      <c r="J168" s="37">
        <v>3008.4</v>
      </c>
      <c r="K168" s="37">
        <v>3008.4</v>
      </c>
      <c r="L168" s="53"/>
    </row>
    <row r="169" spans="1:12" x14ac:dyDescent="0.25">
      <c r="A169" s="51" t="s">
        <v>672</v>
      </c>
      <c r="B169" s="49" t="s">
        <v>385</v>
      </c>
      <c r="C169" s="50"/>
      <c r="D169" s="50"/>
      <c r="E169" s="50"/>
      <c r="F169" s="50"/>
      <c r="G169" s="52" t="s">
        <v>673</v>
      </c>
      <c r="H169" s="37">
        <v>4983.6000000000004</v>
      </c>
      <c r="I169" s="37">
        <v>4983.6000000000004</v>
      </c>
      <c r="J169" s="37">
        <v>5465.13</v>
      </c>
      <c r="K169" s="37">
        <v>5465.13</v>
      </c>
      <c r="L169" s="53"/>
    </row>
    <row r="170" spans="1:12" x14ac:dyDescent="0.25">
      <c r="A170" s="54" t="s">
        <v>385</v>
      </c>
      <c r="B170" s="49" t="s">
        <v>385</v>
      </c>
      <c r="C170" s="50"/>
      <c r="D170" s="50"/>
      <c r="E170" s="50"/>
      <c r="F170" s="50"/>
      <c r="G170" s="55" t="s">
        <v>385</v>
      </c>
      <c r="H170" s="38"/>
      <c r="I170" s="38"/>
      <c r="J170" s="38"/>
      <c r="K170" s="38"/>
      <c r="L170" s="56"/>
    </row>
    <row r="171" spans="1:12" x14ac:dyDescent="0.25">
      <c r="A171" s="45" t="s">
        <v>674</v>
      </c>
      <c r="B171" s="49" t="s">
        <v>385</v>
      </c>
      <c r="C171" s="50"/>
      <c r="D171" s="50"/>
      <c r="E171" s="46" t="s">
        <v>675</v>
      </c>
      <c r="F171" s="47"/>
      <c r="G171" s="47"/>
      <c r="H171" s="35">
        <v>62511.13</v>
      </c>
      <c r="I171" s="35">
        <v>54558.68</v>
      </c>
      <c r="J171" s="35">
        <v>55534.75</v>
      </c>
      <c r="K171" s="35">
        <v>63487.199999999997</v>
      </c>
      <c r="L171" s="62"/>
    </row>
    <row r="172" spans="1:12" x14ac:dyDescent="0.25">
      <c r="A172" s="45" t="s">
        <v>676</v>
      </c>
      <c r="B172" s="49" t="s">
        <v>385</v>
      </c>
      <c r="C172" s="50"/>
      <c r="D172" s="50"/>
      <c r="E172" s="50"/>
      <c r="F172" s="46" t="s">
        <v>675</v>
      </c>
      <c r="G172" s="47"/>
      <c r="H172" s="35">
        <v>62511.13</v>
      </c>
      <c r="I172" s="35">
        <v>54558.68</v>
      </c>
      <c r="J172" s="35">
        <v>55534.75</v>
      </c>
      <c r="K172" s="35">
        <v>63487.199999999997</v>
      </c>
      <c r="L172" s="62"/>
    </row>
    <row r="173" spans="1:12" x14ac:dyDescent="0.25">
      <c r="A173" s="51" t="s">
        <v>677</v>
      </c>
      <c r="B173" s="49" t="s">
        <v>385</v>
      </c>
      <c r="C173" s="50"/>
      <c r="D173" s="50"/>
      <c r="E173" s="50"/>
      <c r="F173" s="50"/>
      <c r="G173" s="52" t="s">
        <v>678</v>
      </c>
      <c r="H173" s="37">
        <v>4921.16</v>
      </c>
      <c r="I173" s="37">
        <v>5577.05</v>
      </c>
      <c r="J173" s="37">
        <v>6267.57</v>
      </c>
      <c r="K173" s="37">
        <v>5611.68</v>
      </c>
      <c r="L173" s="53"/>
    </row>
    <row r="174" spans="1:12" x14ac:dyDescent="0.25">
      <c r="A174" s="51" t="s">
        <v>679</v>
      </c>
      <c r="B174" s="49" t="s">
        <v>385</v>
      </c>
      <c r="C174" s="50"/>
      <c r="D174" s="50"/>
      <c r="E174" s="50"/>
      <c r="F174" s="50"/>
      <c r="G174" s="52" t="s">
        <v>680</v>
      </c>
      <c r="H174" s="37">
        <v>15069.96</v>
      </c>
      <c r="I174" s="37">
        <v>15218.54</v>
      </c>
      <c r="J174" s="37">
        <v>20308.37</v>
      </c>
      <c r="K174" s="37">
        <v>20159.79</v>
      </c>
      <c r="L174" s="53"/>
    </row>
    <row r="175" spans="1:12" x14ac:dyDescent="0.25">
      <c r="A175" s="51" t="s">
        <v>681</v>
      </c>
      <c r="B175" s="49" t="s">
        <v>385</v>
      </c>
      <c r="C175" s="50"/>
      <c r="D175" s="50"/>
      <c r="E175" s="50"/>
      <c r="F175" s="50"/>
      <c r="G175" s="52" t="s">
        <v>682</v>
      </c>
      <c r="H175" s="37">
        <v>241.98</v>
      </c>
      <c r="I175" s="37">
        <v>241.98</v>
      </c>
      <c r="J175" s="37">
        <v>208.74</v>
      </c>
      <c r="K175" s="37">
        <v>208.74</v>
      </c>
      <c r="L175" s="53"/>
    </row>
    <row r="176" spans="1:12" x14ac:dyDescent="0.25">
      <c r="A176" s="51" t="s">
        <v>683</v>
      </c>
      <c r="B176" s="49" t="s">
        <v>385</v>
      </c>
      <c r="C176" s="50"/>
      <c r="D176" s="50"/>
      <c r="E176" s="50"/>
      <c r="F176" s="50"/>
      <c r="G176" s="52" t="s">
        <v>684</v>
      </c>
      <c r="H176" s="37">
        <v>1755.26</v>
      </c>
      <c r="I176" s="37">
        <v>1755.26</v>
      </c>
      <c r="J176" s="37">
        <v>1323.98</v>
      </c>
      <c r="K176" s="37">
        <v>1323.98</v>
      </c>
      <c r="L176" s="53"/>
    </row>
    <row r="177" spans="1:12" x14ac:dyDescent="0.25">
      <c r="A177" s="51" t="s">
        <v>685</v>
      </c>
      <c r="B177" s="49" t="s">
        <v>385</v>
      </c>
      <c r="C177" s="50"/>
      <c r="D177" s="50"/>
      <c r="E177" s="50"/>
      <c r="F177" s="50"/>
      <c r="G177" s="52" t="s">
        <v>686</v>
      </c>
      <c r="H177" s="37">
        <v>16938.57</v>
      </c>
      <c r="I177" s="37">
        <v>8181.5</v>
      </c>
      <c r="J177" s="37">
        <v>6724.34</v>
      </c>
      <c r="K177" s="37">
        <v>15481.41</v>
      </c>
      <c r="L177" s="53"/>
    </row>
    <row r="178" spans="1:12" x14ac:dyDescent="0.25">
      <c r="A178" s="51" t="s">
        <v>687</v>
      </c>
      <c r="B178" s="49" t="s">
        <v>385</v>
      </c>
      <c r="C178" s="50"/>
      <c r="D178" s="50"/>
      <c r="E178" s="50"/>
      <c r="F178" s="50"/>
      <c r="G178" s="52" t="s">
        <v>688</v>
      </c>
      <c r="H178" s="37">
        <v>16771.009999999998</v>
      </c>
      <c r="I178" s="37">
        <v>16771.009999999998</v>
      </c>
      <c r="J178" s="37">
        <v>14862.49</v>
      </c>
      <c r="K178" s="37">
        <v>14862.49</v>
      </c>
      <c r="L178" s="53"/>
    </row>
    <row r="179" spans="1:12" x14ac:dyDescent="0.25">
      <c r="A179" s="51" t="s">
        <v>689</v>
      </c>
      <c r="B179" s="49" t="s">
        <v>385</v>
      </c>
      <c r="C179" s="50"/>
      <c r="D179" s="50"/>
      <c r="E179" s="50"/>
      <c r="F179" s="50"/>
      <c r="G179" s="52" t="s">
        <v>690</v>
      </c>
      <c r="H179" s="37">
        <v>3437.03</v>
      </c>
      <c r="I179" s="37">
        <v>3437.03</v>
      </c>
      <c r="J179" s="37">
        <v>2841.75</v>
      </c>
      <c r="K179" s="37">
        <v>2841.75</v>
      </c>
      <c r="L179" s="53"/>
    </row>
    <row r="180" spans="1:12" x14ac:dyDescent="0.25">
      <c r="A180" s="51" t="s">
        <v>691</v>
      </c>
      <c r="B180" s="49" t="s">
        <v>385</v>
      </c>
      <c r="C180" s="50"/>
      <c r="D180" s="50"/>
      <c r="E180" s="50"/>
      <c r="F180" s="50"/>
      <c r="G180" s="52" t="s">
        <v>692</v>
      </c>
      <c r="H180" s="37">
        <v>803.69</v>
      </c>
      <c r="I180" s="37">
        <v>803.84</v>
      </c>
      <c r="J180" s="37">
        <v>881.52</v>
      </c>
      <c r="K180" s="37">
        <v>881.37</v>
      </c>
      <c r="L180" s="53"/>
    </row>
    <row r="181" spans="1:12" x14ac:dyDescent="0.25">
      <c r="A181" s="51" t="s">
        <v>693</v>
      </c>
      <c r="B181" s="49" t="s">
        <v>385</v>
      </c>
      <c r="C181" s="50"/>
      <c r="D181" s="50"/>
      <c r="E181" s="50"/>
      <c r="F181" s="50"/>
      <c r="G181" s="52" t="s">
        <v>694</v>
      </c>
      <c r="H181" s="37">
        <v>2572.4699999999998</v>
      </c>
      <c r="I181" s="37">
        <v>2572.4699999999998</v>
      </c>
      <c r="J181" s="37">
        <v>2115.9899999999998</v>
      </c>
      <c r="K181" s="37">
        <v>2115.9899999999998</v>
      </c>
      <c r="L181" s="53"/>
    </row>
    <row r="182" spans="1:12" x14ac:dyDescent="0.25">
      <c r="A182" s="54" t="s">
        <v>385</v>
      </c>
      <c r="B182" s="49" t="s">
        <v>385</v>
      </c>
      <c r="C182" s="50"/>
      <c r="D182" s="50"/>
      <c r="E182" s="50"/>
      <c r="F182" s="50"/>
      <c r="G182" s="55" t="s">
        <v>385</v>
      </c>
      <c r="H182" s="38"/>
      <c r="I182" s="38"/>
      <c r="J182" s="38"/>
      <c r="K182" s="38"/>
      <c r="L182" s="56"/>
    </row>
    <row r="183" spans="1:12" x14ac:dyDescent="0.25">
      <c r="A183" s="45" t="s">
        <v>695</v>
      </c>
      <c r="B183" s="49" t="s">
        <v>385</v>
      </c>
      <c r="C183" s="50"/>
      <c r="D183" s="50"/>
      <c r="E183" s="46" t="s">
        <v>696</v>
      </c>
      <c r="F183" s="47"/>
      <c r="G183" s="47"/>
      <c r="H183" s="35">
        <v>249271.02</v>
      </c>
      <c r="I183" s="35">
        <v>531587.85</v>
      </c>
      <c r="J183" s="35">
        <v>478401.02</v>
      </c>
      <c r="K183" s="35">
        <v>196084.19</v>
      </c>
      <c r="L183" s="62"/>
    </row>
    <row r="184" spans="1:12" x14ac:dyDescent="0.25">
      <c r="A184" s="45" t="s">
        <v>697</v>
      </c>
      <c r="B184" s="49" t="s">
        <v>385</v>
      </c>
      <c r="C184" s="50"/>
      <c r="D184" s="50"/>
      <c r="E184" s="50"/>
      <c r="F184" s="46" t="s">
        <v>696</v>
      </c>
      <c r="G184" s="47"/>
      <c r="H184" s="35">
        <v>249271.02</v>
      </c>
      <c r="I184" s="35">
        <v>531587.85</v>
      </c>
      <c r="J184" s="35">
        <v>478401.02</v>
      </c>
      <c r="K184" s="35">
        <v>196084.19</v>
      </c>
      <c r="L184" s="62"/>
    </row>
    <row r="185" spans="1:12" x14ac:dyDescent="0.25">
      <c r="A185" s="51" t="s">
        <v>698</v>
      </c>
      <c r="B185" s="49" t="s">
        <v>385</v>
      </c>
      <c r="C185" s="50"/>
      <c r="D185" s="50"/>
      <c r="E185" s="50"/>
      <c r="F185" s="50"/>
      <c r="G185" s="52" t="s">
        <v>699</v>
      </c>
      <c r="H185" s="37">
        <v>249271.02</v>
      </c>
      <c r="I185" s="37">
        <v>531587.85</v>
      </c>
      <c r="J185" s="37">
        <v>478401.02</v>
      </c>
      <c r="K185" s="37">
        <v>196084.19</v>
      </c>
      <c r="L185" s="53"/>
    </row>
    <row r="186" spans="1:12" x14ac:dyDescent="0.25">
      <c r="A186" s="54" t="s">
        <v>385</v>
      </c>
      <c r="B186" s="49" t="s">
        <v>385</v>
      </c>
      <c r="C186" s="50"/>
      <c r="D186" s="50"/>
      <c r="E186" s="50"/>
      <c r="F186" s="50"/>
      <c r="G186" s="55" t="s">
        <v>385</v>
      </c>
      <c r="H186" s="38"/>
      <c r="I186" s="38"/>
      <c r="J186" s="38"/>
      <c r="K186" s="38"/>
      <c r="L186" s="56"/>
    </row>
    <row r="187" spans="1:12" x14ac:dyDescent="0.25">
      <c r="A187" s="45" t="s">
        <v>700</v>
      </c>
      <c r="B187" s="49" t="s">
        <v>385</v>
      </c>
      <c r="C187" s="50"/>
      <c r="D187" s="50"/>
      <c r="E187" s="46" t="s">
        <v>456</v>
      </c>
      <c r="F187" s="47"/>
      <c r="G187" s="47"/>
      <c r="H187" s="35">
        <v>39</v>
      </c>
      <c r="I187" s="35">
        <v>0</v>
      </c>
      <c r="J187" s="35">
        <v>0</v>
      </c>
      <c r="K187" s="35">
        <v>39</v>
      </c>
      <c r="L187" s="62"/>
    </row>
    <row r="188" spans="1:12" x14ac:dyDescent="0.25">
      <c r="A188" s="45" t="s">
        <v>701</v>
      </c>
      <c r="B188" s="49" t="s">
        <v>385</v>
      </c>
      <c r="C188" s="50"/>
      <c r="D188" s="50"/>
      <c r="E188" s="50"/>
      <c r="F188" s="46" t="s">
        <v>456</v>
      </c>
      <c r="G188" s="47"/>
      <c r="H188" s="35">
        <v>39</v>
      </c>
      <c r="I188" s="35">
        <v>0</v>
      </c>
      <c r="J188" s="35">
        <v>0</v>
      </c>
      <c r="K188" s="35">
        <v>39</v>
      </c>
      <c r="L188" s="62"/>
    </row>
    <row r="189" spans="1:12" x14ac:dyDescent="0.25">
      <c r="A189" s="51" t="s">
        <v>702</v>
      </c>
      <c r="B189" s="49" t="s">
        <v>385</v>
      </c>
      <c r="C189" s="50"/>
      <c r="D189" s="50"/>
      <c r="E189" s="50"/>
      <c r="F189" s="50"/>
      <c r="G189" s="52" t="s">
        <v>703</v>
      </c>
      <c r="H189" s="37">
        <v>39</v>
      </c>
      <c r="I189" s="37">
        <v>0</v>
      </c>
      <c r="J189" s="37">
        <v>0</v>
      </c>
      <c r="K189" s="37">
        <v>39</v>
      </c>
      <c r="L189" s="53"/>
    </row>
    <row r="190" spans="1:12" x14ac:dyDescent="0.25">
      <c r="A190" s="54" t="s">
        <v>385</v>
      </c>
      <c r="B190" s="49" t="s">
        <v>385</v>
      </c>
      <c r="C190" s="50"/>
      <c r="D190" s="50"/>
      <c r="E190" s="50"/>
      <c r="F190" s="50"/>
      <c r="G190" s="55" t="s">
        <v>385</v>
      </c>
      <c r="H190" s="38"/>
      <c r="I190" s="38"/>
      <c r="J190" s="38"/>
      <c r="K190" s="38"/>
      <c r="L190" s="56"/>
    </row>
    <row r="191" spans="1:12" x14ac:dyDescent="0.25">
      <c r="A191" s="45" t="s">
        <v>705</v>
      </c>
      <c r="B191" s="49" t="s">
        <v>385</v>
      </c>
      <c r="C191" s="50"/>
      <c r="D191" s="46" t="s">
        <v>706</v>
      </c>
      <c r="E191" s="47"/>
      <c r="F191" s="47"/>
      <c r="G191" s="47"/>
      <c r="H191" s="35">
        <v>6279922.2999999998</v>
      </c>
      <c r="I191" s="35">
        <v>1193580.73</v>
      </c>
      <c r="J191" s="35">
        <v>1275240.83</v>
      </c>
      <c r="K191" s="35">
        <v>6361582.4000000004</v>
      </c>
      <c r="L191" s="62"/>
    </row>
    <row r="192" spans="1:12" x14ac:dyDescent="0.25">
      <c r="A192" s="45" t="s">
        <v>707</v>
      </c>
      <c r="B192" s="49" t="s">
        <v>385</v>
      </c>
      <c r="C192" s="50"/>
      <c r="D192" s="50"/>
      <c r="E192" s="46" t="s">
        <v>706</v>
      </c>
      <c r="F192" s="47"/>
      <c r="G192" s="47"/>
      <c r="H192" s="35">
        <v>6279922.2999999998</v>
      </c>
      <c r="I192" s="35">
        <v>1193580.73</v>
      </c>
      <c r="J192" s="35">
        <v>1275240.83</v>
      </c>
      <c r="K192" s="35">
        <v>6361582.4000000004</v>
      </c>
      <c r="L192" s="62"/>
    </row>
    <row r="193" spans="1:12" x14ac:dyDescent="0.25">
      <c r="A193" s="45" t="s">
        <v>708</v>
      </c>
      <c r="B193" s="49" t="s">
        <v>385</v>
      </c>
      <c r="C193" s="50"/>
      <c r="D193" s="50"/>
      <c r="E193" s="50"/>
      <c r="F193" s="46" t="s">
        <v>706</v>
      </c>
      <c r="G193" s="47"/>
      <c r="H193" s="35">
        <v>6279922.2999999998</v>
      </c>
      <c r="I193" s="35">
        <v>1193580.73</v>
      </c>
      <c r="J193" s="35">
        <v>1275240.83</v>
      </c>
      <c r="K193" s="35">
        <v>6361582.4000000004</v>
      </c>
      <c r="L193" s="62"/>
    </row>
    <row r="194" spans="1:12" x14ac:dyDescent="0.25">
      <c r="A194" s="51" t="s">
        <v>709</v>
      </c>
      <c r="B194" s="49" t="s">
        <v>385</v>
      </c>
      <c r="C194" s="50"/>
      <c r="D194" s="50"/>
      <c r="E194" s="50"/>
      <c r="F194" s="50"/>
      <c r="G194" s="52" t="s">
        <v>710</v>
      </c>
      <c r="H194" s="37">
        <v>6279922.2999999998</v>
      </c>
      <c r="I194" s="37">
        <v>1193580.73</v>
      </c>
      <c r="J194" s="37">
        <v>1275240.83</v>
      </c>
      <c r="K194" s="37">
        <v>6361582.4000000004</v>
      </c>
      <c r="L194" s="53"/>
    </row>
    <row r="195" spans="1:12" x14ac:dyDescent="0.25">
      <c r="A195" s="45" t="s">
        <v>385</v>
      </c>
      <c r="B195" s="49" t="s">
        <v>385</v>
      </c>
      <c r="C195" s="50"/>
      <c r="D195" s="46" t="s">
        <v>385</v>
      </c>
      <c r="E195" s="47"/>
      <c r="F195" s="47"/>
      <c r="G195" s="47"/>
      <c r="H195" s="36"/>
      <c r="I195" s="36"/>
      <c r="J195" s="36"/>
      <c r="K195" s="36"/>
      <c r="L195" s="63"/>
    </row>
    <row r="196" spans="1:12" x14ac:dyDescent="0.25">
      <c r="A196" s="45" t="s">
        <v>711</v>
      </c>
      <c r="B196" s="48" t="s">
        <v>385</v>
      </c>
      <c r="C196" s="46" t="s">
        <v>712</v>
      </c>
      <c r="D196" s="47"/>
      <c r="E196" s="47"/>
      <c r="F196" s="47"/>
      <c r="G196" s="47"/>
      <c r="H196" s="35">
        <v>22150224.559999999</v>
      </c>
      <c r="I196" s="35">
        <v>283855.94</v>
      </c>
      <c r="J196" s="35">
        <v>338.98</v>
      </c>
      <c r="K196" s="35">
        <v>21866707.600000001</v>
      </c>
      <c r="L196" s="62"/>
    </row>
    <row r="197" spans="1:12" x14ac:dyDescent="0.25">
      <c r="A197" s="45" t="s">
        <v>713</v>
      </c>
      <c r="B197" s="49" t="s">
        <v>385</v>
      </c>
      <c r="C197" s="50"/>
      <c r="D197" s="46" t="s">
        <v>714</v>
      </c>
      <c r="E197" s="47"/>
      <c r="F197" s="47"/>
      <c r="G197" s="47"/>
      <c r="H197" s="35">
        <v>12495669.869999999</v>
      </c>
      <c r="I197" s="35">
        <v>283855.94</v>
      </c>
      <c r="J197" s="35">
        <v>338.98</v>
      </c>
      <c r="K197" s="35">
        <v>12212152.91</v>
      </c>
      <c r="L197" s="62"/>
    </row>
    <row r="198" spans="1:12" x14ac:dyDescent="0.25">
      <c r="A198" s="45" t="s">
        <v>715</v>
      </c>
      <c r="B198" s="49" t="s">
        <v>385</v>
      </c>
      <c r="C198" s="50"/>
      <c r="D198" s="50"/>
      <c r="E198" s="46" t="s">
        <v>716</v>
      </c>
      <c r="F198" s="47"/>
      <c r="G198" s="47"/>
      <c r="H198" s="35">
        <v>12371906.640000001</v>
      </c>
      <c r="I198" s="35">
        <v>281447.87</v>
      </c>
      <c r="J198" s="35">
        <v>0</v>
      </c>
      <c r="K198" s="35">
        <v>12090458.77</v>
      </c>
      <c r="L198" s="62"/>
    </row>
    <row r="199" spans="1:12" x14ac:dyDescent="0.25">
      <c r="A199" s="45" t="s">
        <v>717</v>
      </c>
      <c r="B199" s="49" t="s">
        <v>385</v>
      </c>
      <c r="C199" s="50"/>
      <c r="D199" s="50"/>
      <c r="E199" s="50"/>
      <c r="F199" s="46" t="s">
        <v>716</v>
      </c>
      <c r="G199" s="47"/>
      <c r="H199" s="35">
        <v>12371906.640000001</v>
      </c>
      <c r="I199" s="35">
        <v>281447.87</v>
      </c>
      <c r="J199" s="35">
        <v>0</v>
      </c>
      <c r="K199" s="35">
        <v>12090458.77</v>
      </c>
      <c r="L199" s="62"/>
    </row>
    <row r="200" spans="1:12" x14ac:dyDescent="0.25">
      <c r="A200" s="51" t="s">
        <v>718</v>
      </c>
      <c r="B200" s="49" t="s">
        <v>385</v>
      </c>
      <c r="C200" s="50"/>
      <c r="D200" s="50"/>
      <c r="E200" s="50"/>
      <c r="F200" s="50"/>
      <c r="G200" s="52" t="s">
        <v>719</v>
      </c>
      <c r="H200" s="37">
        <v>10259602.619999999</v>
      </c>
      <c r="I200" s="37">
        <v>240658.4</v>
      </c>
      <c r="J200" s="37">
        <v>0</v>
      </c>
      <c r="K200" s="37">
        <v>10018944.220000001</v>
      </c>
      <c r="L200" s="53"/>
    </row>
    <row r="201" spans="1:12" x14ac:dyDescent="0.25">
      <c r="A201" s="51" t="s">
        <v>720</v>
      </c>
      <c r="B201" s="49" t="s">
        <v>385</v>
      </c>
      <c r="C201" s="50"/>
      <c r="D201" s="50"/>
      <c r="E201" s="50"/>
      <c r="F201" s="50"/>
      <c r="G201" s="52" t="s">
        <v>721</v>
      </c>
      <c r="H201" s="37">
        <v>373596.1</v>
      </c>
      <c r="I201" s="37">
        <v>9213.5499999999993</v>
      </c>
      <c r="J201" s="37">
        <v>0</v>
      </c>
      <c r="K201" s="37">
        <v>364382.55</v>
      </c>
      <c r="L201" s="53"/>
    </row>
    <row r="202" spans="1:12" x14ac:dyDescent="0.25">
      <c r="A202" s="51" t="s">
        <v>722</v>
      </c>
      <c r="B202" s="49" t="s">
        <v>385</v>
      </c>
      <c r="C202" s="50"/>
      <c r="D202" s="50"/>
      <c r="E202" s="50"/>
      <c r="F202" s="50"/>
      <c r="G202" s="52" t="s">
        <v>723</v>
      </c>
      <c r="H202" s="37">
        <v>35705.760000000002</v>
      </c>
      <c r="I202" s="37">
        <v>445.63</v>
      </c>
      <c r="J202" s="37">
        <v>0</v>
      </c>
      <c r="K202" s="37">
        <v>35260.129999999997</v>
      </c>
      <c r="L202" s="53"/>
    </row>
    <row r="203" spans="1:12" x14ac:dyDescent="0.25">
      <c r="A203" s="51" t="s">
        <v>724</v>
      </c>
      <c r="B203" s="49" t="s">
        <v>385</v>
      </c>
      <c r="C203" s="50"/>
      <c r="D203" s="50"/>
      <c r="E203" s="50"/>
      <c r="F203" s="50"/>
      <c r="G203" s="52" t="s">
        <v>725</v>
      </c>
      <c r="H203" s="37">
        <v>393137.44</v>
      </c>
      <c r="I203" s="37">
        <v>7417.47</v>
      </c>
      <c r="J203" s="37">
        <v>0</v>
      </c>
      <c r="K203" s="37">
        <v>385719.97</v>
      </c>
      <c r="L203" s="53"/>
    </row>
    <row r="204" spans="1:12" x14ac:dyDescent="0.25">
      <c r="A204" s="51" t="s">
        <v>726</v>
      </c>
      <c r="B204" s="49" t="s">
        <v>385</v>
      </c>
      <c r="C204" s="50"/>
      <c r="D204" s="50"/>
      <c r="E204" s="50"/>
      <c r="F204" s="50"/>
      <c r="G204" s="52" t="s">
        <v>727</v>
      </c>
      <c r="H204" s="37">
        <v>314540.17</v>
      </c>
      <c r="I204" s="37">
        <v>6342.41</v>
      </c>
      <c r="J204" s="37">
        <v>0</v>
      </c>
      <c r="K204" s="37">
        <v>308197.76000000001</v>
      </c>
      <c r="L204" s="53"/>
    </row>
    <row r="205" spans="1:12" x14ac:dyDescent="0.25">
      <c r="A205" s="51" t="s">
        <v>728</v>
      </c>
      <c r="B205" s="49" t="s">
        <v>385</v>
      </c>
      <c r="C205" s="50"/>
      <c r="D205" s="50"/>
      <c r="E205" s="50"/>
      <c r="F205" s="50"/>
      <c r="G205" s="52" t="s">
        <v>729</v>
      </c>
      <c r="H205" s="37">
        <v>995324.55</v>
      </c>
      <c r="I205" s="37">
        <v>17370.41</v>
      </c>
      <c r="J205" s="37">
        <v>0</v>
      </c>
      <c r="K205" s="37">
        <v>977954.14</v>
      </c>
      <c r="L205" s="53"/>
    </row>
    <row r="206" spans="1:12" x14ac:dyDescent="0.25">
      <c r="A206" s="54" t="s">
        <v>385</v>
      </c>
      <c r="B206" s="49" t="s">
        <v>385</v>
      </c>
      <c r="C206" s="50"/>
      <c r="D206" s="50"/>
      <c r="E206" s="50"/>
      <c r="F206" s="50"/>
      <c r="G206" s="55" t="s">
        <v>385</v>
      </c>
      <c r="H206" s="38"/>
      <c r="I206" s="38"/>
      <c r="J206" s="38"/>
      <c r="K206" s="38"/>
      <c r="L206" s="56"/>
    </row>
    <row r="207" spans="1:12" x14ac:dyDescent="0.25">
      <c r="A207" s="45" t="s">
        <v>730</v>
      </c>
      <c r="B207" s="49" t="s">
        <v>385</v>
      </c>
      <c r="C207" s="50"/>
      <c r="D207" s="50"/>
      <c r="E207" s="46" t="s">
        <v>731</v>
      </c>
      <c r="F207" s="47"/>
      <c r="G207" s="47"/>
      <c r="H207" s="35">
        <v>55964.01</v>
      </c>
      <c r="I207" s="35">
        <v>2408.0700000000002</v>
      </c>
      <c r="J207" s="35">
        <v>0</v>
      </c>
      <c r="K207" s="35">
        <v>53555.94</v>
      </c>
      <c r="L207" s="62"/>
    </row>
    <row r="208" spans="1:12" x14ac:dyDescent="0.25">
      <c r="A208" s="45" t="s">
        <v>732</v>
      </c>
      <c r="B208" s="49" t="s">
        <v>385</v>
      </c>
      <c r="C208" s="50"/>
      <c r="D208" s="50"/>
      <c r="E208" s="50"/>
      <c r="F208" s="46" t="s">
        <v>731</v>
      </c>
      <c r="G208" s="47"/>
      <c r="H208" s="35">
        <v>55964.01</v>
      </c>
      <c r="I208" s="35">
        <v>2408.0700000000002</v>
      </c>
      <c r="J208" s="35">
        <v>0</v>
      </c>
      <c r="K208" s="35">
        <v>53555.94</v>
      </c>
      <c r="L208" s="62"/>
    </row>
    <row r="209" spans="1:12" x14ac:dyDescent="0.25">
      <c r="A209" s="51" t="s">
        <v>733</v>
      </c>
      <c r="B209" s="49" t="s">
        <v>385</v>
      </c>
      <c r="C209" s="50"/>
      <c r="D209" s="50"/>
      <c r="E209" s="50"/>
      <c r="F209" s="50"/>
      <c r="G209" s="52" t="s">
        <v>734</v>
      </c>
      <c r="H209" s="37">
        <v>55964.01</v>
      </c>
      <c r="I209" s="37">
        <v>2408.0700000000002</v>
      </c>
      <c r="J209" s="37">
        <v>0</v>
      </c>
      <c r="K209" s="37">
        <v>53555.94</v>
      </c>
      <c r="L209" s="53"/>
    </row>
    <row r="210" spans="1:12" x14ac:dyDescent="0.25">
      <c r="A210" s="54" t="s">
        <v>385</v>
      </c>
      <c r="B210" s="49" t="s">
        <v>385</v>
      </c>
      <c r="C210" s="50"/>
      <c r="D210" s="50"/>
      <c r="E210" s="50"/>
      <c r="F210" s="50"/>
      <c r="G210" s="55" t="s">
        <v>385</v>
      </c>
      <c r="H210" s="38"/>
      <c r="I210" s="38"/>
      <c r="J210" s="38"/>
      <c r="K210" s="38"/>
      <c r="L210" s="56"/>
    </row>
    <row r="211" spans="1:12" x14ac:dyDescent="0.25">
      <c r="A211" s="45" t="s">
        <v>735</v>
      </c>
      <c r="B211" s="49" t="s">
        <v>385</v>
      </c>
      <c r="C211" s="50"/>
      <c r="D211" s="50"/>
      <c r="E211" s="46" t="s">
        <v>736</v>
      </c>
      <c r="F211" s="47"/>
      <c r="G211" s="47"/>
      <c r="H211" s="35">
        <v>67799.22</v>
      </c>
      <c r="I211" s="35">
        <v>0</v>
      </c>
      <c r="J211" s="35">
        <v>338.98</v>
      </c>
      <c r="K211" s="35">
        <v>68138.2</v>
      </c>
      <c r="L211" s="62"/>
    </row>
    <row r="212" spans="1:12" x14ac:dyDescent="0.25">
      <c r="A212" s="45" t="s">
        <v>737</v>
      </c>
      <c r="B212" s="49" t="s">
        <v>385</v>
      </c>
      <c r="C212" s="50"/>
      <c r="D212" s="50"/>
      <c r="E212" s="50"/>
      <c r="F212" s="46" t="s">
        <v>736</v>
      </c>
      <c r="G212" s="47"/>
      <c r="H212" s="35">
        <v>67799.22</v>
      </c>
      <c r="I212" s="35">
        <v>0</v>
      </c>
      <c r="J212" s="35">
        <v>338.98</v>
      </c>
      <c r="K212" s="35">
        <v>68138.2</v>
      </c>
      <c r="L212" s="62"/>
    </row>
    <row r="213" spans="1:12" x14ac:dyDescent="0.25">
      <c r="A213" s="51" t="s">
        <v>738</v>
      </c>
      <c r="B213" s="49" t="s">
        <v>385</v>
      </c>
      <c r="C213" s="50"/>
      <c r="D213" s="50"/>
      <c r="E213" s="50"/>
      <c r="F213" s="50"/>
      <c r="G213" s="52" t="s">
        <v>739</v>
      </c>
      <c r="H213" s="37">
        <v>67799.22</v>
      </c>
      <c r="I213" s="37">
        <v>0</v>
      </c>
      <c r="J213" s="37">
        <v>338.98</v>
      </c>
      <c r="K213" s="37">
        <v>68138.2</v>
      </c>
      <c r="L213" s="53"/>
    </row>
    <row r="214" spans="1:12" x14ac:dyDescent="0.25">
      <c r="A214" s="54" t="s">
        <v>385</v>
      </c>
      <c r="B214" s="49" t="s">
        <v>385</v>
      </c>
      <c r="C214" s="50"/>
      <c r="D214" s="50"/>
      <c r="E214" s="50"/>
      <c r="F214" s="50"/>
      <c r="G214" s="55" t="s">
        <v>385</v>
      </c>
      <c r="H214" s="38"/>
      <c r="I214" s="38"/>
      <c r="J214" s="38"/>
      <c r="K214" s="38"/>
      <c r="L214" s="56"/>
    </row>
    <row r="215" spans="1:12" x14ac:dyDescent="0.25">
      <c r="A215" s="45" t="s">
        <v>740</v>
      </c>
      <c r="B215" s="49" t="s">
        <v>385</v>
      </c>
      <c r="C215" s="50"/>
      <c r="D215" s="46" t="s">
        <v>741</v>
      </c>
      <c r="E215" s="47"/>
      <c r="F215" s="47"/>
      <c r="G215" s="47"/>
      <c r="H215" s="35">
        <v>9654554.6899999995</v>
      </c>
      <c r="I215" s="35">
        <v>0</v>
      </c>
      <c r="J215" s="35">
        <v>0</v>
      </c>
      <c r="K215" s="35">
        <v>9654554.6899999995</v>
      </c>
      <c r="L215" s="62"/>
    </row>
    <row r="216" spans="1:12" x14ac:dyDescent="0.25">
      <c r="A216" s="45" t="s">
        <v>742</v>
      </c>
      <c r="B216" s="49" t="s">
        <v>385</v>
      </c>
      <c r="C216" s="50"/>
      <c r="D216" s="50"/>
      <c r="E216" s="46" t="s">
        <v>741</v>
      </c>
      <c r="F216" s="47"/>
      <c r="G216" s="47"/>
      <c r="H216" s="35">
        <v>9654554.6899999995</v>
      </c>
      <c r="I216" s="35">
        <v>0</v>
      </c>
      <c r="J216" s="35">
        <v>0</v>
      </c>
      <c r="K216" s="35">
        <v>9654554.6899999995</v>
      </c>
      <c r="L216" s="62"/>
    </row>
    <row r="217" spans="1:12" x14ac:dyDescent="0.25">
      <c r="A217" s="45" t="s">
        <v>743</v>
      </c>
      <c r="B217" s="49" t="s">
        <v>385</v>
      </c>
      <c r="C217" s="50"/>
      <c r="D217" s="50"/>
      <c r="E217" s="50"/>
      <c r="F217" s="46" t="s">
        <v>744</v>
      </c>
      <c r="G217" s="47"/>
      <c r="H217" s="35">
        <v>9654554.6899999995</v>
      </c>
      <c r="I217" s="35">
        <v>0</v>
      </c>
      <c r="J217" s="35">
        <v>0</v>
      </c>
      <c r="K217" s="35">
        <v>9654554.6899999995</v>
      </c>
      <c r="L217" s="62"/>
    </row>
    <row r="218" spans="1:12" x14ac:dyDescent="0.25">
      <c r="A218" s="51" t="s">
        <v>745</v>
      </c>
      <c r="B218" s="49" t="s">
        <v>385</v>
      </c>
      <c r="C218" s="50"/>
      <c r="D218" s="50"/>
      <c r="E218" s="50"/>
      <c r="F218" s="50"/>
      <c r="G218" s="52" t="s">
        <v>504</v>
      </c>
      <c r="H218" s="37">
        <v>29585</v>
      </c>
      <c r="I218" s="37">
        <v>0</v>
      </c>
      <c r="J218" s="37">
        <v>0</v>
      </c>
      <c r="K218" s="37">
        <v>29585</v>
      </c>
      <c r="L218" s="53"/>
    </row>
    <row r="219" spans="1:12" x14ac:dyDescent="0.25">
      <c r="A219" s="51" t="s">
        <v>746</v>
      </c>
      <c r="B219" s="49" t="s">
        <v>385</v>
      </c>
      <c r="C219" s="50"/>
      <c r="D219" s="50"/>
      <c r="E219" s="50"/>
      <c r="F219" s="50"/>
      <c r="G219" s="52" t="s">
        <v>635</v>
      </c>
      <c r="H219" s="37">
        <v>1267564.69</v>
      </c>
      <c r="I219" s="37">
        <v>0</v>
      </c>
      <c r="J219" s="37">
        <v>0</v>
      </c>
      <c r="K219" s="37">
        <v>1267564.69</v>
      </c>
      <c r="L219" s="53"/>
    </row>
    <row r="220" spans="1:12" x14ac:dyDescent="0.25">
      <c r="A220" s="51" t="s">
        <v>747</v>
      </c>
      <c r="B220" s="49" t="s">
        <v>385</v>
      </c>
      <c r="C220" s="50"/>
      <c r="D220" s="50"/>
      <c r="E220" s="50"/>
      <c r="F220" s="50"/>
      <c r="G220" s="52" t="s">
        <v>637</v>
      </c>
      <c r="H220" s="37">
        <v>35000</v>
      </c>
      <c r="I220" s="37">
        <v>0</v>
      </c>
      <c r="J220" s="37">
        <v>0</v>
      </c>
      <c r="K220" s="37">
        <v>35000</v>
      </c>
      <c r="L220" s="53"/>
    </row>
    <row r="221" spans="1:12" x14ac:dyDescent="0.25">
      <c r="A221" s="51" t="s">
        <v>748</v>
      </c>
      <c r="B221" s="49" t="s">
        <v>385</v>
      </c>
      <c r="C221" s="50"/>
      <c r="D221" s="50"/>
      <c r="E221" s="50"/>
      <c r="F221" s="50"/>
      <c r="G221" s="52" t="s">
        <v>639</v>
      </c>
      <c r="H221" s="37">
        <v>150000</v>
      </c>
      <c r="I221" s="37">
        <v>0</v>
      </c>
      <c r="J221" s="37">
        <v>0</v>
      </c>
      <c r="K221" s="37">
        <v>150000</v>
      </c>
      <c r="L221" s="53"/>
    </row>
    <row r="222" spans="1:12" x14ac:dyDescent="0.25">
      <c r="A222" s="51" t="s">
        <v>749</v>
      </c>
      <c r="B222" s="49" t="s">
        <v>385</v>
      </c>
      <c r="C222" s="50"/>
      <c r="D222" s="50"/>
      <c r="E222" s="50"/>
      <c r="F222" s="50"/>
      <c r="G222" s="52" t="s">
        <v>641</v>
      </c>
      <c r="H222" s="37">
        <v>8172405</v>
      </c>
      <c r="I222" s="37">
        <v>0</v>
      </c>
      <c r="J222" s="37">
        <v>0</v>
      </c>
      <c r="K222" s="37">
        <v>8172405</v>
      </c>
      <c r="L222" s="53"/>
    </row>
    <row r="223" spans="1:12" x14ac:dyDescent="0.25">
      <c r="A223" s="54" t="s">
        <v>385</v>
      </c>
      <c r="B223" s="49" t="s">
        <v>385</v>
      </c>
      <c r="C223" s="50"/>
      <c r="D223" s="50"/>
      <c r="E223" s="50"/>
      <c r="F223" s="50"/>
      <c r="G223" s="55" t="s">
        <v>385</v>
      </c>
      <c r="H223" s="38"/>
      <c r="I223" s="38"/>
      <c r="J223" s="38"/>
      <c r="K223" s="38"/>
      <c r="L223" s="56"/>
    </row>
    <row r="224" spans="1:12" x14ac:dyDescent="0.25">
      <c r="A224" s="45" t="s">
        <v>750</v>
      </c>
      <c r="B224" s="48" t="s">
        <v>385</v>
      </c>
      <c r="C224" s="46" t="s">
        <v>751</v>
      </c>
      <c r="D224" s="47"/>
      <c r="E224" s="47"/>
      <c r="F224" s="47"/>
      <c r="G224" s="47"/>
      <c r="H224" s="35">
        <v>-463740.7</v>
      </c>
      <c r="I224" s="35">
        <v>0</v>
      </c>
      <c r="J224" s="35">
        <v>0</v>
      </c>
      <c r="K224" s="35">
        <v>-463740.7</v>
      </c>
      <c r="L224" s="62"/>
    </row>
    <row r="225" spans="1:12" x14ac:dyDescent="0.25">
      <c r="A225" s="45" t="s">
        <v>752</v>
      </c>
      <c r="B225" s="49" t="s">
        <v>385</v>
      </c>
      <c r="C225" s="50"/>
      <c r="D225" s="46" t="s">
        <v>753</v>
      </c>
      <c r="E225" s="47"/>
      <c r="F225" s="47"/>
      <c r="G225" s="47"/>
      <c r="H225" s="35">
        <v>-463740.7</v>
      </c>
      <c r="I225" s="35">
        <v>0</v>
      </c>
      <c r="J225" s="35">
        <v>0</v>
      </c>
      <c r="K225" s="35">
        <v>-463740.7</v>
      </c>
      <c r="L225" s="62"/>
    </row>
    <row r="226" spans="1:12" x14ac:dyDescent="0.25">
      <c r="A226" s="45" t="s">
        <v>754</v>
      </c>
      <c r="B226" s="49" t="s">
        <v>385</v>
      </c>
      <c r="C226" s="50"/>
      <c r="D226" s="50"/>
      <c r="E226" s="46" t="s">
        <v>755</v>
      </c>
      <c r="F226" s="47"/>
      <c r="G226" s="47"/>
      <c r="H226" s="35">
        <v>-463740.7</v>
      </c>
      <c r="I226" s="35">
        <v>0</v>
      </c>
      <c r="J226" s="35">
        <v>0</v>
      </c>
      <c r="K226" s="35">
        <v>-463740.7</v>
      </c>
      <c r="L226" s="62"/>
    </row>
    <row r="227" spans="1:12" x14ac:dyDescent="0.25">
      <c r="A227" s="45" t="s">
        <v>756</v>
      </c>
      <c r="B227" s="49" t="s">
        <v>385</v>
      </c>
      <c r="C227" s="50"/>
      <c r="D227" s="50"/>
      <c r="E227" s="50"/>
      <c r="F227" s="46" t="s">
        <v>755</v>
      </c>
      <c r="G227" s="47"/>
      <c r="H227" s="35">
        <v>-463740.7</v>
      </c>
      <c r="I227" s="35">
        <v>0</v>
      </c>
      <c r="J227" s="35">
        <v>0</v>
      </c>
      <c r="K227" s="35">
        <v>-463740.7</v>
      </c>
      <c r="L227" s="62"/>
    </row>
    <row r="228" spans="1:12" x14ac:dyDescent="0.25">
      <c r="A228" s="51" t="s">
        <v>757</v>
      </c>
      <c r="B228" s="49" t="s">
        <v>385</v>
      </c>
      <c r="C228" s="50"/>
      <c r="D228" s="50"/>
      <c r="E228" s="50"/>
      <c r="F228" s="50"/>
      <c r="G228" s="52" t="s">
        <v>758</v>
      </c>
      <c r="H228" s="37">
        <v>-463740.7</v>
      </c>
      <c r="I228" s="37">
        <v>0</v>
      </c>
      <c r="J228" s="37">
        <v>0</v>
      </c>
      <c r="K228" s="37">
        <v>-463740.7</v>
      </c>
      <c r="L228" s="53"/>
    </row>
    <row r="229" spans="1:12" x14ac:dyDescent="0.25">
      <c r="A229" s="54" t="s">
        <v>385</v>
      </c>
      <c r="B229" s="49" t="s">
        <v>385</v>
      </c>
      <c r="C229" s="50"/>
      <c r="D229" s="50"/>
      <c r="E229" s="50"/>
      <c r="F229" s="50"/>
      <c r="G229" s="55" t="s">
        <v>385</v>
      </c>
      <c r="H229" s="38"/>
      <c r="I229" s="38"/>
      <c r="J229" s="38"/>
      <c r="K229" s="38"/>
      <c r="L229" s="56"/>
    </row>
    <row r="230" spans="1:12" x14ac:dyDescent="0.25">
      <c r="A230" s="45" t="s">
        <v>759</v>
      </c>
      <c r="B230" s="46" t="s">
        <v>760</v>
      </c>
      <c r="C230" s="47"/>
      <c r="D230" s="47"/>
      <c r="E230" s="47"/>
      <c r="F230" s="47"/>
      <c r="G230" s="47"/>
      <c r="H230" s="35">
        <v>5705903.0700000003</v>
      </c>
      <c r="I230" s="35">
        <v>2364839.2000000002</v>
      </c>
      <c r="J230" s="35">
        <v>651508.04</v>
      </c>
      <c r="K230" s="35">
        <v>7419234.2300000004</v>
      </c>
      <c r="L230" s="64">
        <f>I230-J230</f>
        <v>1713331.1600000001</v>
      </c>
    </row>
    <row r="231" spans="1:12" x14ac:dyDescent="0.25">
      <c r="A231" s="45" t="s">
        <v>761</v>
      </c>
      <c r="B231" s="48" t="s">
        <v>385</v>
      </c>
      <c r="C231" s="46" t="s">
        <v>762</v>
      </c>
      <c r="D231" s="47"/>
      <c r="E231" s="47"/>
      <c r="F231" s="47"/>
      <c r="G231" s="47"/>
      <c r="H231" s="35">
        <v>2854947.84</v>
      </c>
      <c r="I231" s="35">
        <v>1557186.1</v>
      </c>
      <c r="J231" s="35">
        <v>623928.12</v>
      </c>
      <c r="K231" s="35">
        <v>3788205.82</v>
      </c>
      <c r="L231" s="62"/>
    </row>
    <row r="232" spans="1:12" x14ac:dyDescent="0.25">
      <c r="A232" s="45" t="s">
        <v>763</v>
      </c>
      <c r="B232" s="49" t="s">
        <v>385</v>
      </c>
      <c r="C232" s="50"/>
      <c r="D232" s="46" t="s">
        <v>764</v>
      </c>
      <c r="E232" s="47"/>
      <c r="F232" s="47"/>
      <c r="G232" s="47"/>
      <c r="H232" s="35">
        <v>2032477.81</v>
      </c>
      <c r="I232" s="35">
        <v>1372629.79</v>
      </c>
      <c r="J232" s="35">
        <v>623928.12</v>
      </c>
      <c r="K232" s="35">
        <v>2781179.48</v>
      </c>
      <c r="L232" s="62"/>
    </row>
    <row r="233" spans="1:12" x14ac:dyDescent="0.25">
      <c r="A233" s="45" t="s">
        <v>765</v>
      </c>
      <c r="B233" s="49" t="s">
        <v>385</v>
      </c>
      <c r="C233" s="50"/>
      <c r="D233" s="50"/>
      <c r="E233" s="46" t="s">
        <v>766</v>
      </c>
      <c r="F233" s="47"/>
      <c r="G233" s="47"/>
      <c r="H233" s="35">
        <v>35503.64</v>
      </c>
      <c r="I233" s="35">
        <v>23925.87</v>
      </c>
      <c r="J233" s="35">
        <v>10688.35</v>
      </c>
      <c r="K233" s="35">
        <v>48741.16</v>
      </c>
      <c r="L233" s="62"/>
    </row>
    <row r="234" spans="1:12" x14ac:dyDescent="0.25">
      <c r="A234" s="45" t="s">
        <v>767</v>
      </c>
      <c r="B234" s="49" t="s">
        <v>385</v>
      </c>
      <c r="C234" s="50"/>
      <c r="D234" s="50"/>
      <c r="E234" s="50"/>
      <c r="F234" s="46" t="s">
        <v>768</v>
      </c>
      <c r="G234" s="47"/>
      <c r="H234" s="35">
        <v>17331.95</v>
      </c>
      <c r="I234" s="35">
        <v>13363.05</v>
      </c>
      <c r="J234" s="35">
        <v>6728.88</v>
      </c>
      <c r="K234" s="35">
        <v>23966.12</v>
      </c>
      <c r="L234" s="64">
        <f>I234-J234</f>
        <v>6634.1699999999992</v>
      </c>
    </row>
    <row r="235" spans="1:12" x14ac:dyDescent="0.25">
      <c r="A235" s="51" t="s">
        <v>769</v>
      </c>
      <c r="B235" s="49" t="s">
        <v>385</v>
      </c>
      <c r="C235" s="50"/>
      <c r="D235" s="50"/>
      <c r="E235" s="50"/>
      <c r="F235" s="50"/>
      <c r="G235" s="52" t="s">
        <v>770</v>
      </c>
      <c r="H235" s="37">
        <v>10929.6</v>
      </c>
      <c r="I235" s="37">
        <v>3643.2</v>
      </c>
      <c r="J235" s="37">
        <v>0</v>
      </c>
      <c r="K235" s="37">
        <v>14572.8</v>
      </c>
      <c r="L235" s="53"/>
    </row>
    <row r="236" spans="1:12" x14ac:dyDescent="0.25">
      <c r="A236" s="51" t="s">
        <v>771</v>
      </c>
      <c r="B236" s="49" t="s">
        <v>385</v>
      </c>
      <c r="C236" s="50"/>
      <c r="D236" s="50"/>
      <c r="E236" s="50"/>
      <c r="F236" s="50"/>
      <c r="G236" s="52" t="s">
        <v>772</v>
      </c>
      <c r="H236" s="37">
        <v>-923.59</v>
      </c>
      <c r="I236" s="37">
        <v>6038.99</v>
      </c>
      <c r="J236" s="37">
        <v>5489.99</v>
      </c>
      <c r="K236" s="37">
        <v>-374.59</v>
      </c>
      <c r="L236" s="53"/>
    </row>
    <row r="237" spans="1:12" x14ac:dyDescent="0.25">
      <c r="A237" s="51" t="s">
        <v>773</v>
      </c>
      <c r="B237" s="49" t="s">
        <v>385</v>
      </c>
      <c r="C237" s="50"/>
      <c r="D237" s="50"/>
      <c r="E237" s="50"/>
      <c r="F237" s="50"/>
      <c r="G237" s="52" t="s">
        <v>774</v>
      </c>
      <c r="H237" s="37">
        <v>1235.25</v>
      </c>
      <c r="I237" s="37">
        <v>1647</v>
      </c>
      <c r="J237" s="37">
        <v>1235.25</v>
      </c>
      <c r="K237" s="37">
        <v>1647</v>
      </c>
      <c r="L237" s="53"/>
    </row>
    <row r="238" spans="1:12" x14ac:dyDescent="0.25">
      <c r="A238" s="51" t="s">
        <v>775</v>
      </c>
      <c r="B238" s="49" t="s">
        <v>385</v>
      </c>
      <c r="C238" s="50"/>
      <c r="D238" s="50"/>
      <c r="E238" s="50"/>
      <c r="F238" s="50"/>
      <c r="G238" s="52" t="s">
        <v>776</v>
      </c>
      <c r="H238" s="37">
        <v>2909.73</v>
      </c>
      <c r="I238" s="37">
        <v>969.91</v>
      </c>
      <c r="J238" s="37">
        <v>0</v>
      </c>
      <c r="K238" s="37">
        <v>3879.64</v>
      </c>
      <c r="L238" s="53"/>
    </row>
    <row r="239" spans="1:12" x14ac:dyDescent="0.25">
      <c r="A239" s="51" t="s">
        <v>777</v>
      </c>
      <c r="B239" s="49" t="s">
        <v>385</v>
      </c>
      <c r="C239" s="50"/>
      <c r="D239" s="50"/>
      <c r="E239" s="50"/>
      <c r="F239" s="50"/>
      <c r="G239" s="52" t="s">
        <v>778</v>
      </c>
      <c r="H239" s="37">
        <v>874.38</v>
      </c>
      <c r="I239" s="37">
        <v>291.45999999999998</v>
      </c>
      <c r="J239" s="37">
        <v>0</v>
      </c>
      <c r="K239" s="37">
        <v>1165.8399999999999</v>
      </c>
      <c r="L239" s="53"/>
    </row>
    <row r="240" spans="1:12" x14ac:dyDescent="0.25">
      <c r="A240" s="51" t="s">
        <v>779</v>
      </c>
      <c r="B240" s="49" t="s">
        <v>385</v>
      </c>
      <c r="C240" s="50"/>
      <c r="D240" s="50"/>
      <c r="E240" s="50"/>
      <c r="F240" s="50"/>
      <c r="G240" s="52" t="s">
        <v>780</v>
      </c>
      <c r="H240" s="37">
        <v>109.29</v>
      </c>
      <c r="I240" s="37">
        <v>36.43</v>
      </c>
      <c r="J240" s="37">
        <v>0</v>
      </c>
      <c r="K240" s="37">
        <v>145.72</v>
      </c>
      <c r="L240" s="53"/>
    </row>
    <row r="241" spans="1:12" x14ac:dyDescent="0.25">
      <c r="A241" s="51" t="s">
        <v>781</v>
      </c>
      <c r="B241" s="49" t="s">
        <v>385</v>
      </c>
      <c r="C241" s="50"/>
      <c r="D241" s="50"/>
      <c r="E241" s="50"/>
      <c r="F241" s="50"/>
      <c r="G241" s="52" t="s">
        <v>782</v>
      </c>
      <c r="H241" s="37">
        <v>1905.18</v>
      </c>
      <c r="I241" s="37">
        <v>638.70000000000005</v>
      </c>
      <c r="J241" s="37">
        <v>3.64</v>
      </c>
      <c r="K241" s="37">
        <v>2540.2399999999998</v>
      </c>
      <c r="L241" s="53"/>
    </row>
    <row r="242" spans="1:12" x14ac:dyDescent="0.25">
      <c r="A242" s="51" t="s">
        <v>783</v>
      </c>
      <c r="B242" s="49" t="s">
        <v>385</v>
      </c>
      <c r="C242" s="50"/>
      <c r="D242" s="50"/>
      <c r="E242" s="50"/>
      <c r="F242" s="50"/>
      <c r="G242" s="52" t="s">
        <v>784</v>
      </c>
      <c r="H242" s="37">
        <v>3.12</v>
      </c>
      <c r="I242" s="37">
        <v>1.03</v>
      </c>
      <c r="J242" s="37">
        <v>0</v>
      </c>
      <c r="K242" s="37">
        <v>4.1500000000000004</v>
      </c>
      <c r="L242" s="53"/>
    </row>
    <row r="243" spans="1:12" x14ac:dyDescent="0.25">
      <c r="A243" s="51" t="s">
        <v>785</v>
      </c>
      <c r="B243" s="49" t="s">
        <v>385</v>
      </c>
      <c r="C243" s="50"/>
      <c r="D243" s="50"/>
      <c r="E243" s="50"/>
      <c r="F243" s="50"/>
      <c r="G243" s="52" t="s">
        <v>786</v>
      </c>
      <c r="H243" s="37">
        <v>288.99</v>
      </c>
      <c r="I243" s="37">
        <v>96.33</v>
      </c>
      <c r="J243" s="37">
        <v>0</v>
      </c>
      <c r="K243" s="37">
        <v>385.32</v>
      </c>
      <c r="L243" s="53"/>
    </row>
    <row r="244" spans="1:12" x14ac:dyDescent="0.25">
      <c r="A244" s="54" t="s">
        <v>385</v>
      </c>
      <c r="B244" s="49" t="s">
        <v>385</v>
      </c>
      <c r="C244" s="50"/>
      <c r="D244" s="50"/>
      <c r="E244" s="50"/>
      <c r="F244" s="50"/>
      <c r="G244" s="55" t="s">
        <v>385</v>
      </c>
      <c r="H244" s="38"/>
      <c r="I244" s="38"/>
      <c r="J244" s="38"/>
      <c r="K244" s="38"/>
      <c r="L244" s="56"/>
    </row>
    <row r="245" spans="1:12" x14ac:dyDescent="0.25">
      <c r="A245" s="45" t="s">
        <v>787</v>
      </c>
      <c r="B245" s="49" t="s">
        <v>385</v>
      </c>
      <c r="C245" s="50"/>
      <c r="D245" s="50"/>
      <c r="E245" s="50"/>
      <c r="F245" s="46" t="s">
        <v>788</v>
      </c>
      <c r="G245" s="47"/>
      <c r="H245" s="35">
        <v>18171.689999999999</v>
      </c>
      <c r="I245" s="35">
        <v>10562.82</v>
      </c>
      <c r="J245" s="35">
        <v>3959.47</v>
      </c>
      <c r="K245" s="35">
        <v>24775.040000000001</v>
      </c>
      <c r="L245" s="64">
        <f>I245-J245</f>
        <v>6603.35</v>
      </c>
    </row>
    <row r="246" spans="1:12" x14ac:dyDescent="0.25">
      <c r="A246" s="51" t="s">
        <v>789</v>
      </c>
      <c r="B246" s="49" t="s">
        <v>385</v>
      </c>
      <c r="C246" s="50"/>
      <c r="D246" s="50"/>
      <c r="E246" s="50"/>
      <c r="F246" s="50"/>
      <c r="G246" s="52" t="s">
        <v>770</v>
      </c>
      <c r="H246" s="37">
        <v>11520</v>
      </c>
      <c r="I246" s="37">
        <v>3840</v>
      </c>
      <c r="J246" s="37">
        <v>0</v>
      </c>
      <c r="K246" s="37">
        <v>15360</v>
      </c>
      <c r="L246" s="53"/>
    </row>
    <row r="247" spans="1:12" x14ac:dyDescent="0.25">
      <c r="A247" s="51" t="s">
        <v>790</v>
      </c>
      <c r="B247" s="49" t="s">
        <v>385</v>
      </c>
      <c r="C247" s="50"/>
      <c r="D247" s="50"/>
      <c r="E247" s="50"/>
      <c r="F247" s="50"/>
      <c r="G247" s="52" t="s">
        <v>772</v>
      </c>
      <c r="H247" s="37">
        <v>0</v>
      </c>
      <c r="I247" s="37">
        <v>3276.8</v>
      </c>
      <c r="J247" s="37">
        <v>2730.67</v>
      </c>
      <c r="K247" s="37">
        <v>546.13</v>
      </c>
      <c r="L247" s="53"/>
    </row>
    <row r="248" spans="1:12" x14ac:dyDescent="0.25">
      <c r="A248" s="51" t="s">
        <v>791</v>
      </c>
      <c r="B248" s="49" t="s">
        <v>385</v>
      </c>
      <c r="C248" s="50"/>
      <c r="D248" s="50"/>
      <c r="E248" s="50"/>
      <c r="F248" s="50"/>
      <c r="G248" s="52" t="s">
        <v>774</v>
      </c>
      <c r="H248" s="37">
        <v>1228.8</v>
      </c>
      <c r="I248" s="37">
        <v>1638.4</v>
      </c>
      <c r="J248" s="37">
        <v>1228.8</v>
      </c>
      <c r="K248" s="37">
        <v>1638.4</v>
      </c>
      <c r="L248" s="53"/>
    </row>
    <row r="249" spans="1:12" x14ac:dyDescent="0.25">
      <c r="A249" s="51" t="s">
        <v>792</v>
      </c>
      <c r="B249" s="49" t="s">
        <v>385</v>
      </c>
      <c r="C249" s="50"/>
      <c r="D249" s="50"/>
      <c r="E249" s="50"/>
      <c r="F249" s="50"/>
      <c r="G249" s="52" t="s">
        <v>776</v>
      </c>
      <c r="H249" s="37">
        <v>2304</v>
      </c>
      <c r="I249" s="37">
        <v>768</v>
      </c>
      <c r="J249" s="37">
        <v>0</v>
      </c>
      <c r="K249" s="37">
        <v>3072</v>
      </c>
      <c r="L249" s="53"/>
    </row>
    <row r="250" spans="1:12" x14ac:dyDescent="0.25">
      <c r="A250" s="51" t="s">
        <v>793</v>
      </c>
      <c r="B250" s="49" t="s">
        <v>385</v>
      </c>
      <c r="C250" s="50"/>
      <c r="D250" s="50"/>
      <c r="E250" s="50"/>
      <c r="F250" s="50"/>
      <c r="G250" s="52" t="s">
        <v>778</v>
      </c>
      <c r="H250" s="37">
        <v>921.6</v>
      </c>
      <c r="I250" s="37">
        <v>307.2</v>
      </c>
      <c r="J250" s="37">
        <v>0</v>
      </c>
      <c r="K250" s="37">
        <v>1228.8</v>
      </c>
      <c r="L250" s="53"/>
    </row>
    <row r="251" spans="1:12" x14ac:dyDescent="0.25">
      <c r="A251" s="51" t="s">
        <v>794</v>
      </c>
      <c r="B251" s="49" t="s">
        <v>385</v>
      </c>
      <c r="C251" s="50"/>
      <c r="D251" s="50"/>
      <c r="E251" s="50"/>
      <c r="F251" s="50"/>
      <c r="G251" s="52" t="s">
        <v>782</v>
      </c>
      <c r="H251" s="37">
        <v>1905.18</v>
      </c>
      <c r="I251" s="37">
        <v>635.05999999999995</v>
      </c>
      <c r="J251" s="37">
        <v>0</v>
      </c>
      <c r="K251" s="37">
        <v>2540.2399999999998</v>
      </c>
      <c r="L251" s="53"/>
    </row>
    <row r="252" spans="1:12" x14ac:dyDescent="0.25">
      <c r="A252" s="51" t="s">
        <v>795</v>
      </c>
      <c r="B252" s="49" t="s">
        <v>385</v>
      </c>
      <c r="C252" s="50"/>
      <c r="D252" s="50"/>
      <c r="E252" s="50"/>
      <c r="F252" s="50"/>
      <c r="G252" s="52" t="s">
        <v>784</v>
      </c>
      <c r="H252" s="37">
        <v>3.12</v>
      </c>
      <c r="I252" s="37">
        <v>1.03</v>
      </c>
      <c r="J252" s="37">
        <v>0</v>
      </c>
      <c r="K252" s="37">
        <v>4.1500000000000004</v>
      </c>
      <c r="L252" s="53"/>
    </row>
    <row r="253" spans="1:12" x14ac:dyDescent="0.25">
      <c r="A253" s="51" t="s">
        <v>796</v>
      </c>
      <c r="B253" s="49" t="s">
        <v>385</v>
      </c>
      <c r="C253" s="50"/>
      <c r="D253" s="50"/>
      <c r="E253" s="50"/>
      <c r="F253" s="50"/>
      <c r="G253" s="52" t="s">
        <v>786</v>
      </c>
      <c r="H253" s="37">
        <v>288.99</v>
      </c>
      <c r="I253" s="37">
        <v>96.33</v>
      </c>
      <c r="J253" s="37">
        <v>0</v>
      </c>
      <c r="K253" s="37">
        <v>385.32</v>
      </c>
      <c r="L253" s="53"/>
    </row>
    <row r="254" spans="1:12" x14ac:dyDescent="0.25">
      <c r="A254" s="54" t="s">
        <v>385</v>
      </c>
      <c r="B254" s="49" t="s">
        <v>385</v>
      </c>
      <c r="C254" s="50"/>
      <c r="D254" s="50"/>
      <c r="E254" s="50"/>
      <c r="F254" s="50"/>
      <c r="G254" s="55" t="s">
        <v>385</v>
      </c>
      <c r="H254" s="38"/>
      <c r="I254" s="38"/>
      <c r="J254" s="38"/>
      <c r="K254" s="38"/>
      <c r="L254" s="56"/>
    </row>
    <row r="255" spans="1:12" x14ac:dyDescent="0.25">
      <c r="A255" s="45" t="s">
        <v>797</v>
      </c>
      <c r="B255" s="49" t="s">
        <v>385</v>
      </c>
      <c r="C255" s="50"/>
      <c r="D255" s="50"/>
      <c r="E255" s="46" t="s">
        <v>798</v>
      </c>
      <c r="F255" s="47"/>
      <c r="G255" s="47"/>
      <c r="H255" s="35">
        <v>1479450.87</v>
      </c>
      <c r="I255" s="35">
        <v>1168664.42</v>
      </c>
      <c r="J255" s="35">
        <v>610948.43999999994</v>
      </c>
      <c r="K255" s="35">
        <v>2037166.85</v>
      </c>
      <c r="L255" s="62"/>
    </row>
    <row r="256" spans="1:12" x14ac:dyDescent="0.25">
      <c r="A256" s="45" t="s">
        <v>799</v>
      </c>
      <c r="B256" s="49" t="s">
        <v>385</v>
      </c>
      <c r="C256" s="50"/>
      <c r="D256" s="50"/>
      <c r="E256" s="50"/>
      <c r="F256" s="46" t="s">
        <v>768</v>
      </c>
      <c r="G256" s="47"/>
      <c r="H256" s="35">
        <v>134266.10999999999</v>
      </c>
      <c r="I256" s="35">
        <v>146667.89000000001</v>
      </c>
      <c r="J256" s="35">
        <v>85659.99</v>
      </c>
      <c r="K256" s="35">
        <v>195274.01</v>
      </c>
      <c r="L256" s="64">
        <f>I256-J256</f>
        <v>61007.900000000009</v>
      </c>
    </row>
    <row r="257" spans="1:12" x14ac:dyDescent="0.25">
      <c r="A257" s="51" t="s">
        <v>800</v>
      </c>
      <c r="B257" s="49" t="s">
        <v>385</v>
      </c>
      <c r="C257" s="50"/>
      <c r="D257" s="50"/>
      <c r="E257" s="50"/>
      <c r="F257" s="50"/>
      <c r="G257" s="52" t="s">
        <v>770</v>
      </c>
      <c r="H257" s="37">
        <v>96227.38</v>
      </c>
      <c r="I257" s="37">
        <v>32500.02</v>
      </c>
      <c r="J257" s="37">
        <v>15.67</v>
      </c>
      <c r="K257" s="37">
        <v>128711.73</v>
      </c>
      <c r="L257" s="53"/>
    </row>
    <row r="258" spans="1:12" x14ac:dyDescent="0.25">
      <c r="A258" s="51" t="s">
        <v>801</v>
      </c>
      <c r="B258" s="49" t="s">
        <v>385</v>
      </c>
      <c r="C258" s="50"/>
      <c r="D258" s="50"/>
      <c r="E258" s="50"/>
      <c r="F258" s="50"/>
      <c r="G258" s="52" t="s">
        <v>772</v>
      </c>
      <c r="H258" s="37">
        <v>-31607.97</v>
      </c>
      <c r="I258" s="37">
        <v>77158.97</v>
      </c>
      <c r="J258" s="37">
        <v>72601.88</v>
      </c>
      <c r="K258" s="37">
        <v>-27050.880000000001</v>
      </c>
      <c r="L258" s="53"/>
    </row>
    <row r="259" spans="1:12" x14ac:dyDescent="0.25">
      <c r="A259" s="51" t="s">
        <v>802</v>
      </c>
      <c r="B259" s="49" t="s">
        <v>385</v>
      </c>
      <c r="C259" s="50"/>
      <c r="D259" s="50"/>
      <c r="E259" s="50"/>
      <c r="F259" s="50"/>
      <c r="G259" s="52" t="s">
        <v>774</v>
      </c>
      <c r="H259" s="37">
        <v>11053.69</v>
      </c>
      <c r="I259" s="37">
        <v>14862.88</v>
      </c>
      <c r="J259" s="37">
        <v>11490.45</v>
      </c>
      <c r="K259" s="37">
        <v>14426.12</v>
      </c>
      <c r="L259" s="53"/>
    </row>
    <row r="260" spans="1:12" x14ac:dyDescent="0.25">
      <c r="A260" s="51" t="s">
        <v>803</v>
      </c>
      <c r="B260" s="49" t="s">
        <v>385</v>
      </c>
      <c r="C260" s="50"/>
      <c r="D260" s="50"/>
      <c r="E260" s="50"/>
      <c r="F260" s="50"/>
      <c r="G260" s="52" t="s">
        <v>804</v>
      </c>
      <c r="H260" s="37">
        <v>-1285.77</v>
      </c>
      <c r="I260" s="37">
        <v>0</v>
      </c>
      <c r="J260" s="37">
        <v>0</v>
      </c>
      <c r="K260" s="37">
        <v>-1285.77</v>
      </c>
      <c r="L260" s="53"/>
    </row>
    <row r="261" spans="1:12" x14ac:dyDescent="0.25">
      <c r="A261" s="51" t="s">
        <v>805</v>
      </c>
      <c r="B261" s="49" t="s">
        <v>385</v>
      </c>
      <c r="C261" s="50"/>
      <c r="D261" s="50"/>
      <c r="E261" s="50"/>
      <c r="F261" s="50"/>
      <c r="G261" s="52" t="s">
        <v>776</v>
      </c>
      <c r="H261" s="37">
        <v>26624.16</v>
      </c>
      <c r="I261" s="37">
        <v>9468.35</v>
      </c>
      <c r="J261" s="37">
        <v>0</v>
      </c>
      <c r="K261" s="37">
        <v>36092.51</v>
      </c>
      <c r="L261" s="53"/>
    </row>
    <row r="262" spans="1:12" x14ac:dyDescent="0.25">
      <c r="A262" s="51" t="s">
        <v>806</v>
      </c>
      <c r="B262" s="49" t="s">
        <v>385</v>
      </c>
      <c r="C262" s="50"/>
      <c r="D262" s="50"/>
      <c r="E262" s="50"/>
      <c r="F262" s="50"/>
      <c r="G262" s="52" t="s">
        <v>778</v>
      </c>
      <c r="H262" s="37">
        <v>8098.31</v>
      </c>
      <c r="I262" s="37">
        <v>2885.13</v>
      </c>
      <c r="J262" s="37">
        <v>0</v>
      </c>
      <c r="K262" s="37">
        <v>10983.44</v>
      </c>
      <c r="L262" s="53"/>
    </row>
    <row r="263" spans="1:12" x14ac:dyDescent="0.25">
      <c r="A263" s="51" t="s">
        <v>807</v>
      </c>
      <c r="B263" s="49" t="s">
        <v>385</v>
      </c>
      <c r="C263" s="50"/>
      <c r="D263" s="50"/>
      <c r="E263" s="50"/>
      <c r="F263" s="50"/>
      <c r="G263" s="52" t="s">
        <v>780</v>
      </c>
      <c r="H263" s="37">
        <v>1014.88</v>
      </c>
      <c r="I263" s="37">
        <v>361.17</v>
      </c>
      <c r="J263" s="37">
        <v>0</v>
      </c>
      <c r="K263" s="37">
        <v>1376.05</v>
      </c>
      <c r="L263" s="53"/>
    </row>
    <row r="264" spans="1:12" x14ac:dyDescent="0.25">
      <c r="A264" s="51" t="s">
        <v>808</v>
      </c>
      <c r="B264" s="49" t="s">
        <v>385</v>
      </c>
      <c r="C264" s="50"/>
      <c r="D264" s="50"/>
      <c r="E264" s="50"/>
      <c r="F264" s="50"/>
      <c r="G264" s="52" t="s">
        <v>782</v>
      </c>
      <c r="H264" s="37">
        <v>6531.16</v>
      </c>
      <c r="I264" s="37">
        <v>3240.36</v>
      </c>
      <c r="J264" s="37">
        <v>1007.76</v>
      </c>
      <c r="K264" s="37">
        <v>8763.76</v>
      </c>
      <c r="L264" s="53"/>
    </row>
    <row r="265" spans="1:12" x14ac:dyDescent="0.25">
      <c r="A265" s="51" t="s">
        <v>809</v>
      </c>
      <c r="B265" s="49" t="s">
        <v>385</v>
      </c>
      <c r="C265" s="50"/>
      <c r="D265" s="50"/>
      <c r="E265" s="50"/>
      <c r="F265" s="50"/>
      <c r="G265" s="52" t="s">
        <v>784</v>
      </c>
      <c r="H265" s="37">
        <v>212.15</v>
      </c>
      <c r="I265" s="37">
        <v>58.42</v>
      </c>
      <c r="J265" s="37">
        <v>0</v>
      </c>
      <c r="K265" s="37">
        <v>270.57</v>
      </c>
      <c r="L265" s="53"/>
    </row>
    <row r="266" spans="1:12" x14ac:dyDescent="0.25">
      <c r="A266" s="51" t="s">
        <v>810</v>
      </c>
      <c r="B266" s="49" t="s">
        <v>385</v>
      </c>
      <c r="C266" s="50"/>
      <c r="D266" s="50"/>
      <c r="E266" s="50"/>
      <c r="F266" s="50"/>
      <c r="G266" s="52" t="s">
        <v>786</v>
      </c>
      <c r="H266" s="37">
        <v>14395.95</v>
      </c>
      <c r="I266" s="37">
        <v>4728.5200000000004</v>
      </c>
      <c r="J266" s="37">
        <v>0</v>
      </c>
      <c r="K266" s="37">
        <v>19124.47</v>
      </c>
      <c r="L266" s="53"/>
    </row>
    <row r="267" spans="1:12" x14ac:dyDescent="0.25">
      <c r="A267" s="51" t="s">
        <v>811</v>
      </c>
      <c r="B267" s="49" t="s">
        <v>385</v>
      </c>
      <c r="C267" s="50"/>
      <c r="D267" s="50"/>
      <c r="E267" s="50"/>
      <c r="F267" s="50"/>
      <c r="G267" s="52" t="s">
        <v>812</v>
      </c>
      <c r="H267" s="37">
        <v>2800.61</v>
      </c>
      <c r="I267" s="37">
        <v>1271.8</v>
      </c>
      <c r="J267" s="37">
        <v>544.23</v>
      </c>
      <c r="K267" s="37">
        <v>3528.18</v>
      </c>
      <c r="L267" s="53"/>
    </row>
    <row r="268" spans="1:12" x14ac:dyDescent="0.25">
      <c r="A268" s="51" t="s">
        <v>813</v>
      </c>
      <c r="B268" s="49" t="s">
        <v>385</v>
      </c>
      <c r="C268" s="50"/>
      <c r="D268" s="50"/>
      <c r="E268" s="50"/>
      <c r="F268" s="50"/>
      <c r="G268" s="52" t="s">
        <v>814</v>
      </c>
      <c r="H268" s="37">
        <v>201.56</v>
      </c>
      <c r="I268" s="37">
        <v>132.27000000000001</v>
      </c>
      <c r="J268" s="37">
        <v>0</v>
      </c>
      <c r="K268" s="37">
        <v>333.83</v>
      </c>
      <c r="L268" s="53"/>
    </row>
    <row r="269" spans="1:12" x14ac:dyDescent="0.25">
      <c r="A269" s="54" t="s">
        <v>385</v>
      </c>
      <c r="B269" s="49" t="s">
        <v>385</v>
      </c>
      <c r="C269" s="50"/>
      <c r="D269" s="50"/>
      <c r="E269" s="50"/>
      <c r="F269" s="50"/>
      <c r="G269" s="55" t="s">
        <v>385</v>
      </c>
      <c r="H269" s="38"/>
      <c r="I269" s="38"/>
      <c r="J269" s="38"/>
      <c r="K269" s="38"/>
      <c r="L269" s="56"/>
    </row>
    <row r="270" spans="1:12" x14ac:dyDescent="0.25">
      <c r="A270" s="45" t="s">
        <v>815</v>
      </c>
      <c r="B270" s="49" t="s">
        <v>385</v>
      </c>
      <c r="C270" s="50"/>
      <c r="D270" s="50"/>
      <c r="E270" s="50"/>
      <c r="F270" s="46" t="s">
        <v>788</v>
      </c>
      <c r="G270" s="47"/>
      <c r="H270" s="35">
        <v>1345184.76</v>
      </c>
      <c r="I270" s="35">
        <v>1021996.53</v>
      </c>
      <c r="J270" s="35">
        <v>525288.44999999995</v>
      </c>
      <c r="K270" s="35">
        <v>1841892.84</v>
      </c>
      <c r="L270" s="64">
        <f>I270-J270</f>
        <v>496708.08000000007</v>
      </c>
    </row>
    <row r="271" spans="1:12" x14ac:dyDescent="0.25">
      <c r="A271" s="51" t="s">
        <v>816</v>
      </c>
      <c r="B271" s="49" t="s">
        <v>385</v>
      </c>
      <c r="C271" s="50"/>
      <c r="D271" s="50"/>
      <c r="E271" s="50"/>
      <c r="F271" s="50"/>
      <c r="G271" s="52" t="s">
        <v>770</v>
      </c>
      <c r="H271" s="37">
        <v>649112.06999999995</v>
      </c>
      <c r="I271" s="37">
        <v>254594.38</v>
      </c>
      <c r="J271" s="37">
        <v>5903.84</v>
      </c>
      <c r="K271" s="37">
        <v>897802.61</v>
      </c>
      <c r="L271" s="53"/>
    </row>
    <row r="272" spans="1:12" x14ac:dyDescent="0.25">
      <c r="A272" s="51" t="s">
        <v>817</v>
      </c>
      <c r="B272" s="49" t="s">
        <v>385</v>
      </c>
      <c r="C272" s="50"/>
      <c r="D272" s="50"/>
      <c r="E272" s="50"/>
      <c r="F272" s="50"/>
      <c r="G272" s="52" t="s">
        <v>772</v>
      </c>
      <c r="H272" s="37">
        <v>53087.13</v>
      </c>
      <c r="I272" s="37">
        <v>441350.85</v>
      </c>
      <c r="J272" s="37">
        <v>419334.48</v>
      </c>
      <c r="K272" s="37">
        <v>75103.5</v>
      </c>
      <c r="L272" s="53"/>
    </row>
    <row r="273" spans="1:12" x14ac:dyDescent="0.25">
      <c r="A273" s="51" t="s">
        <v>818</v>
      </c>
      <c r="B273" s="49" t="s">
        <v>385</v>
      </c>
      <c r="C273" s="50"/>
      <c r="D273" s="50"/>
      <c r="E273" s="50"/>
      <c r="F273" s="50"/>
      <c r="G273" s="52" t="s">
        <v>774</v>
      </c>
      <c r="H273" s="37">
        <v>80719.88</v>
      </c>
      <c r="I273" s="37">
        <v>108589.88</v>
      </c>
      <c r="J273" s="37">
        <v>79877.34</v>
      </c>
      <c r="K273" s="37">
        <v>109432.42</v>
      </c>
      <c r="L273" s="53"/>
    </row>
    <row r="274" spans="1:12" x14ac:dyDescent="0.25">
      <c r="A274" s="51" t="s">
        <v>819</v>
      </c>
      <c r="B274" s="49" t="s">
        <v>385</v>
      </c>
      <c r="C274" s="50"/>
      <c r="D274" s="50"/>
      <c r="E274" s="50"/>
      <c r="F274" s="50"/>
      <c r="G274" s="52" t="s">
        <v>804</v>
      </c>
      <c r="H274" s="37">
        <v>2934.73</v>
      </c>
      <c r="I274" s="37">
        <v>1822.34</v>
      </c>
      <c r="J274" s="37">
        <v>0</v>
      </c>
      <c r="K274" s="37">
        <v>4757.07</v>
      </c>
      <c r="L274" s="53"/>
    </row>
    <row r="275" spans="1:12" x14ac:dyDescent="0.25">
      <c r="A275" s="51" t="s">
        <v>820</v>
      </c>
      <c r="B275" s="49" t="s">
        <v>385</v>
      </c>
      <c r="C275" s="50"/>
      <c r="D275" s="50"/>
      <c r="E275" s="50"/>
      <c r="F275" s="50"/>
      <c r="G275" s="52" t="s">
        <v>821</v>
      </c>
      <c r="H275" s="37">
        <v>1752.1</v>
      </c>
      <c r="I275" s="37">
        <v>973.39</v>
      </c>
      <c r="J275" s="37">
        <v>0</v>
      </c>
      <c r="K275" s="37">
        <v>2725.49</v>
      </c>
      <c r="L275" s="53"/>
    </row>
    <row r="276" spans="1:12" x14ac:dyDescent="0.25">
      <c r="A276" s="51" t="s">
        <v>822</v>
      </c>
      <c r="B276" s="49" t="s">
        <v>385</v>
      </c>
      <c r="C276" s="50"/>
      <c r="D276" s="50"/>
      <c r="E276" s="50"/>
      <c r="F276" s="50"/>
      <c r="G276" s="52" t="s">
        <v>776</v>
      </c>
      <c r="H276" s="37">
        <v>197927.03</v>
      </c>
      <c r="I276" s="37">
        <v>69244.679999999993</v>
      </c>
      <c r="J276" s="37">
        <v>0</v>
      </c>
      <c r="K276" s="37">
        <v>267171.71000000002</v>
      </c>
      <c r="L276" s="53"/>
    </row>
    <row r="277" spans="1:12" x14ac:dyDescent="0.25">
      <c r="A277" s="51" t="s">
        <v>823</v>
      </c>
      <c r="B277" s="49" t="s">
        <v>385</v>
      </c>
      <c r="C277" s="50"/>
      <c r="D277" s="50"/>
      <c r="E277" s="50"/>
      <c r="F277" s="50"/>
      <c r="G277" s="52" t="s">
        <v>778</v>
      </c>
      <c r="H277" s="37">
        <v>61297.4</v>
      </c>
      <c r="I277" s="37">
        <v>21333.49</v>
      </c>
      <c r="J277" s="37">
        <v>0</v>
      </c>
      <c r="K277" s="37">
        <v>82630.89</v>
      </c>
      <c r="L277" s="53"/>
    </row>
    <row r="278" spans="1:12" x14ac:dyDescent="0.25">
      <c r="A278" s="51" t="s">
        <v>824</v>
      </c>
      <c r="B278" s="49" t="s">
        <v>385</v>
      </c>
      <c r="C278" s="50"/>
      <c r="D278" s="50"/>
      <c r="E278" s="50"/>
      <c r="F278" s="50"/>
      <c r="G278" s="52" t="s">
        <v>780</v>
      </c>
      <c r="H278" s="37">
        <v>7452.29</v>
      </c>
      <c r="I278" s="37">
        <v>2610.8000000000002</v>
      </c>
      <c r="J278" s="37">
        <v>0</v>
      </c>
      <c r="K278" s="37">
        <v>10063.09</v>
      </c>
      <c r="L278" s="53"/>
    </row>
    <row r="279" spans="1:12" x14ac:dyDescent="0.25">
      <c r="A279" s="51" t="s">
        <v>825</v>
      </c>
      <c r="B279" s="49" t="s">
        <v>385</v>
      </c>
      <c r="C279" s="50"/>
      <c r="D279" s="50"/>
      <c r="E279" s="50"/>
      <c r="F279" s="50"/>
      <c r="G279" s="52" t="s">
        <v>782</v>
      </c>
      <c r="H279" s="37">
        <v>76538.149999999994</v>
      </c>
      <c r="I279" s="37">
        <v>36557.56</v>
      </c>
      <c r="J279" s="37">
        <v>10743.18</v>
      </c>
      <c r="K279" s="37">
        <v>102352.53</v>
      </c>
      <c r="L279" s="53"/>
    </row>
    <row r="280" spans="1:12" x14ac:dyDescent="0.25">
      <c r="A280" s="51" t="s">
        <v>826</v>
      </c>
      <c r="B280" s="49" t="s">
        <v>385</v>
      </c>
      <c r="C280" s="50"/>
      <c r="D280" s="50"/>
      <c r="E280" s="50"/>
      <c r="F280" s="50"/>
      <c r="G280" s="52" t="s">
        <v>784</v>
      </c>
      <c r="H280" s="37">
        <v>3664.22</v>
      </c>
      <c r="I280" s="37">
        <v>1581.55</v>
      </c>
      <c r="J280" s="37">
        <v>0.05</v>
      </c>
      <c r="K280" s="37">
        <v>5245.72</v>
      </c>
      <c r="L280" s="53"/>
    </row>
    <row r="281" spans="1:12" x14ac:dyDescent="0.25">
      <c r="A281" s="51" t="s">
        <v>827</v>
      </c>
      <c r="B281" s="49" t="s">
        <v>385</v>
      </c>
      <c r="C281" s="50"/>
      <c r="D281" s="50"/>
      <c r="E281" s="50"/>
      <c r="F281" s="50"/>
      <c r="G281" s="52" t="s">
        <v>786</v>
      </c>
      <c r="H281" s="37">
        <v>160308.9</v>
      </c>
      <c r="I281" s="37">
        <v>59396.22</v>
      </c>
      <c r="J281" s="37">
        <v>510.86</v>
      </c>
      <c r="K281" s="37">
        <v>219194.26</v>
      </c>
      <c r="L281" s="53"/>
    </row>
    <row r="282" spans="1:12" x14ac:dyDescent="0.25">
      <c r="A282" s="51" t="s">
        <v>828</v>
      </c>
      <c r="B282" s="49" t="s">
        <v>385</v>
      </c>
      <c r="C282" s="50"/>
      <c r="D282" s="50"/>
      <c r="E282" s="50"/>
      <c r="F282" s="50"/>
      <c r="G282" s="52" t="s">
        <v>812</v>
      </c>
      <c r="H282" s="37">
        <v>48503.66</v>
      </c>
      <c r="I282" s="37">
        <v>23558.99</v>
      </c>
      <c r="J282" s="37">
        <v>8918.7000000000007</v>
      </c>
      <c r="K282" s="37">
        <v>63143.95</v>
      </c>
      <c r="L282" s="53"/>
    </row>
    <row r="283" spans="1:12" x14ac:dyDescent="0.25">
      <c r="A283" s="51" t="s">
        <v>829</v>
      </c>
      <c r="B283" s="49" t="s">
        <v>385</v>
      </c>
      <c r="C283" s="50"/>
      <c r="D283" s="50"/>
      <c r="E283" s="50"/>
      <c r="F283" s="50"/>
      <c r="G283" s="52" t="s">
        <v>814</v>
      </c>
      <c r="H283" s="37">
        <v>967.2</v>
      </c>
      <c r="I283" s="37">
        <v>382.4</v>
      </c>
      <c r="J283" s="37">
        <v>0</v>
      </c>
      <c r="K283" s="37">
        <v>1349.6</v>
      </c>
      <c r="L283" s="53"/>
    </row>
    <row r="284" spans="1:12" x14ac:dyDescent="0.25">
      <c r="A284" s="51" t="s">
        <v>830</v>
      </c>
      <c r="B284" s="49" t="s">
        <v>385</v>
      </c>
      <c r="C284" s="50"/>
      <c r="D284" s="50"/>
      <c r="E284" s="50"/>
      <c r="F284" s="50"/>
      <c r="G284" s="52" t="s">
        <v>831</v>
      </c>
      <c r="H284" s="37">
        <v>920</v>
      </c>
      <c r="I284" s="37">
        <v>0</v>
      </c>
      <c r="J284" s="37">
        <v>0</v>
      </c>
      <c r="K284" s="37">
        <v>920</v>
      </c>
      <c r="L284" s="53"/>
    </row>
    <row r="285" spans="1:12" x14ac:dyDescent="0.25">
      <c r="A285" s="54" t="s">
        <v>385</v>
      </c>
      <c r="B285" s="49" t="s">
        <v>385</v>
      </c>
      <c r="C285" s="50"/>
      <c r="D285" s="50"/>
      <c r="E285" s="50"/>
      <c r="F285" s="50"/>
      <c r="G285" s="55" t="s">
        <v>385</v>
      </c>
      <c r="H285" s="38"/>
      <c r="I285" s="38"/>
      <c r="J285" s="38"/>
      <c r="K285" s="38"/>
      <c r="L285" s="56"/>
    </row>
    <row r="286" spans="1:12" x14ac:dyDescent="0.25">
      <c r="A286" s="45" t="s">
        <v>832</v>
      </c>
      <c r="B286" s="49" t="s">
        <v>385</v>
      </c>
      <c r="C286" s="50"/>
      <c r="D286" s="50"/>
      <c r="E286" s="46" t="s">
        <v>833</v>
      </c>
      <c r="F286" s="47"/>
      <c r="G286" s="47"/>
      <c r="H286" s="35">
        <v>517523.3</v>
      </c>
      <c r="I286" s="35">
        <v>180039.5</v>
      </c>
      <c r="J286" s="35">
        <v>2291.33</v>
      </c>
      <c r="K286" s="35">
        <v>695271.47</v>
      </c>
      <c r="L286" s="62"/>
    </row>
    <row r="287" spans="1:12" x14ac:dyDescent="0.25">
      <c r="A287" s="45" t="s">
        <v>834</v>
      </c>
      <c r="B287" s="49" t="s">
        <v>385</v>
      </c>
      <c r="C287" s="50"/>
      <c r="D287" s="50"/>
      <c r="E287" s="50"/>
      <c r="F287" s="46" t="s">
        <v>768</v>
      </c>
      <c r="G287" s="47"/>
      <c r="H287" s="35">
        <v>348.26</v>
      </c>
      <c r="I287" s="35">
        <v>389.74</v>
      </c>
      <c r="J287" s="35">
        <v>0</v>
      </c>
      <c r="K287" s="35">
        <v>738</v>
      </c>
      <c r="L287" s="64">
        <f>I287-J287</f>
        <v>389.74</v>
      </c>
    </row>
    <row r="288" spans="1:12" x14ac:dyDescent="0.25">
      <c r="A288" s="51" t="s">
        <v>835</v>
      </c>
      <c r="B288" s="49" t="s">
        <v>385</v>
      </c>
      <c r="C288" s="50"/>
      <c r="D288" s="50"/>
      <c r="E288" s="50"/>
      <c r="F288" s="50"/>
      <c r="G288" s="52" t="s">
        <v>784</v>
      </c>
      <c r="H288" s="37">
        <v>1.04</v>
      </c>
      <c r="I288" s="37">
        <v>2.0499999999999998</v>
      </c>
      <c r="J288" s="37">
        <v>0</v>
      </c>
      <c r="K288" s="37">
        <v>3.09</v>
      </c>
      <c r="L288" s="53"/>
    </row>
    <row r="289" spans="1:12" x14ac:dyDescent="0.25">
      <c r="A289" s="51" t="s">
        <v>836</v>
      </c>
      <c r="B289" s="49" t="s">
        <v>385</v>
      </c>
      <c r="C289" s="50"/>
      <c r="D289" s="50"/>
      <c r="E289" s="50"/>
      <c r="F289" s="50"/>
      <c r="G289" s="52" t="s">
        <v>812</v>
      </c>
      <c r="H289" s="37">
        <v>92.82</v>
      </c>
      <c r="I289" s="37">
        <v>109.29</v>
      </c>
      <c r="J289" s="37">
        <v>0</v>
      </c>
      <c r="K289" s="37">
        <v>202.11</v>
      </c>
      <c r="L289" s="53"/>
    </row>
    <row r="290" spans="1:12" x14ac:dyDescent="0.25">
      <c r="A290" s="51" t="s">
        <v>837</v>
      </c>
      <c r="B290" s="49" t="s">
        <v>385</v>
      </c>
      <c r="C290" s="50"/>
      <c r="D290" s="50"/>
      <c r="E290" s="50"/>
      <c r="F290" s="50"/>
      <c r="G290" s="52" t="s">
        <v>831</v>
      </c>
      <c r="H290" s="37">
        <v>254.4</v>
      </c>
      <c r="I290" s="37">
        <v>278.39999999999998</v>
      </c>
      <c r="J290" s="37">
        <v>0</v>
      </c>
      <c r="K290" s="37">
        <v>532.79999999999995</v>
      </c>
      <c r="L290" s="53"/>
    </row>
    <row r="291" spans="1:12" x14ac:dyDescent="0.25">
      <c r="A291" s="54" t="s">
        <v>385</v>
      </c>
      <c r="B291" s="49" t="s">
        <v>385</v>
      </c>
      <c r="C291" s="50"/>
      <c r="D291" s="50"/>
      <c r="E291" s="50"/>
      <c r="F291" s="50"/>
      <c r="G291" s="55" t="s">
        <v>385</v>
      </c>
      <c r="H291" s="38"/>
      <c r="I291" s="38"/>
      <c r="J291" s="38"/>
      <c r="K291" s="38"/>
      <c r="L291" s="56"/>
    </row>
    <row r="292" spans="1:12" x14ac:dyDescent="0.25">
      <c r="A292" s="45" t="s">
        <v>838</v>
      </c>
      <c r="B292" s="49" t="s">
        <v>385</v>
      </c>
      <c r="C292" s="50"/>
      <c r="D292" s="50"/>
      <c r="E292" s="50"/>
      <c r="F292" s="46" t="s">
        <v>788</v>
      </c>
      <c r="G292" s="47"/>
      <c r="H292" s="35">
        <v>517175.03999999998</v>
      </c>
      <c r="I292" s="35">
        <v>179649.76</v>
      </c>
      <c r="J292" s="35">
        <v>2291.33</v>
      </c>
      <c r="K292" s="35">
        <v>694533.47</v>
      </c>
      <c r="L292" s="64">
        <f>I292-J292</f>
        <v>177358.43000000002</v>
      </c>
    </row>
    <row r="293" spans="1:12" x14ac:dyDescent="0.25">
      <c r="A293" s="51" t="s">
        <v>839</v>
      </c>
      <c r="B293" s="49" t="s">
        <v>385</v>
      </c>
      <c r="C293" s="50"/>
      <c r="D293" s="50"/>
      <c r="E293" s="50"/>
      <c r="F293" s="50"/>
      <c r="G293" s="52" t="s">
        <v>784</v>
      </c>
      <c r="H293" s="37">
        <v>3416</v>
      </c>
      <c r="I293" s="37">
        <v>1144.3699999999999</v>
      </c>
      <c r="J293" s="37">
        <v>0</v>
      </c>
      <c r="K293" s="37">
        <v>4560.37</v>
      </c>
      <c r="L293" s="53"/>
    </row>
    <row r="294" spans="1:12" x14ac:dyDescent="0.25">
      <c r="A294" s="51" t="s">
        <v>840</v>
      </c>
      <c r="B294" s="49" t="s">
        <v>385</v>
      </c>
      <c r="C294" s="50"/>
      <c r="D294" s="50"/>
      <c r="E294" s="50"/>
      <c r="F294" s="50"/>
      <c r="G294" s="52" t="s">
        <v>812</v>
      </c>
      <c r="H294" s="37">
        <v>156367.76999999999</v>
      </c>
      <c r="I294" s="37">
        <v>55542.74</v>
      </c>
      <c r="J294" s="37">
        <v>1848.06</v>
      </c>
      <c r="K294" s="37">
        <v>210062.45</v>
      </c>
      <c r="L294" s="53"/>
    </row>
    <row r="295" spans="1:12" x14ac:dyDescent="0.25">
      <c r="A295" s="51" t="s">
        <v>841</v>
      </c>
      <c r="B295" s="49" t="s">
        <v>385</v>
      </c>
      <c r="C295" s="50"/>
      <c r="D295" s="50"/>
      <c r="E295" s="50"/>
      <c r="F295" s="50"/>
      <c r="G295" s="52" t="s">
        <v>831</v>
      </c>
      <c r="H295" s="37">
        <v>357391.27</v>
      </c>
      <c r="I295" s="37">
        <v>122962.65</v>
      </c>
      <c r="J295" s="37">
        <v>443.27</v>
      </c>
      <c r="K295" s="37">
        <v>479910.65</v>
      </c>
      <c r="L295" s="53"/>
    </row>
    <row r="296" spans="1:12" x14ac:dyDescent="0.25">
      <c r="A296" s="45" t="s">
        <v>385</v>
      </c>
      <c r="B296" s="49" t="s">
        <v>385</v>
      </c>
      <c r="C296" s="50"/>
      <c r="D296" s="50"/>
      <c r="E296" s="46" t="s">
        <v>385</v>
      </c>
      <c r="F296" s="47"/>
      <c r="G296" s="47"/>
      <c r="H296" s="36"/>
      <c r="I296" s="36"/>
      <c r="J296" s="36"/>
      <c r="K296" s="36"/>
      <c r="L296" s="63"/>
    </row>
    <row r="297" spans="1:12" x14ac:dyDescent="0.25">
      <c r="A297" s="45" t="s">
        <v>842</v>
      </c>
      <c r="B297" s="49" t="s">
        <v>385</v>
      </c>
      <c r="C297" s="50"/>
      <c r="D297" s="46" t="s">
        <v>843</v>
      </c>
      <c r="E297" s="47"/>
      <c r="F297" s="47"/>
      <c r="G297" s="47"/>
      <c r="H297" s="35">
        <v>822470.03</v>
      </c>
      <c r="I297" s="35">
        <v>184556.31</v>
      </c>
      <c r="J297" s="35">
        <v>0</v>
      </c>
      <c r="K297" s="35">
        <v>1007026.34</v>
      </c>
      <c r="L297" s="64">
        <f>I297-J297</f>
        <v>184556.31</v>
      </c>
    </row>
    <row r="298" spans="1:12" x14ac:dyDescent="0.25">
      <c r="A298" s="45" t="s">
        <v>844</v>
      </c>
      <c r="B298" s="49" t="s">
        <v>385</v>
      </c>
      <c r="C298" s="50"/>
      <c r="D298" s="50"/>
      <c r="E298" s="46" t="s">
        <v>843</v>
      </c>
      <c r="F298" s="47"/>
      <c r="G298" s="47"/>
      <c r="H298" s="35">
        <v>822470.03</v>
      </c>
      <c r="I298" s="35">
        <v>184556.31</v>
      </c>
      <c r="J298" s="35">
        <v>0</v>
      </c>
      <c r="K298" s="35">
        <v>1007026.34</v>
      </c>
      <c r="L298" s="62"/>
    </row>
    <row r="299" spans="1:12" x14ac:dyDescent="0.25">
      <c r="A299" s="45" t="s">
        <v>845</v>
      </c>
      <c r="B299" s="49" t="s">
        <v>385</v>
      </c>
      <c r="C299" s="50"/>
      <c r="D299" s="50"/>
      <c r="E299" s="50"/>
      <c r="F299" s="46" t="s">
        <v>843</v>
      </c>
      <c r="G299" s="47"/>
      <c r="H299" s="35">
        <v>822470.03</v>
      </c>
      <c r="I299" s="35">
        <v>184556.31</v>
      </c>
      <c r="J299" s="35">
        <v>0</v>
      </c>
      <c r="K299" s="35">
        <v>1007026.34</v>
      </c>
      <c r="L299" s="62"/>
    </row>
    <row r="300" spans="1:12" x14ac:dyDescent="0.25">
      <c r="A300" s="51" t="s">
        <v>846</v>
      </c>
      <c r="B300" s="49" t="s">
        <v>385</v>
      </c>
      <c r="C300" s="50"/>
      <c r="D300" s="50"/>
      <c r="E300" s="50"/>
      <c r="F300" s="50"/>
      <c r="G300" s="52" t="s">
        <v>847</v>
      </c>
      <c r="H300" s="37">
        <v>7956</v>
      </c>
      <c r="I300" s="37">
        <v>2652</v>
      </c>
      <c r="J300" s="37">
        <v>0</v>
      </c>
      <c r="K300" s="37">
        <v>10608</v>
      </c>
      <c r="L300" s="64">
        <f t="shared" ref="L300:L308" si="0">I300-J300</f>
        <v>2652</v>
      </c>
    </row>
    <row r="301" spans="1:12" x14ac:dyDescent="0.25">
      <c r="A301" s="51" t="s">
        <v>848</v>
      </c>
      <c r="B301" s="49" t="s">
        <v>385</v>
      </c>
      <c r="C301" s="50"/>
      <c r="D301" s="50"/>
      <c r="E301" s="50"/>
      <c r="F301" s="50"/>
      <c r="G301" s="52" t="s">
        <v>849</v>
      </c>
      <c r="H301" s="37">
        <v>2646</v>
      </c>
      <c r="I301" s="37">
        <v>882</v>
      </c>
      <c r="J301" s="37">
        <v>0</v>
      </c>
      <c r="K301" s="37">
        <v>3528</v>
      </c>
      <c r="L301" s="64">
        <f t="shared" si="0"/>
        <v>882</v>
      </c>
    </row>
    <row r="302" spans="1:12" x14ac:dyDescent="0.25">
      <c r="A302" s="51" t="s">
        <v>850</v>
      </c>
      <c r="B302" s="49" t="s">
        <v>385</v>
      </c>
      <c r="C302" s="50"/>
      <c r="D302" s="50"/>
      <c r="E302" s="50"/>
      <c r="F302" s="50"/>
      <c r="G302" s="52" t="s">
        <v>851</v>
      </c>
      <c r="H302" s="37">
        <v>2448.98</v>
      </c>
      <c r="I302" s="37">
        <v>0</v>
      </c>
      <c r="J302" s="37">
        <v>0</v>
      </c>
      <c r="K302" s="37">
        <v>2448.98</v>
      </c>
      <c r="L302" s="64">
        <f t="shared" si="0"/>
        <v>0</v>
      </c>
    </row>
    <row r="303" spans="1:12" x14ac:dyDescent="0.25">
      <c r="A303" s="51" t="s">
        <v>852</v>
      </c>
      <c r="B303" s="49" t="s">
        <v>385</v>
      </c>
      <c r="C303" s="50"/>
      <c r="D303" s="50"/>
      <c r="E303" s="50"/>
      <c r="F303" s="50"/>
      <c r="G303" s="52" t="s">
        <v>853</v>
      </c>
      <c r="H303" s="37">
        <v>22482.59</v>
      </c>
      <c r="I303" s="37">
        <v>23145.89</v>
      </c>
      <c r="J303" s="37">
        <v>0</v>
      </c>
      <c r="K303" s="37">
        <v>45628.480000000003</v>
      </c>
      <c r="L303" s="64">
        <f t="shared" si="0"/>
        <v>23145.89</v>
      </c>
    </row>
    <row r="304" spans="1:12" x14ac:dyDescent="0.25">
      <c r="A304" s="51" t="s">
        <v>854</v>
      </c>
      <c r="B304" s="49" t="s">
        <v>385</v>
      </c>
      <c r="C304" s="50"/>
      <c r="D304" s="50"/>
      <c r="E304" s="50"/>
      <c r="F304" s="50"/>
      <c r="G304" s="52" t="s">
        <v>855</v>
      </c>
      <c r="H304" s="37">
        <v>191638.11</v>
      </c>
      <c r="I304" s="37">
        <v>0</v>
      </c>
      <c r="J304" s="37">
        <v>0</v>
      </c>
      <c r="K304" s="37">
        <v>191638.11</v>
      </c>
      <c r="L304" s="64">
        <f t="shared" si="0"/>
        <v>0</v>
      </c>
    </row>
    <row r="305" spans="1:12" x14ac:dyDescent="0.25">
      <c r="A305" s="51" t="s">
        <v>856</v>
      </c>
      <c r="B305" s="49" t="s">
        <v>385</v>
      </c>
      <c r="C305" s="50"/>
      <c r="D305" s="50"/>
      <c r="E305" s="50"/>
      <c r="F305" s="50"/>
      <c r="G305" s="52" t="s">
        <v>857</v>
      </c>
      <c r="H305" s="37">
        <v>262178.67</v>
      </c>
      <c r="I305" s="37">
        <v>22704.880000000001</v>
      </c>
      <c r="J305" s="37">
        <v>0</v>
      </c>
      <c r="K305" s="37">
        <v>284883.55</v>
      </c>
      <c r="L305" s="64">
        <f t="shared" si="0"/>
        <v>22704.880000000001</v>
      </c>
    </row>
    <row r="306" spans="1:12" x14ac:dyDescent="0.25">
      <c r="A306" s="51" t="s">
        <v>858</v>
      </c>
      <c r="B306" s="49" t="s">
        <v>385</v>
      </c>
      <c r="C306" s="50"/>
      <c r="D306" s="50"/>
      <c r="E306" s="50"/>
      <c r="F306" s="50"/>
      <c r="G306" s="52" t="s">
        <v>859</v>
      </c>
      <c r="H306" s="37">
        <v>286166.24</v>
      </c>
      <c r="I306" s="37">
        <v>118209.13</v>
      </c>
      <c r="J306" s="37">
        <v>0</v>
      </c>
      <c r="K306" s="37">
        <v>404375.37</v>
      </c>
      <c r="L306" s="64">
        <f t="shared" si="0"/>
        <v>118209.13</v>
      </c>
    </row>
    <row r="307" spans="1:12" x14ac:dyDescent="0.25">
      <c r="A307" s="51" t="s">
        <v>860</v>
      </c>
      <c r="B307" s="49" t="s">
        <v>385</v>
      </c>
      <c r="C307" s="50"/>
      <c r="D307" s="50"/>
      <c r="E307" s="50"/>
      <c r="F307" s="50"/>
      <c r="G307" s="52" t="s">
        <v>861</v>
      </c>
      <c r="H307" s="37">
        <v>19679.91</v>
      </c>
      <c r="I307" s="37">
        <v>7880.4</v>
      </c>
      <c r="J307" s="37">
        <v>0</v>
      </c>
      <c r="K307" s="37">
        <v>27560.31</v>
      </c>
      <c r="L307" s="64">
        <f t="shared" si="0"/>
        <v>7880.4</v>
      </c>
    </row>
    <row r="308" spans="1:12" x14ac:dyDescent="0.25">
      <c r="A308" s="51" t="s">
        <v>862</v>
      </c>
      <c r="B308" s="49" t="s">
        <v>385</v>
      </c>
      <c r="C308" s="50"/>
      <c r="D308" s="50"/>
      <c r="E308" s="50"/>
      <c r="F308" s="50"/>
      <c r="G308" s="52" t="s">
        <v>863</v>
      </c>
      <c r="H308" s="37">
        <v>27273.53</v>
      </c>
      <c r="I308" s="37">
        <v>9082.01</v>
      </c>
      <c r="J308" s="37">
        <v>0</v>
      </c>
      <c r="K308" s="37">
        <v>36355.54</v>
      </c>
      <c r="L308" s="64">
        <f t="shared" si="0"/>
        <v>9082.01</v>
      </c>
    </row>
    <row r="309" spans="1:12" x14ac:dyDescent="0.25">
      <c r="A309" s="54" t="s">
        <v>385</v>
      </c>
      <c r="B309" s="49" t="s">
        <v>385</v>
      </c>
      <c r="C309" s="50"/>
      <c r="D309" s="50"/>
      <c r="E309" s="50"/>
      <c r="F309" s="50"/>
      <c r="G309" s="55" t="s">
        <v>385</v>
      </c>
      <c r="H309" s="38"/>
      <c r="I309" s="38"/>
      <c r="J309" s="38"/>
      <c r="K309" s="38"/>
      <c r="L309" s="56"/>
    </row>
    <row r="310" spans="1:12" x14ac:dyDescent="0.25">
      <c r="A310" s="45" t="s">
        <v>864</v>
      </c>
      <c r="B310" s="48" t="s">
        <v>385</v>
      </c>
      <c r="C310" s="46" t="s">
        <v>865</v>
      </c>
      <c r="D310" s="47"/>
      <c r="E310" s="47"/>
      <c r="F310" s="47"/>
      <c r="G310" s="47"/>
      <c r="H310" s="35">
        <v>430193.18</v>
      </c>
      <c r="I310" s="35">
        <v>151050.79</v>
      </c>
      <c r="J310" s="35">
        <v>39.93</v>
      </c>
      <c r="K310" s="35">
        <v>581204.04</v>
      </c>
      <c r="L310" s="64">
        <f>I310-J310</f>
        <v>151010.86000000002</v>
      </c>
    </row>
    <row r="311" spans="1:12" x14ac:dyDescent="0.25">
      <c r="A311" s="45" t="s">
        <v>866</v>
      </c>
      <c r="B311" s="49" t="s">
        <v>385</v>
      </c>
      <c r="C311" s="50"/>
      <c r="D311" s="46" t="s">
        <v>865</v>
      </c>
      <c r="E311" s="47"/>
      <c r="F311" s="47"/>
      <c r="G311" s="47"/>
      <c r="H311" s="35">
        <v>430193.18</v>
      </c>
      <c r="I311" s="35">
        <v>151050.79</v>
      </c>
      <c r="J311" s="35">
        <v>39.93</v>
      </c>
      <c r="K311" s="35">
        <v>581204.04</v>
      </c>
      <c r="L311" s="62"/>
    </row>
    <row r="312" spans="1:12" x14ac:dyDescent="0.25">
      <c r="A312" s="45" t="s">
        <v>867</v>
      </c>
      <c r="B312" s="49" t="s">
        <v>385</v>
      </c>
      <c r="C312" s="50"/>
      <c r="D312" s="50"/>
      <c r="E312" s="46" t="s">
        <v>865</v>
      </c>
      <c r="F312" s="47"/>
      <c r="G312" s="47"/>
      <c r="H312" s="35">
        <v>430193.18</v>
      </c>
      <c r="I312" s="35">
        <v>151050.79</v>
      </c>
      <c r="J312" s="35">
        <v>39.93</v>
      </c>
      <c r="K312" s="35">
        <v>581204.04</v>
      </c>
      <c r="L312" s="62"/>
    </row>
    <row r="313" spans="1:12" x14ac:dyDescent="0.25">
      <c r="A313" s="45" t="s">
        <v>868</v>
      </c>
      <c r="B313" s="49" t="s">
        <v>385</v>
      </c>
      <c r="C313" s="50"/>
      <c r="D313" s="50"/>
      <c r="E313" s="50"/>
      <c r="F313" s="46" t="s">
        <v>869</v>
      </c>
      <c r="G313" s="47"/>
      <c r="H313" s="35">
        <v>11875.55</v>
      </c>
      <c r="I313" s="35">
        <v>5658.42</v>
      </c>
      <c r="J313" s="35">
        <v>0</v>
      </c>
      <c r="K313" s="35">
        <v>17533.97</v>
      </c>
      <c r="L313" s="64">
        <f>I313-J313</f>
        <v>5658.42</v>
      </c>
    </row>
    <row r="314" spans="1:12" x14ac:dyDescent="0.25">
      <c r="A314" s="51" t="s">
        <v>870</v>
      </c>
      <c r="B314" s="49" t="s">
        <v>385</v>
      </c>
      <c r="C314" s="50"/>
      <c r="D314" s="50"/>
      <c r="E314" s="50"/>
      <c r="F314" s="50"/>
      <c r="G314" s="52" t="s">
        <v>871</v>
      </c>
      <c r="H314" s="37">
        <v>11875.55</v>
      </c>
      <c r="I314" s="37">
        <v>5658.42</v>
      </c>
      <c r="J314" s="37">
        <v>0</v>
      </c>
      <c r="K314" s="37">
        <v>17533.97</v>
      </c>
      <c r="L314" s="53"/>
    </row>
    <row r="315" spans="1:12" x14ac:dyDescent="0.25">
      <c r="A315" s="54" t="s">
        <v>385</v>
      </c>
      <c r="B315" s="49" t="s">
        <v>385</v>
      </c>
      <c r="C315" s="50"/>
      <c r="D315" s="50"/>
      <c r="E315" s="50"/>
      <c r="F315" s="50"/>
      <c r="G315" s="55" t="s">
        <v>385</v>
      </c>
      <c r="H315" s="38"/>
      <c r="I315" s="38"/>
      <c r="J315" s="38"/>
      <c r="K315" s="38"/>
      <c r="L315" s="56"/>
    </row>
    <row r="316" spans="1:12" x14ac:dyDescent="0.25">
      <c r="A316" s="45" t="s">
        <v>872</v>
      </c>
      <c r="B316" s="49" t="s">
        <v>385</v>
      </c>
      <c r="C316" s="50"/>
      <c r="D316" s="50"/>
      <c r="E316" s="50"/>
      <c r="F316" s="46" t="s">
        <v>873</v>
      </c>
      <c r="G316" s="47"/>
      <c r="H316" s="35">
        <v>219763.20000000001</v>
      </c>
      <c r="I316" s="35">
        <v>97362.22</v>
      </c>
      <c r="J316" s="35">
        <v>0</v>
      </c>
      <c r="K316" s="35">
        <v>317125.42</v>
      </c>
      <c r="L316" s="64">
        <f t="shared" ref="L316:L320" si="1">I316-J316</f>
        <v>97362.22</v>
      </c>
    </row>
    <row r="317" spans="1:12" x14ac:dyDescent="0.25">
      <c r="A317" s="51" t="s">
        <v>874</v>
      </c>
      <c r="B317" s="49" t="s">
        <v>385</v>
      </c>
      <c r="C317" s="50"/>
      <c r="D317" s="50"/>
      <c r="E317" s="50"/>
      <c r="F317" s="50"/>
      <c r="G317" s="52" t="s">
        <v>875</v>
      </c>
      <c r="H317" s="37">
        <v>132058.76999999999</v>
      </c>
      <c r="I317" s="37">
        <v>54977</v>
      </c>
      <c r="J317" s="37">
        <v>0</v>
      </c>
      <c r="K317" s="37">
        <v>187035.77</v>
      </c>
      <c r="L317" s="64">
        <f t="shared" si="1"/>
        <v>54977</v>
      </c>
    </row>
    <row r="318" spans="1:12" x14ac:dyDescent="0.25">
      <c r="A318" s="51" t="s">
        <v>876</v>
      </c>
      <c r="B318" s="49" t="s">
        <v>385</v>
      </c>
      <c r="C318" s="50"/>
      <c r="D318" s="50"/>
      <c r="E318" s="50"/>
      <c r="F318" s="50"/>
      <c r="G318" s="52" t="s">
        <v>877</v>
      </c>
      <c r="H318" s="37">
        <v>3865.63</v>
      </c>
      <c r="I318" s="37">
        <v>670.06</v>
      </c>
      <c r="J318" s="37">
        <v>0</v>
      </c>
      <c r="K318" s="37">
        <v>4535.6899999999996</v>
      </c>
      <c r="L318" s="64">
        <f t="shared" si="1"/>
        <v>670.06</v>
      </c>
    </row>
    <row r="319" spans="1:12" x14ac:dyDescent="0.25">
      <c r="A319" s="51" t="s">
        <v>878</v>
      </c>
      <c r="B319" s="49" t="s">
        <v>385</v>
      </c>
      <c r="C319" s="50"/>
      <c r="D319" s="50"/>
      <c r="E319" s="50"/>
      <c r="F319" s="50"/>
      <c r="G319" s="52" t="s">
        <v>879</v>
      </c>
      <c r="H319" s="37">
        <v>65255.17</v>
      </c>
      <c r="I319" s="37">
        <v>33258.949999999997</v>
      </c>
      <c r="J319" s="37">
        <v>0</v>
      </c>
      <c r="K319" s="37">
        <v>98514.12</v>
      </c>
      <c r="L319" s="64">
        <f t="shared" si="1"/>
        <v>33258.949999999997</v>
      </c>
    </row>
    <row r="320" spans="1:12" x14ac:dyDescent="0.25">
      <c r="A320" s="51" t="s">
        <v>880</v>
      </c>
      <c r="B320" s="49" t="s">
        <v>385</v>
      </c>
      <c r="C320" s="50"/>
      <c r="D320" s="50"/>
      <c r="E320" s="50"/>
      <c r="F320" s="50"/>
      <c r="G320" s="52" t="s">
        <v>881</v>
      </c>
      <c r="H320" s="37">
        <v>18583.63</v>
      </c>
      <c r="I320" s="37">
        <v>8456.2099999999991</v>
      </c>
      <c r="J320" s="37">
        <v>0</v>
      </c>
      <c r="K320" s="37">
        <v>27039.84</v>
      </c>
      <c r="L320" s="64">
        <f t="shared" si="1"/>
        <v>8456.2099999999991</v>
      </c>
    </row>
    <row r="321" spans="1:12" x14ac:dyDescent="0.25">
      <c r="A321" s="54" t="s">
        <v>385</v>
      </c>
      <c r="B321" s="49" t="s">
        <v>385</v>
      </c>
      <c r="C321" s="50"/>
      <c r="D321" s="50"/>
      <c r="E321" s="50"/>
      <c r="F321" s="50"/>
      <c r="G321" s="55" t="s">
        <v>385</v>
      </c>
      <c r="H321" s="38"/>
      <c r="I321" s="38"/>
      <c r="J321" s="38"/>
      <c r="K321" s="38"/>
      <c r="L321" s="56"/>
    </row>
    <row r="322" spans="1:12" x14ac:dyDescent="0.25">
      <c r="A322" s="45" t="s">
        <v>882</v>
      </c>
      <c r="B322" s="49" t="s">
        <v>385</v>
      </c>
      <c r="C322" s="50"/>
      <c r="D322" s="50"/>
      <c r="E322" s="50"/>
      <c r="F322" s="46" t="s">
        <v>883</v>
      </c>
      <c r="G322" s="47"/>
      <c r="H322" s="35">
        <v>2936.4</v>
      </c>
      <c r="I322" s="35">
        <v>608.39</v>
      </c>
      <c r="J322" s="35">
        <v>0</v>
      </c>
      <c r="K322" s="35">
        <v>3544.79</v>
      </c>
      <c r="L322" s="64">
        <f>I322-J322</f>
        <v>608.39</v>
      </c>
    </row>
    <row r="323" spans="1:12" x14ac:dyDescent="0.25">
      <c r="A323" s="51" t="s">
        <v>884</v>
      </c>
      <c r="B323" s="49" t="s">
        <v>385</v>
      </c>
      <c r="C323" s="50"/>
      <c r="D323" s="50"/>
      <c r="E323" s="50"/>
      <c r="F323" s="50"/>
      <c r="G323" s="52" t="s">
        <v>885</v>
      </c>
      <c r="H323" s="37">
        <v>482</v>
      </c>
      <c r="I323" s="37">
        <v>608.39</v>
      </c>
      <c r="J323" s="37">
        <v>0</v>
      </c>
      <c r="K323" s="37">
        <v>1090.3900000000001</v>
      </c>
      <c r="L323" s="53"/>
    </row>
    <row r="324" spans="1:12" x14ac:dyDescent="0.25">
      <c r="A324" s="51" t="s">
        <v>886</v>
      </c>
      <c r="B324" s="49" t="s">
        <v>385</v>
      </c>
      <c r="C324" s="50"/>
      <c r="D324" s="50"/>
      <c r="E324" s="50"/>
      <c r="F324" s="50"/>
      <c r="G324" s="52" t="s">
        <v>887</v>
      </c>
      <c r="H324" s="37">
        <v>2454.4</v>
      </c>
      <c r="I324" s="37">
        <v>0</v>
      </c>
      <c r="J324" s="37">
        <v>0</v>
      </c>
      <c r="K324" s="37">
        <v>2454.4</v>
      </c>
      <c r="L324" s="53"/>
    </row>
    <row r="325" spans="1:12" x14ac:dyDescent="0.25">
      <c r="A325" s="54" t="s">
        <v>385</v>
      </c>
      <c r="B325" s="49" t="s">
        <v>385</v>
      </c>
      <c r="C325" s="50"/>
      <c r="D325" s="50"/>
      <c r="E325" s="50"/>
      <c r="F325" s="50"/>
      <c r="G325" s="55" t="s">
        <v>385</v>
      </c>
      <c r="H325" s="38"/>
      <c r="I325" s="38"/>
      <c r="J325" s="38"/>
      <c r="K325" s="38"/>
      <c r="L325" s="56"/>
    </row>
    <row r="326" spans="1:12" x14ac:dyDescent="0.25">
      <c r="A326" s="45" t="s">
        <v>888</v>
      </c>
      <c r="B326" s="49" t="s">
        <v>385</v>
      </c>
      <c r="C326" s="50"/>
      <c r="D326" s="50"/>
      <c r="E326" s="50"/>
      <c r="F326" s="46" t="s">
        <v>889</v>
      </c>
      <c r="G326" s="47"/>
      <c r="H326" s="35">
        <v>198.2</v>
      </c>
      <c r="I326" s="35">
        <v>941.81</v>
      </c>
      <c r="J326" s="35">
        <v>0</v>
      </c>
      <c r="K326" s="35">
        <v>1140.01</v>
      </c>
      <c r="L326" s="64">
        <f>I326-J326</f>
        <v>941.81</v>
      </c>
    </row>
    <row r="327" spans="1:12" x14ac:dyDescent="0.25">
      <c r="A327" s="51" t="s">
        <v>890</v>
      </c>
      <c r="B327" s="49" t="s">
        <v>385</v>
      </c>
      <c r="C327" s="50"/>
      <c r="D327" s="50"/>
      <c r="E327" s="50"/>
      <c r="F327" s="50"/>
      <c r="G327" s="52" t="s">
        <v>891</v>
      </c>
      <c r="H327" s="37">
        <v>198.2</v>
      </c>
      <c r="I327" s="37">
        <v>0</v>
      </c>
      <c r="J327" s="37">
        <v>0</v>
      </c>
      <c r="K327" s="37">
        <v>198.2</v>
      </c>
      <c r="L327" s="53"/>
    </row>
    <row r="328" spans="1:12" x14ac:dyDescent="0.25">
      <c r="A328" s="51" t="s">
        <v>892</v>
      </c>
      <c r="B328" s="49" t="s">
        <v>385</v>
      </c>
      <c r="C328" s="50"/>
      <c r="D328" s="50"/>
      <c r="E328" s="50"/>
      <c r="F328" s="50"/>
      <c r="G328" s="52" t="s">
        <v>893</v>
      </c>
      <c r="H328" s="37">
        <v>0</v>
      </c>
      <c r="I328" s="37">
        <v>858</v>
      </c>
      <c r="J328" s="37">
        <v>0</v>
      </c>
      <c r="K328" s="37">
        <v>858</v>
      </c>
      <c r="L328" s="53"/>
    </row>
    <row r="329" spans="1:12" x14ac:dyDescent="0.25">
      <c r="A329" s="51" t="s">
        <v>894</v>
      </c>
      <c r="B329" s="49" t="s">
        <v>385</v>
      </c>
      <c r="C329" s="50"/>
      <c r="D329" s="50"/>
      <c r="E329" s="50"/>
      <c r="F329" s="50"/>
      <c r="G329" s="52" t="s">
        <v>895</v>
      </c>
      <c r="H329" s="37">
        <v>0</v>
      </c>
      <c r="I329" s="37">
        <v>83.81</v>
      </c>
      <c r="J329" s="37">
        <v>0</v>
      </c>
      <c r="K329" s="37">
        <v>83.81</v>
      </c>
      <c r="L329" s="53"/>
    </row>
    <row r="330" spans="1:12" x14ac:dyDescent="0.25">
      <c r="A330" s="54" t="s">
        <v>385</v>
      </c>
      <c r="B330" s="49" t="s">
        <v>385</v>
      </c>
      <c r="C330" s="50"/>
      <c r="D330" s="50"/>
      <c r="E330" s="50"/>
      <c r="F330" s="50"/>
      <c r="G330" s="55" t="s">
        <v>385</v>
      </c>
      <c r="H330" s="38"/>
      <c r="I330" s="38"/>
      <c r="J330" s="38"/>
      <c r="K330" s="38"/>
      <c r="L330" s="56"/>
    </row>
    <row r="331" spans="1:12" x14ac:dyDescent="0.25">
      <c r="A331" s="45" t="s">
        <v>898</v>
      </c>
      <c r="B331" s="49" t="s">
        <v>385</v>
      </c>
      <c r="C331" s="50"/>
      <c r="D331" s="50"/>
      <c r="E331" s="50"/>
      <c r="F331" s="46" t="s">
        <v>899</v>
      </c>
      <c r="G331" s="47"/>
      <c r="H331" s="35">
        <v>74243.42</v>
      </c>
      <c r="I331" s="35">
        <v>30125.07</v>
      </c>
      <c r="J331" s="35">
        <v>0</v>
      </c>
      <c r="K331" s="35">
        <v>104368.49</v>
      </c>
      <c r="L331" s="64">
        <f>I331-J331</f>
        <v>30125.07</v>
      </c>
    </row>
    <row r="332" spans="1:12" x14ac:dyDescent="0.25">
      <c r="A332" s="51" t="s">
        <v>900</v>
      </c>
      <c r="B332" s="49" t="s">
        <v>385</v>
      </c>
      <c r="C332" s="50"/>
      <c r="D332" s="50"/>
      <c r="E332" s="50"/>
      <c r="F332" s="50"/>
      <c r="G332" s="52" t="s">
        <v>901</v>
      </c>
      <c r="H332" s="37">
        <v>50414.879999999997</v>
      </c>
      <c r="I332" s="37">
        <v>21759.42</v>
      </c>
      <c r="J332" s="37">
        <v>0</v>
      </c>
      <c r="K332" s="37">
        <v>72174.3</v>
      </c>
      <c r="L332" s="53"/>
    </row>
    <row r="333" spans="1:12" x14ac:dyDescent="0.25">
      <c r="A333" s="51" t="s">
        <v>902</v>
      </c>
      <c r="B333" s="49" t="s">
        <v>385</v>
      </c>
      <c r="C333" s="50"/>
      <c r="D333" s="50"/>
      <c r="E333" s="50"/>
      <c r="F333" s="50"/>
      <c r="G333" s="52" t="s">
        <v>903</v>
      </c>
      <c r="H333" s="37">
        <v>16249.65</v>
      </c>
      <c r="I333" s="37">
        <v>5237.8100000000004</v>
      </c>
      <c r="J333" s="37">
        <v>0</v>
      </c>
      <c r="K333" s="37">
        <v>21487.46</v>
      </c>
      <c r="L333" s="53"/>
    </row>
    <row r="334" spans="1:12" x14ac:dyDescent="0.25">
      <c r="A334" s="51" t="s">
        <v>904</v>
      </c>
      <c r="B334" s="49" t="s">
        <v>385</v>
      </c>
      <c r="C334" s="50"/>
      <c r="D334" s="50"/>
      <c r="E334" s="50"/>
      <c r="F334" s="50"/>
      <c r="G334" s="52" t="s">
        <v>905</v>
      </c>
      <c r="H334" s="37">
        <v>543.34</v>
      </c>
      <c r="I334" s="37">
        <v>108</v>
      </c>
      <c r="J334" s="37">
        <v>0</v>
      </c>
      <c r="K334" s="37">
        <v>651.34</v>
      </c>
      <c r="L334" s="53"/>
    </row>
    <row r="335" spans="1:12" x14ac:dyDescent="0.25">
      <c r="A335" s="51" t="s">
        <v>906</v>
      </c>
      <c r="B335" s="49" t="s">
        <v>385</v>
      </c>
      <c r="C335" s="50"/>
      <c r="D335" s="50"/>
      <c r="E335" s="50"/>
      <c r="F335" s="50"/>
      <c r="G335" s="52" t="s">
        <v>907</v>
      </c>
      <c r="H335" s="37">
        <v>7005.65</v>
      </c>
      <c r="I335" s="37">
        <v>2794.25</v>
      </c>
      <c r="J335" s="37">
        <v>0</v>
      </c>
      <c r="K335" s="37">
        <v>9799.9</v>
      </c>
      <c r="L335" s="53"/>
    </row>
    <row r="336" spans="1:12" x14ac:dyDescent="0.25">
      <c r="A336" s="51" t="s">
        <v>908</v>
      </c>
      <c r="B336" s="49" t="s">
        <v>385</v>
      </c>
      <c r="C336" s="50"/>
      <c r="D336" s="50"/>
      <c r="E336" s="50"/>
      <c r="F336" s="50"/>
      <c r="G336" s="52" t="s">
        <v>861</v>
      </c>
      <c r="H336" s="37">
        <v>29.9</v>
      </c>
      <c r="I336" s="37">
        <v>225.59</v>
      </c>
      <c r="J336" s="37">
        <v>0</v>
      </c>
      <c r="K336" s="37">
        <v>255.49</v>
      </c>
      <c r="L336" s="53"/>
    </row>
    <row r="337" spans="1:12" x14ac:dyDescent="0.25">
      <c r="A337" s="54" t="s">
        <v>385</v>
      </c>
      <c r="B337" s="49" t="s">
        <v>385</v>
      </c>
      <c r="C337" s="50"/>
      <c r="D337" s="50"/>
      <c r="E337" s="50"/>
      <c r="F337" s="50"/>
      <c r="G337" s="55" t="s">
        <v>385</v>
      </c>
      <c r="H337" s="38"/>
      <c r="I337" s="38"/>
      <c r="J337" s="38"/>
      <c r="K337" s="38"/>
      <c r="L337" s="56"/>
    </row>
    <row r="338" spans="1:12" x14ac:dyDescent="0.25">
      <c r="A338" s="45" t="s">
        <v>909</v>
      </c>
      <c r="B338" s="49" t="s">
        <v>385</v>
      </c>
      <c r="C338" s="50"/>
      <c r="D338" s="50"/>
      <c r="E338" s="50"/>
      <c r="F338" s="46" t="s">
        <v>910</v>
      </c>
      <c r="G338" s="47"/>
      <c r="H338" s="35">
        <v>35951.279999999999</v>
      </c>
      <c r="I338" s="35">
        <v>10083.879999999999</v>
      </c>
      <c r="J338" s="35">
        <v>0</v>
      </c>
      <c r="K338" s="35">
        <v>46035.16</v>
      </c>
      <c r="L338" s="64">
        <f>I338-J338</f>
        <v>10083.879999999999</v>
      </c>
    </row>
    <row r="339" spans="1:12" x14ac:dyDescent="0.25">
      <c r="A339" s="51" t="s">
        <v>911</v>
      </c>
      <c r="B339" s="49" t="s">
        <v>385</v>
      </c>
      <c r="C339" s="50"/>
      <c r="D339" s="50"/>
      <c r="E339" s="50"/>
      <c r="F339" s="50"/>
      <c r="G339" s="52" t="s">
        <v>694</v>
      </c>
      <c r="H339" s="37">
        <v>6894.99</v>
      </c>
      <c r="I339" s="37">
        <v>2115.9899999999998</v>
      </c>
      <c r="J339" s="37">
        <v>0</v>
      </c>
      <c r="K339" s="37">
        <v>9010.98</v>
      </c>
      <c r="L339" s="53"/>
    </row>
    <row r="340" spans="1:12" x14ac:dyDescent="0.25">
      <c r="A340" s="51" t="s">
        <v>912</v>
      </c>
      <c r="B340" s="49" t="s">
        <v>385</v>
      </c>
      <c r="C340" s="50"/>
      <c r="D340" s="50"/>
      <c r="E340" s="50"/>
      <c r="F340" s="50"/>
      <c r="G340" s="52" t="s">
        <v>913</v>
      </c>
      <c r="H340" s="37">
        <v>286.5</v>
      </c>
      <c r="I340" s="37">
        <v>0</v>
      </c>
      <c r="J340" s="37">
        <v>0</v>
      </c>
      <c r="K340" s="37">
        <v>286.5</v>
      </c>
      <c r="L340" s="53"/>
    </row>
    <row r="341" spans="1:12" x14ac:dyDescent="0.25">
      <c r="A341" s="51" t="s">
        <v>914</v>
      </c>
      <c r="B341" s="49" t="s">
        <v>385</v>
      </c>
      <c r="C341" s="50"/>
      <c r="D341" s="50"/>
      <c r="E341" s="50"/>
      <c r="F341" s="50"/>
      <c r="G341" s="52" t="s">
        <v>915</v>
      </c>
      <c r="H341" s="37">
        <v>4894.62</v>
      </c>
      <c r="I341" s="37">
        <v>2140.98</v>
      </c>
      <c r="J341" s="37">
        <v>0</v>
      </c>
      <c r="K341" s="37">
        <v>7035.6</v>
      </c>
      <c r="L341" s="53"/>
    </row>
    <row r="342" spans="1:12" x14ac:dyDescent="0.25">
      <c r="A342" s="51" t="s">
        <v>916</v>
      </c>
      <c r="B342" s="49" t="s">
        <v>385</v>
      </c>
      <c r="C342" s="50"/>
      <c r="D342" s="50"/>
      <c r="E342" s="50"/>
      <c r="F342" s="50"/>
      <c r="G342" s="52" t="s">
        <v>917</v>
      </c>
      <c r="H342" s="37">
        <v>21510.6</v>
      </c>
      <c r="I342" s="37">
        <v>5069.6400000000003</v>
      </c>
      <c r="J342" s="37">
        <v>0</v>
      </c>
      <c r="K342" s="37">
        <v>26580.240000000002</v>
      </c>
      <c r="L342" s="53"/>
    </row>
    <row r="343" spans="1:12" x14ac:dyDescent="0.25">
      <c r="A343" s="51" t="s">
        <v>918</v>
      </c>
      <c r="B343" s="49" t="s">
        <v>385</v>
      </c>
      <c r="C343" s="50"/>
      <c r="D343" s="50"/>
      <c r="E343" s="50"/>
      <c r="F343" s="50"/>
      <c r="G343" s="52" t="s">
        <v>919</v>
      </c>
      <c r="H343" s="37">
        <v>2364.5700000000002</v>
      </c>
      <c r="I343" s="37">
        <v>757.27</v>
      </c>
      <c r="J343" s="37">
        <v>0</v>
      </c>
      <c r="K343" s="37">
        <v>3121.84</v>
      </c>
      <c r="L343" s="53"/>
    </row>
    <row r="344" spans="1:12" x14ac:dyDescent="0.25">
      <c r="A344" s="54" t="s">
        <v>385</v>
      </c>
      <c r="B344" s="49" t="s">
        <v>385</v>
      </c>
      <c r="C344" s="50"/>
      <c r="D344" s="50"/>
      <c r="E344" s="50"/>
      <c r="F344" s="50"/>
      <c r="G344" s="55" t="s">
        <v>385</v>
      </c>
      <c r="H344" s="38"/>
      <c r="I344" s="38"/>
      <c r="J344" s="38"/>
      <c r="K344" s="38"/>
      <c r="L344" s="56"/>
    </row>
    <row r="345" spans="1:12" x14ac:dyDescent="0.25">
      <c r="A345" s="45" t="s">
        <v>920</v>
      </c>
      <c r="B345" s="49" t="s">
        <v>385</v>
      </c>
      <c r="C345" s="50"/>
      <c r="D345" s="50"/>
      <c r="E345" s="50"/>
      <c r="F345" s="46" t="s">
        <v>921</v>
      </c>
      <c r="G345" s="47"/>
      <c r="H345" s="35">
        <v>72840.160000000003</v>
      </c>
      <c r="I345" s="35">
        <v>6271</v>
      </c>
      <c r="J345" s="35">
        <v>39.93</v>
      </c>
      <c r="K345" s="35">
        <v>79071.23</v>
      </c>
      <c r="L345" s="64">
        <f>I345-J345</f>
        <v>6231.07</v>
      </c>
    </row>
    <row r="346" spans="1:12" x14ac:dyDescent="0.25">
      <c r="A346" s="51" t="s">
        <v>922</v>
      </c>
      <c r="B346" s="49" t="s">
        <v>385</v>
      </c>
      <c r="C346" s="50"/>
      <c r="D346" s="50"/>
      <c r="E346" s="50"/>
      <c r="F346" s="50"/>
      <c r="G346" s="52" t="s">
        <v>923</v>
      </c>
      <c r="H346" s="37">
        <v>14.16</v>
      </c>
      <c r="I346" s="37">
        <v>0</v>
      </c>
      <c r="J346" s="37">
        <v>0</v>
      </c>
      <c r="K346" s="37">
        <v>14.16</v>
      </c>
      <c r="L346" s="53"/>
    </row>
    <row r="347" spans="1:12" x14ac:dyDescent="0.25">
      <c r="A347" s="51" t="s">
        <v>924</v>
      </c>
      <c r="B347" s="49" t="s">
        <v>385</v>
      </c>
      <c r="C347" s="50"/>
      <c r="D347" s="50"/>
      <c r="E347" s="50"/>
      <c r="F347" s="50"/>
      <c r="G347" s="52" t="s">
        <v>925</v>
      </c>
      <c r="H347" s="37">
        <v>257.94</v>
      </c>
      <c r="I347" s="37">
        <v>0</v>
      </c>
      <c r="J347" s="37">
        <v>0</v>
      </c>
      <c r="K347" s="37">
        <v>257.94</v>
      </c>
      <c r="L347" s="53"/>
    </row>
    <row r="348" spans="1:12" x14ac:dyDescent="0.25">
      <c r="A348" s="51" t="s">
        <v>926</v>
      </c>
      <c r="B348" s="49" t="s">
        <v>385</v>
      </c>
      <c r="C348" s="50"/>
      <c r="D348" s="50"/>
      <c r="E348" s="50"/>
      <c r="F348" s="50"/>
      <c r="G348" s="52" t="s">
        <v>927</v>
      </c>
      <c r="H348" s="37">
        <v>603.95000000000005</v>
      </c>
      <c r="I348" s="37">
        <v>0</v>
      </c>
      <c r="J348" s="37">
        <v>0</v>
      </c>
      <c r="K348" s="37">
        <v>603.95000000000005</v>
      </c>
      <c r="L348" s="53"/>
    </row>
    <row r="349" spans="1:12" x14ac:dyDescent="0.25">
      <c r="A349" s="51" t="s">
        <v>928</v>
      </c>
      <c r="B349" s="49" t="s">
        <v>385</v>
      </c>
      <c r="C349" s="50"/>
      <c r="D349" s="50"/>
      <c r="E349" s="50"/>
      <c r="F349" s="50"/>
      <c r="G349" s="52" t="s">
        <v>929</v>
      </c>
      <c r="H349" s="37">
        <v>1765.24</v>
      </c>
      <c r="I349" s="37">
        <v>837.57</v>
      </c>
      <c r="J349" s="37">
        <v>0</v>
      </c>
      <c r="K349" s="37">
        <v>2602.81</v>
      </c>
      <c r="L349" s="53"/>
    </row>
    <row r="350" spans="1:12" x14ac:dyDescent="0.25">
      <c r="A350" s="51" t="s">
        <v>930</v>
      </c>
      <c r="B350" s="49" t="s">
        <v>385</v>
      </c>
      <c r="C350" s="50"/>
      <c r="D350" s="50"/>
      <c r="E350" s="50"/>
      <c r="F350" s="50"/>
      <c r="G350" s="52" t="s">
        <v>931</v>
      </c>
      <c r="H350" s="37">
        <v>2145.6799999999998</v>
      </c>
      <c r="I350" s="37">
        <v>0</v>
      </c>
      <c r="J350" s="37">
        <v>0</v>
      </c>
      <c r="K350" s="37">
        <v>2145.6799999999998</v>
      </c>
      <c r="L350" s="53"/>
    </row>
    <row r="351" spans="1:12" x14ac:dyDescent="0.25">
      <c r="A351" s="51" t="s">
        <v>932</v>
      </c>
      <c r="B351" s="49" t="s">
        <v>385</v>
      </c>
      <c r="C351" s="50"/>
      <c r="D351" s="50"/>
      <c r="E351" s="50"/>
      <c r="F351" s="50"/>
      <c r="G351" s="52" t="s">
        <v>933</v>
      </c>
      <c r="H351" s="37">
        <v>447</v>
      </c>
      <c r="I351" s="37">
        <v>0</v>
      </c>
      <c r="J351" s="37">
        <v>0</v>
      </c>
      <c r="K351" s="37">
        <v>447</v>
      </c>
      <c r="L351" s="53"/>
    </row>
    <row r="352" spans="1:12" x14ac:dyDescent="0.25">
      <c r="A352" s="51" t="s">
        <v>934</v>
      </c>
      <c r="B352" s="49" t="s">
        <v>385</v>
      </c>
      <c r="C352" s="50"/>
      <c r="D352" s="50"/>
      <c r="E352" s="50"/>
      <c r="F352" s="50"/>
      <c r="G352" s="52" t="s">
        <v>935</v>
      </c>
      <c r="H352" s="37">
        <v>131.5</v>
      </c>
      <c r="I352" s="37">
        <v>20</v>
      </c>
      <c r="J352" s="37">
        <v>0</v>
      </c>
      <c r="K352" s="37">
        <v>151.5</v>
      </c>
      <c r="L352" s="53"/>
    </row>
    <row r="353" spans="1:12" x14ac:dyDescent="0.25">
      <c r="A353" s="51" t="s">
        <v>936</v>
      </c>
      <c r="B353" s="49" t="s">
        <v>385</v>
      </c>
      <c r="C353" s="50"/>
      <c r="D353" s="50"/>
      <c r="E353" s="50"/>
      <c r="F353" s="50"/>
      <c r="G353" s="52" t="s">
        <v>937</v>
      </c>
      <c r="H353" s="37">
        <v>35.1</v>
      </c>
      <c r="I353" s="37">
        <v>0</v>
      </c>
      <c r="J353" s="37">
        <v>0</v>
      </c>
      <c r="K353" s="37">
        <v>35.1</v>
      </c>
      <c r="L353" s="53"/>
    </row>
    <row r="354" spans="1:12" x14ac:dyDescent="0.25">
      <c r="A354" s="51" t="s">
        <v>938</v>
      </c>
      <c r="B354" s="49" t="s">
        <v>385</v>
      </c>
      <c r="C354" s="50"/>
      <c r="D354" s="50"/>
      <c r="E354" s="50"/>
      <c r="F354" s="50"/>
      <c r="G354" s="52" t="s">
        <v>939</v>
      </c>
      <c r="H354" s="37">
        <v>3072.05</v>
      </c>
      <c r="I354" s="37">
        <v>0</v>
      </c>
      <c r="J354" s="37">
        <v>0</v>
      </c>
      <c r="K354" s="37">
        <v>3072.05</v>
      </c>
      <c r="L354" s="53"/>
    </row>
    <row r="355" spans="1:12" x14ac:dyDescent="0.25">
      <c r="A355" s="51" t="s">
        <v>940</v>
      </c>
      <c r="B355" s="49" t="s">
        <v>385</v>
      </c>
      <c r="C355" s="50"/>
      <c r="D355" s="50"/>
      <c r="E355" s="50"/>
      <c r="F355" s="50"/>
      <c r="G355" s="52" t="s">
        <v>941</v>
      </c>
      <c r="H355" s="37">
        <v>63.99</v>
      </c>
      <c r="I355" s="37">
        <v>0</v>
      </c>
      <c r="J355" s="37">
        <v>0</v>
      </c>
      <c r="K355" s="37">
        <v>63.99</v>
      </c>
      <c r="L355" s="53"/>
    </row>
    <row r="356" spans="1:12" x14ac:dyDescent="0.25">
      <c r="A356" s="51" t="s">
        <v>942</v>
      </c>
      <c r="B356" s="49" t="s">
        <v>385</v>
      </c>
      <c r="C356" s="50"/>
      <c r="D356" s="50"/>
      <c r="E356" s="50"/>
      <c r="F356" s="50"/>
      <c r="G356" s="52" t="s">
        <v>943</v>
      </c>
      <c r="H356" s="37">
        <v>5958</v>
      </c>
      <c r="I356" s="37">
        <v>1986</v>
      </c>
      <c r="J356" s="37">
        <v>0</v>
      </c>
      <c r="K356" s="37">
        <v>7944</v>
      </c>
      <c r="L356" s="53"/>
    </row>
    <row r="357" spans="1:12" x14ac:dyDescent="0.25">
      <c r="A357" s="51" t="s">
        <v>944</v>
      </c>
      <c r="B357" s="49" t="s">
        <v>385</v>
      </c>
      <c r="C357" s="50"/>
      <c r="D357" s="50"/>
      <c r="E357" s="50"/>
      <c r="F357" s="50"/>
      <c r="G357" s="52" t="s">
        <v>945</v>
      </c>
      <c r="H357" s="37">
        <v>615.4</v>
      </c>
      <c r="I357" s="37">
        <v>965.68</v>
      </c>
      <c r="J357" s="37">
        <v>0</v>
      </c>
      <c r="K357" s="37">
        <v>1581.08</v>
      </c>
      <c r="L357" s="53"/>
    </row>
    <row r="358" spans="1:12" x14ac:dyDescent="0.25">
      <c r="A358" s="51" t="s">
        <v>946</v>
      </c>
      <c r="B358" s="49" t="s">
        <v>385</v>
      </c>
      <c r="C358" s="50"/>
      <c r="D358" s="50"/>
      <c r="E358" s="50"/>
      <c r="F358" s="50"/>
      <c r="G358" s="52" t="s">
        <v>947</v>
      </c>
      <c r="H358" s="37">
        <v>1500</v>
      </c>
      <c r="I358" s="37">
        <v>0</v>
      </c>
      <c r="J358" s="37">
        <v>0</v>
      </c>
      <c r="K358" s="37">
        <v>1500</v>
      </c>
      <c r="L358" s="53"/>
    </row>
    <row r="359" spans="1:12" x14ac:dyDescent="0.25">
      <c r="A359" s="51" t="s">
        <v>948</v>
      </c>
      <c r="B359" s="49" t="s">
        <v>385</v>
      </c>
      <c r="C359" s="50"/>
      <c r="D359" s="50"/>
      <c r="E359" s="50"/>
      <c r="F359" s="50"/>
      <c r="G359" s="52" t="s">
        <v>949</v>
      </c>
      <c r="H359" s="37">
        <v>9080.48</v>
      </c>
      <c r="I359" s="37">
        <v>335.95</v>
      </c>
      <c r="J359" s="37">
        <v>0</v>
      </c>
      <c r="K359" s="37">
        <v>9416.43</v>
      </c>
      <c r="L359" s="53"/>
    </row>
    <row r="360" spans="1:12" x14ac:dyDescent="0.25">
      <c r="A360" s="51" t="s">
        <v>950</v>
      </c>
      <c r="B360" s="49" t="s">
        <v>385</v>
      </c>
      <c r="C360" s="50"/>
      <c r="D360" s="50"/>
      <c r="E360" s="50"/>
      <c r="F360" s="50"/>
      <c r="G360" s="52" t="s">
        <v>951</v>
      </c>
      <c r="H360" s="37">
        <v>1808.87</v>
      </c>
      <c r="I360" s="37">
        <v>984.9</v>
      </c>
      <c r="J360" s="37">
        <v>39.93</v>
      </c>
      <c r="K360" s="37">
        <v>2753.84</v>
      </c>
      <c r="L360" s="53"/>
    </row>
    <row r="361" spans="1:12" x14ac:dyDescent="0.25">
      <c r="A361" s="51" t="s">
        <v>952</v>
      </c>
      <c r="B361" s="49" t="s">
        <v>385</v>
      </c>
      <c r="C361" s="50"/>
      <c r="D361" s="50"/>
      <c r="E361" s="50"/>
      <c r="F361" s="50"/>
      <c r="G361" s="52" t="s">
        <v>953</v>
      </c>
      <c r="H361" s="37">
        <v>42885.01</v>
      </c>
      <c r="I361" s="37">
        <v>929.9</v>
      </c>
      <c r="J361" s="37">
        <v>0</v>
      </c>
      <c r="K361" s="37">
        <v>43814.91</v>
      </c>
      <c r="L361" s="53"/>
    </row>
    <row r="362" spans="1:12" x14ac:dyDescent="0.25">
      <c r="A362" s="51" t="s">
        <v>954</v>
      </c>
      <c r="B362" s="49" t="s">
        <v>385</v>
      </c>
      <c r="C362" s="50"/>
      <c r="D362" s="50"/>
      <c r="E362" s="50"/>
      <c r="F362" s="50"/>
      <c r="G362" s="52" t="s">
        <v>955</v>
      </c>
      <c r="H362" s="37">
        <v>2455.79</v>
      </c>
      <c r="I362" s="37">
        <v>211</v>
      </c>
      <c r="J362" s="37">
        <v>0</v>
      </c>
      <c r="K362" s="37">
        <v>2666.79</v>
      </c>
      <c r="L362" s="53"/>
    </row>
    <row r="363" spans="1:12" x14ac:dyDescent="0.25">
      <c r="A363" s="54" t="s">
        <v>385</v>
      </c>
      <c r="B363" s="49" t="s">
        <v>385</v>
      </c>
      <c r="C363" s="50"/>
      <c r="D363" s="50"/>
      <c r="E363" s="50"/>
      <c r="F363" s="50"/>
      <c r="G363" s="55" t="s">
        <v>385</v>
      </c>
      <c r="H363" s="38"/>
      <c r="I363" s="38"/>
      <c r="J363" s="38"/>
      <c r="K363" s="38"/>
      <c r="L363" s="56"/>
    </row>
    <row r="364" spans="1:12" x14ac:dyDescent="0.25">
      <c r="A364" s="45" t="s">
        <v>956</v>
      </c>
      <c r="B364" s="49" t="s">
        <v>385</v>
      </c>
      <c r="C364" s="50"/>
      <c r="D364" s="50"/>
      <c r="E364" s="50"/>
      <c r="F364" s="46" t="s">
        <v>957</v>
      </c>
      <c r="G364" s="47"/>
      <c r="H364" s="35">
        <v>12384.97</v>
      </c>
      <c r="I364" s="35">
        <v>0</v>
      </c>
      <c r="J364" s="35">
        <v>0</v>
      </c>
      <c r="K364" s="35">
        <v>12384.97</v>
      </c>
      <c r="L364" s="64">
        <f>I364-J364</f>
        <v>0</v>
      </c>
    </row>
    <row r="365" spans="1:12" x14ac:dyDescent="0.25">
      <c r="A365" s="51" t="s">
        <v>958</v>
      </c>
      <c r="B365" s="49" t="s">
        <v>385</v>
      </c>
      <c r="C365" s="50"/>
      <c r="D365" s="50"/>
      <c r="E365" s="50"/>
      <c r="F365" s="50"/>
      <c r="G365" s="52" t="s">
        <v>959</v>
      </c>
      <c r="H365" s="37">
        <v>12384.97</v>
      </c>
      <c r="I365" s="37">
        <v>0</v>
      </c>
      <c r="J365" s="37">
        <v>0</v>
      </c>
      <c r="K365" s="37">
        <v>12384.97</v>
      </c>
      <c r="L365" s="53"/>
    </row>
    <row r="366" spans="1:12" x14ac:dyDescent="0.25">
      <c r="A366" s="54" t="s">
        <v>385</v>
      </c>
      <c r="B366" s="49" t="s">
        <v>385</v>
      </c>
      <c r="C366" s="50"/>
      <c r="D366" s="50"/>
      <c r="E366" s="50"/>
      <c r="F366" s="50"/>
      <c r="G366" s="55" t="s">
        <v>385</v>
      </c>
      <c r="H366" s="38"/>
      <c r="I366" s="38"/>
      <c r="J366" s="38"/>
      <c r="K366" s="38"/>
      <c r="L366" s="56"/>
    </row>
    <row r="367" spans="1:12" x14ac:dyDescent="0.25">
      <c r="A367" s="45" t="s">
        <v>962</v>
      </c>
      <c r="B367" s="48" t="s">
        <v>385</v>
      </c>
      <c r="C367" s="46" t="s">
        <v>963</v>
      </c>
      <c r="D367" s="47"/>
      <c r="E367" s="47"/>
      <c r="F367" s="47"/>
      <c r="G367" s="47"/>
      <c r="H367" s="35">
        <v>134804.94</v>
      </c>
      <c r="I367" s="35">
        <v>35883.480000000003</v>
      </c>
      <c r="J367" s="35">
        <v>0</v>
      </c>
      <c r="K367" s="35">
        <v>170688.42</v>
      </c>
      <c r="L367" s="64">
        <f>I367-J367</f>
        <v>35883.480000000003</v>
      </c>
    </row>
    <row r="368" spans="1:12" x14ac:dyDescent="0.25">
      <c r="A368" s="45" t="s">
        <v>964</v>
      </c>
      <c r="B368" s="49" t="s">
        <v>385</v>
      </c>
      <c r="C368" s="50"/>
      <c r="D368" s="46" t="s">
        <v>963</v>
      </c>
      <c r="E368" s="47"/>
      <c r="F368" s="47"/>
      <c r="G368" s="47"/>
      <c r="H368" s="35">
        <v>134804.94</v>
      </c>
      <c r="I368" s="35">
        <v>35883.480000000003</v>
      </c>
      <c r="J368" s="35">
        <v>0</v>
      </c>
      <c r="K368" s="35">
        <v>170688.42</v>
      </c>
      <c r="L368" s="62"/>
    </row>
    <row r="369" spans="1:12" x14ac:dyDescent="0.25">
      <c r="A369" s="45" t="s">
        <v>965</v>
      </c>
      <c r="B369" s="49" t="s">
        <v>385</v>
      </c>
      <c r="C369" s="50"/>
      <c r="D369" s="50"/>
      <c r="E369" s="46" t="s">
        <v>963</v>
      </c>
      <c r="F369" s="47"/>
      <c r="G369" s="47"/>
      <c r="H369" s="35">
        <v>134804.94</v>
      </c>
      <c r="I369" s="35">
        <v>35883.480000000003</v>
      </c>
      <c r="J369" s="35">
        <v>0</v>
      </c>
      <c r="K369" s="35">
        <v>170688.42</v>
      </c>
      <c r="L369" s="62"/>
    </row>
    <row r="370" spans="1:12" x14ac:dyDescent="0.25">
      <c r="A370" s="45" t="s">
        <v>966</v>
      </c>
      <c r="B370" s="49" t="s">
        <v>385</v>
      </c>
      <c r="C370" s="50"/>
      <c r="D370" s="50"/>
      <c r="E370" s="50"/>
      <c r="F370" s="46" t="s">
        <v>967</v>
      </c>
      <c r="G370" s="47"/>
      <c r="H370" s="35">
        <v>92053.42</v>
      </c>
      <c r="I370" s="35">
        <v>28772.61</v>
      </c>
      <c r="J370" s="35">
        <v>0</v>
      </c>
      <c r="K370" s="35">
        <v>120826.03</v>
      </c>
      <c r="L370" s="64">
        <f>I370-J370</f>
        <v>28772.61</v>
      </c>
    </row>
    <row r="371" spans="1:12" x14ac:dyDescent="0.25">
      <c r="A371" s="51" t="s">
        <v>968</v>
      </c>
      <c r="B371" s="49" t="s">
        <v>385</v>
      </c>
      <c r="C371" s="50"/>
      <c r="D371" s="50"/>
      <c r="E371" s="50"/>
      <c r="F371" s="50"/>
      <c r="G371" s="52" t="s">
        <v>969</v>
      </c>
      <c r="H371" s="37">
        <v>40049.160000000003</v>
      </c>
      <c r="I371" s="37">
        <v>11723.03</v>
      </c>
      <c r="J371" s="37">
        <v>0</v>
      </c>
      <c r="K371" s="37">
        <v>51772.19</v>
      </c>
      <c r="L371" s="53"/>
    </row>
    <row r="372" spans="1:12" x14ac:dyDescent="0.25">
      <c r="A372" s="51" t="s">
        <v>970</v>
      </c>
      <c r="B372" s="49" t="s">
        <v>385</v>
      </c>
      <c r="C372" s="50"/>
      <c r="D372" s="50"/>
      <c r="E372" s="50"/>
      <c r="F372" s="50"/>
      <c r="G372" s="52" t="s">
        <v>971</v>
      </c>
      <c r="H372" s="37">
        <v>0</v>
      </c>
      <c r="I372" s="37">
        <v>3895</v>
      </c>
      <c r="J372" s="37">
        <v>0</v>
      </c>
      <c r="K372" s="37">
        <v>3895</v>
      </c>
      <c r="L372" s="53"/>
    </row>
    <row r="373" spans="1:12" x14ac:dyDescent="0.25">
      <c r="A373" s="51" t="s">
        <v>972</v>
      </c>
      <c r="B373" s="49" t="s">
        <v>385</v>
      </c>
      <c r="C373" s="50"/>
      <c r="D373" s="50"/>
      <c r="E373" s="50"/>
      <c r="F373" s="50"/>
      <c r="G373" s="52" t="s">
        <v>973</v>
      </c>
      <c r="H373" s="37">
        <v>6320</v>
      </c>
      <c r="I373" s="37">
        <v>3480</v>
      </c>
      <c r="J373" s="37">
        <v>0</v>
      </c>
      <c r="K373" s="37">
        <v>9800</v>
      </c>
      <c r="L373" s="53"/>
    </row>
    <row r="374" spans="1:12" x14ac:dyDescent="0.25">
      <c r="A374" s="51" t="s">
        <v>974</v>
      </c>
      <c r="B374" s="49" t="s">
        <v>385</v>
      </c>
      <c r="C374" s="50"/>
      <c r="D374" s="50"/>
      <c r="E374" s="50"/>
      <c r="F374" s="50"/>
      <c r="G374" s="52" t="s">
        <v>975</v>
      </c>
      <c r="H374" s="37">
        <v>345</v>
      </c>
      <c r="I374" s="37">
        <v>0</v>
      </c>
      <c r="J374" s="37">
        <v>0</v>
      </c>
      <c r="K374" s="37">
        <v>345</v>
      </c>
      <c r="L374" s="53"/>
    </row>
    <row r="375" spans="1:12" x14ac:dyDescent="0.25">
      <c r="A375" s="51" t="s">
        <v>978</v>
      </c>
      <c r="B375" s="49" t="s">
        <v>385</v>
      </c>
      <c r="C375" s="50"/>
      <c r="D375" s="50"/>
      <c r="E375" s="50"/>
      <c r="F375" s="50"/>
      <c r="G375" s="52" t="s">
        <v>979</v>
      </c>
      <c r="H375" s="37">
        <v>39419.26</v>
      </c>
      <c r="I375" s="37">
        <v>8934.58</v>
      </c>
      <c r="J375" s="37">
        <v>0</v>
      </c>
      <c r="K375" s="37">
        <v>48353.84</v>
      </c>
      <c r="L375" s="53"/>
    </row>
    <row r="376" spans="1:12" x14ac:dyDescent="0.25">
      <c r="A376" s="51" t="s">
        <v>980</v>
      </c>
      <c r="B376" s="49" t="s">
        <v>385</v>
      </c>
      <c r="C376" s="50"/>
      <c r="D376" s="50"/>
      <c r="E376" s="50"/>
      <c r="F376" s="50"/>
      <c r="G376" s="52" t="s">
        <v>981</v>
      </c>
      <c r="H376" s="37">
        <v>5920</v>
      </c>
      <c r="I376" s="37">
        <v>740</v>
      </c>
      <c r="J376" s="37">
        <v>0</v>
      </c>
      <c r="K376" s="37">
        <v>6660</v>
      </c>
      <c r="L376" s="53"/>
    </row>
    <row r="377" spans="1:12" x14ac:dyDescent="0.25">
      <c r="A377" s="54" t="s">
        <v>385</v>
      </c>
      <c r="B377" s="49" t="s">
        <v>385</v>
      </c>
      <c r="C377" s="50"/>
      <c r="D377" s="50"/>
      <c r="E377" s="50"/>
      <c r="F377" s="50"/>
      <c r="G377" s="55" t="s">
        <v>385</v>
      </c>
      <c r="H377" s="38"/>
      <c r="I377" s="38"/>
      <c r="J377" s="38"/>
      <c r="K377" s="38"/>
      <c r="L377" s="56"/>
    </row>
    <row r="378" spans="1:12" x14ac:dyDescent="0.25">
      <c r="A378" s="45" t="s">
        <v>982</v>
      </c>
      <c r="B378" s="49" t="s">
        <v>385</v>
      </c>
      <c r="C378" s="50"/>
      <c r="D378" s="50"/>
      <c r="E378" s="50"/>
      <c r="F378" s="46" t="s">
        <v>983</v>
      </c>
      <c r="G378" s="47"/>
      <c r="H378" s="35">
        <v>20790</v>
      </c>
      <c r="I378" s="35">
        <v>0</v>
      </c>
      <c r="J378" s="35">
        <v>0</v>
      </c>
      <c r="K378" s="35">
        <v>20790</v>
      </c>
      <c r="L378" s="64">
        <f>I378-J378</f>
        <v>0</v>
      </c>
    </row>
    <row r="379" spans="1:12" x14ac:dyDescent="0.25">
      <c r="A379" s="51" t="s">
        <v>984</v>
      </c>
      <c r="B379" s="49" t="s">
        <v>385</v>
      </c>
      <c r="C379" s="50"/>
      <c r="D379" s="50"/>
      <c r="E379" s="50"/>
      <c r="F379" s="50"/>
      <c r="G379" s="52" t="s">
        <v>985</v>
      </c>
      <c r="H379" s="37">
        <v>20790</v>
      </c>
      <c r="I379" s="37">
        <v>0</v>
      </c>
      <c r="J379" s="37">
        <v>0</v>
      </c>
      <c r="K379" s="37">
        <v>20790</v>
      </c>
      <c r="L379" s="53"/>
    </row>
    <row r="380" spans="1:12" x14ac:dyDescent="0.25">
      <c r="A380" s="54" t="s">
        <v>385</v>
      </c>
      <c r="B380" s="49" t="s">
        <v>385</v>
      </c>
      <c r="C380" s="50"/>
      <c r="D380" s="50"/>
      <c r="E380" s="50"/>
      <c r="F380" s="50"/>
      <c r="G380" s="55" t="s">
        <v>385</v>
      </c>
      <c r="H380" s="38"/>
      <c r="I380" s="38"/>
      <c r="J380" s="38"/>
      <c r="K380" s="38"/>
      <c r="L380" s="56"/>
    </row>
    <row r="381" spans="1:12" x14ac:dyDescent="0.25">
      <c r="A381" s="45" t="s">
        <v>986</v>
      </c>
      <c r="B381" s="49" t="s">
        <v>385</v>
      </c>
      <c r="C381" s="50"/>
      <c r="D381" s="50"/>
      <c r="E381" s="50"/>
      <c r="F381" s="46" t="s">
        <v>987</v>
      </c>
      <c r="G381" s="47"/>
      <c r="H381" s="35">
        <v>17882.62</v>
      </c>
      <c r="I381" s="35">
        <v>5960.87</v>
      </c>
      <c r="J381" s="35">
        <v>0</v>
      </c>
      <c r="K381" s="35">
        <v>23843.49</v>
      </c>
      <c r="L381" s="64">
        <f>I381-J381</f>
        <v>5960.87</v>
      </c>
    </row>
    <row r="382" spans="1:12" x14ac:dyDescent="0.25">
      <c r="A382" s="51" t="s">
        <v>988</v>
      </c>
      <c r="B382" s="49" t="s">
        <v>385</v>
      </c>
      <c r="C382" s="50"/>
      <c r="D382" s="50"/>
      <c r="E382" s="50"/>
      <c r="F382" s="50"/>
      <c r="G382" s="52" t="s">
        <v>989</v>
      </c>
      <c r="H382" s="37">
        <v>17882.62</v>
      </c>
      <c r="I382" s="37">
        <v>5960.87</v>
      </c>
      <c r="J382" s="37">
        <v>0</v>
      </c>
      <c r="K382" s="37">
        <v>23843.49</v>
      </c>
      <c r="L382" s="53"/>
    </row>
    <row r="383" spans="1:12" x14ac:dyDescent="0.25">
      <c r="A383" s="54" t="s">
        <v>385</v>
      </c>
      <c r="B383" s="49" t="s">
        <v>385</v>
      </c>
      <c r="C383" s="50"/>
      <c r="D383" s="50"/>
      <c r="E383" s="50"/>
      <c r="F383" s="50"/>
      <c r="G383" s="55" t="s">
        <v>385</v>
      </c>
      <c r="H383" s="38"/>
      <c r="I383" s="38"/>
      <c r="J383" s="38"/>
      <c r="K383" s="38"/>
      <c r="L383" s="56"/>
    </row>
    <row r="384" spans="1:12" x14ac:dyDescent="0.25">
      <c r="A384" s="45" t="s">
        <v>993</v>
      </c>
      <c r="B384" s="49" t="s">
        <v>385</v>
      </c>
      <c r="C384" s="50"/>
      <c r="D384" s="50"/>
      <c r="E384" s="50"/>
      <c r="F384" s="46" t="s">
        <v>957</v>
      </c>
      <c r="G384" s="47"/>
      <c r="H384" s="35">
        <v>4078.9</v>
      </c>
      <c r="I384" s="35">
        <v>1150</v>
      </c>
      <c r="J384" s="35">
        <v>0</v>
      </c>
      <c r="K384" s="35">
        <v>5228.8999999999996</v>
      </c>
      <c r="L384" s="64">
        <f>I384-J384</f>
        <v>1150</v>
      </c>
    </row>
    <row r="385" spans="1:12" x14ac:dyDescent="0.25">
      <c r="A385" s="51" t="s">
        <v>994</v>
      </c>
      <c r="B385" s="49" t="s">
        <v>385</v>
      </c>
      <c r="C385" s="50"/>
      <c r="D385" s="50"/>
      <c r="E385" s="50"/>
      <c r="F385" s="50"/>
      <c r="G385" s="52" t="s">
        <v>959</v>
      </c>
      <c r="H385" s="37">
        <v>628.9</v>
      </c>
      <c r="I385" s="37">
        <v>0</v>
      </c>
      <c r="J385" s="37">
        <v>0</v>
      </c>
      <c r="K385" s="37">
        <v>628.9</v>
      </c>
      <c r="L385" s="53"/>
    </row>
    <row r="386" spans="1:12" x14ac:dyDescent="0.25">
      <c r="A386" s="51" t="s">
        <v>995</v>
      </c>
      <c r="B386" s="49" t="s">
        <v>385</v>
      </c>
      <c r="C386" s="50"/>
      <c r="D386" s="50"/>
      <c r="E386" s="50"/>
      <c r="F386" s="50"/>
      <c r="G386" s="52" t="s">
        <v>996</v>
      </c>
      <c r="H386" s="37">
        <v>1750</v>
      </c>
      <c r="I386" s="37">
        <v>0</v>
      </c>
      <c r="J386" s="37">
        <v>0</v>
      </c>
      <c r="K386" s="37">
        <v>1750</v>
      </c>
      <c r="L386" s="53"/>
    </row>
    <row r="387" spans="1:12" x14ac:dyDescent="0.25">
      <c r="A387" s="51" t="s">
        <v>997</v>
      </c>
      <c r="B387" s="49" t="s">
        <v>385</v>
      </c>
      <c r="C387" s="50"/>
      <c r="D387" s="50"/>
      <c r="E387" s="50"/>
      <c r="F387" s="50"/>
      <c r="G387" s="52" t="s">
        <v>961</v>
      </c>
      <c r="H387" s="37">
        <v>1700</v>
      </c>
      <c r="I387" s="37">
        <v>1150</v>
      </c>
      <c r="J387" s="37">
        <v>0</v>
      </c>
      <c r="K387" s="37">
        <v>2850</v>
      </c>
      <c r="L387" s="53"/>
    </row>
    <row r="388" spans="1:12" x14ac:dyDescent="0.25">
      <c r="A388" s="54" t="s">
        <v>385</v>
      </c>
      <c r="B388" s="49" t="s">
        <v>385</v>
      </c>
      <c r="C388" s="50"/>
      <c r="D388" s="50"/>
      <c r="E388" s="50"/>
      <c r="F388" s="50"/>
      <c r="G388" s="55" t="s">
        <v>385</v>
      </c>
      <c r="H388" s="38"/>
      <c r="I388" s="38"/>
      <c r="J388" s="38"/>
      <c r="K388" s="38"/>
      <c r="L388" s="56"/>
    </row>
    <row r="389" spans="1:12" x14ac:dyDescent="0.25">
      <c r="A389" s="45" t="s">
        <v>998</v>
      </c>
      <c r="B389" s="48" t="s">
        <v>385</v>
      </c>
      <c r="C389" s="46" t="s">
        <v>999</v>
      </c>
      <c r="D389" s="47"/>
      <c r="E389" s="47"/>
      <c r="F389" s="47"/>
      <c r="G389" s="47"/>
      <c r="H389" s="35">
        <v>3413.58</v>
      </c>
      <c r="I389" s="35">
        <v>16137.86</v>
      </c>
      <c r="J389" s="35">
        <v>0</v>
      </c>
      <c r="K389" s="35">
        <v>19551.439999999999</v>
      </c>
      <c r="L389" s="64">
        <f>I389-J389</f>
        <v>16137.86</v>
      </c>
    </row>
    <row r="390" spans="1:12" x14ac:dyDescent="0.25">
      <c r="A390" s="45" t="s">
        <v>1000</v>
      </c>
      <c r="B390" s="49" t="s">
        <v>385</v>
      </c>
      <c r="C390" s="50"/>
      <c r="D390" s="46" t="s">
        <v>999</v>
      </c>
      <c r="E390" s="47"/>
      <c r="F390" s="47"/>
      <c r="G390" s="47"/>
      <c r="H390" s="35">
        <v>3413.58</v>
      </c>
      <c r="I390" s="35">
        <v>16137.86</v>
      </c>
      <c r="J390" s="35">
        <v>0</v>
      </c>
      <c r="K390" s="35">
        <v>19551.439999999999</v>
      </c>
      <c r="L390" s="62"/>
    </row>
    <row r="391" spans="1:12" x14ac:dyDescent="0.25">
      <c r="A391" s="45" t="s">
        <v>1001</v>
      </c>
      <c r="B391" s="49" t="s">
        <v>385</v>
      </c>
      <c r="C391" s="50"/>
      <c r="D391" s="50"/>
      <c r="E391" s="46" t="s">
        <v>999</v>
      </c>
      <c r="F391" s="47"/>
      <c r="G391" s="47"/>
      <c r="H391" s="35">
        <v>3413.58</v>
      </c>
      <c r="I391" s="35">
        <v>16137.86</v>
      </c>
      <c r="J391" s="35">
        <v>0</v>
      </c>
      <c r="K391" s="35">
        <v>19551.439999999999</v>
      </c>
      <c r="L391" s="62"/>
    </row>
    <row r="392" spans="1:12" x14ac:dyDescent="0.25">
      <c r="A392" s="45" t="s">
        <v>1002</v>
      </c>
      <c r="B392" s="49" t="s">
        <v>385</v>
      </c>
      <c r="C392" s="50"/>
      <c r="D392" s="50"/>
      <c r="E392" s="50"/>
      <c r="F392" s="46" t="s">
        <v>1003</v>
      </c>
      <c r="G392" s="47"/>
      <c r="H392" s="35">
        <v>3413.58</v>
      </c>
      <c r="I392" s="35">
        <v>1137.8599999999999</v>
      </c>
      <c r="J392" s="35">
        <v>0</v>
      </c>
      <c r="K392" s="35">
        <v>4551.4399999999996</v>
      </c>
      <c r="L392" s="64">
        <f>I392-J392</f>
        <v>1137.8599999999999</v>
      </c>
    </row>
    <row r="393" spans="1:12" x14ac:dyDescent="0.25">
      <c r="A393" s="51" t="s">
        <v>1004</v>
      </c>
      <c r="B393" s="49" t="s">
        <v>385</v>
      </c>
      <c r="C393" s="50"/>
      <c r="D393" s="50"/>
      <c r="E393" s="50"/>
      <c r="F393" s="50"/>
      <c r="G393" s="52" t="s">
        <v>1005</v>
      </c>
      <c r="H393" s="37">
        <v>3413.58</v>
      </c>
      <c r="I393" s="37">
        <v>1137.8599999999999</v>
      </c>
      <c r="J393" s="37">
        <v>0</v>
      </c>
      <c r="K393" s="37">
        <v>4551.4399999999996</v>
      </c>
      <c r="L393" s="53"/>
    </row>
    <row r="394" spans="1:12" x14ac:dyDescent="0.25">
      <c r="A394" s="54" t="s">
        <v>385</v>
      </c>
      <c r="B394" s="49" t="s">
        <v>385</v>
      </c>
      <c r="C394" s="50"/>
      <c r="D394" s="50"/>
      <c r="E394" s="50"/>
      <c r="F394" s="50"/>
      <c r="G394" s="55" t="s">
        <v>385</v>
      </c>
      <c r="H394" s="38"/>
      <c r="I394" s="38"/>
      <c r="J394" s="38"/>
      <c r="K394" s="38"/>
      <c r="L394" s="56"/>
    </row>
    <row r="395" spans="1:12" x14ac:dyDescent="0.25">
      <c r="A395" s="45" t="s">
        <v>1192</v>
      </c>
      <c r="B395" s="49" t="s">
        <v>385</v>
      </c>
      <c r="C395" s="50"/>
      <c r="D395" s="50"/>
      <c r="E395" s="50"/>
      <c r="F395" s="46" t="s">
        <v>991</v>
      </c>
      <c r="G395" s="47"/>
      <c r="H395" s="35">
        <v>0</v>
      </c>
      <c r="I395" s="35">
        <v>15000</v>
      </c>
      <c r="J395" s="35">
        <v>0</v>
      </c>
      <c r="K395" s="35">
        <v>15000</v>
      </c>
      <c r="L395" s="64">
        <f>I395-J395</f>
        <v>15000</v>
      </c>
    </row>
    <row r="396" spans="1:12" x14ac:dyDescent="0.25">
      <c r="A396" s="51" t="s">
        <v>1193</v>
      </c>
      <c r="B396" s="49" t="s">
        <v>385</v>
      </c>
      <c r="C396" s="50"/>
      <c r="D396" s="50"/>
      <c r="E396" s="50"/>
      <c r="F396" s="50"/>
      <c r="G396" s="52" t="s">
        <v>1017</v>
      </c>
      <c r="H396" s="37">
        <v>0</v>
      </c>
      <c r="I396" s="37">
        <v>15000</v>
      </c>
      <c r="J396" s="37">
        <v>0</v>
      </c>
      <c r="K396" s="37">
        <v>15000</v>
      </c>
      <c r="L396" s="53"/>
    </row>
    <row r="397" spans="1:12" x14ac:dyDescent="0.25">
      <c r="A397" s="54" t="s">
        <v>385</v>
      </c>
      <c r="B397" s="49" t="s">
        <v>385</v>
      </c>
      <c r="C397" s="50"/>
      <c r="D397" s="50"/>
      <c r="E397" s="50"/>
      <c r="F397" s="50"/>
      <c r="G397" s="55" t="s">
        <v>385</v>
      </c>
      <c r="H397" s="38"/>
      <c r="I397" s="38"/>
      <c r="J397" s="38"/>
      <c r="K397" s="38"/>
      <c r="L397" s="56"/>
    </row>
    <row r="398" spans="1:12" x14ac:dyDescent="0.25">
      <c r="A398" s="45" t="s">
        <v>1010</v>
      </c>
      <c r="B398" s="48" t="s">
        <v>385</v>
      </c>
      <c r="C398" s="46" t="s">
        <v>1011</v>
      </c>
      <c r="D398" s="47"/>
      <c r="E398" s="47"/>
      <c r="F398" s="47"/>
      <c r="G398" s="47"/>
      <c r="H398" s="35">
        <v>173045.87</v>
      </c>
      <c r="I398" s="35">
        <v>99578.68</v>
      </c>
      <c r="J398" s="35">
        <v>3439.99</v>
      </c>
      <c r="K398" s="35">
        <v>269184.56</v>
      </c>
      <c r="L398" s="64">
        <f>I398-J398</f>
        <v>96138.689999999988</v>
      </c>
    </row>
    <row r="399" spans="1:12" x14ac:dyDescent="0.25">
      <c r="A399" s="45" t="s">
        <v>1012</v>
      </c>
      <c r="B399" s="49" t="s">
        <v>385</v>
      </c>
      <c r="C399" s="50"/>
      <c r="D399" s="46" t="s">
        <v>1011</v>
      </c>
      <c r="E399" s="47"/>
      <c r="F399" s="47"/>
      <c r="G399" s="47"/>
      <c r="H399" s="35">
        <v>173045.87</v>
      </c>
      <c r="I399" s="35">
        <v>99578.68</v>
      </c>
      <c r="J399" s="35">
        <v>3439.99</v>
      </c>
      <c r="K399" s="35">
        <v>269184.56</v>
      </c>
      <c r="L399" s="62"/>
    </row>
    <row r="400" spans="1:12" x14ac:dyDescent="0.25">
      <c r="A400" s="45" t="s">
        <v>1013</v>
      </c>
      <c r="B400" s="49" t="s">
        <v>385</v>
      </c>
      <c r="C400" s="50"/>
      <c r="D400" s="50"/>
      <c r="E400" s="46" t="s">
        <v>1011</v>
      </c>
      <c r="F400" s="47"/>
      <c r="G400" s="47"/>
      <c r="H400" s="35">
        <v>173045.87</v>
      </c>
      <c r="I400" s="35">
        <v>99578.68</v>
      </c>
      <c r="J400" s="35">
        <v>3439.99</v>
      </c>
      <c r="K400" s="35">
        <v>269184.56</v>
      </c>
      <c r="L400" s="62"/>
    </row>
    <row r="401" spans="1:12" x14ac:dyDescent="0.25">
      <c r="A401" s="45" t="s">
        <v>1014</v>
      </c>
      <c r="B401" s="49" t="s">
        <v>385</v>
      </c>
      <c r="C401" s="50"/>
      <c r="D401" s="50"/>
      <c r="E401" s="50"/>
      <c r="F401" s="46" t="s">
        <v>991</v>
      </c>
      <c r="G401" s="47"/>
      <c r="H401" s="35">
        <v>32047.43</v>
      </c>
      <c r="I401" s="35">
        <v>1688</v>
      </c>
      <c r="J401" s="35">
        <v>3439.99</v>
      </c>
      <c r="K401" s="35">
        <v>30295.439999999999</v>
      </c>
      <c r="L401" s="64">
        <f>I401-J401</f>
        <v>-1751.9899999999998</v>
      </c>
    </row>
    <row r="402" spans="1:12" x14ac:dyDescent="0.25">
      <c r="A402" s="51" t="s">
        <v>1015</v>
      </c>
      <c r="B402" s="49" t="s">
        <v>385</v>
      </c>
      <c r="C402" s="50"/>
      <c r="D402" s="50"/>
      <c r="E402" s="50"/>
      <c r="F402" s="50"/>
      <c r="G402" s="52" t="s">
        <v>953</v>
      </c>
      <c r="H402" s="37">
        <v>775.35</v>
      </c>
      <c r="I402" s="37">
        <v>0</v>
      </c>
      <c r="J402" s="37">
        <v>0</v>
      </c>
      <c r="K402" s="37">
        <v>775.35</v>
      </c>
      <c r="L402" s="53"/>
    </row>
    <row r="403" spans="1:12" x14ac:dyDescent="0.25">
      <c r="A403" s="51" t="s">
        <v>1016</v>
      </c>
      <c r="B403" s="49" t="s">
        <v>385</v>
      </c>
      <c r="C403" s="50"/>
      <c r="D403" s="50"/>
      <c r="E403" s="50"/>
      <c r="F403" s="50"/>
      <c r="G403" s="52" t="s">
        <v>1017</v>
      </c>
      <c r="H403" s="37">
        <v>31272.080000000002</v>
      </c>
      <c r="I403" s="37">
        <v>1688</v>
      </c>
      <c r="J403" s="37">
        <v>3439.99</v>
      </c>
      <c r="K403" s="37">
        <v>29520.09</v>
      </c>
      <c r="L403" s="53"/>
    </row>
    <row r="404" spans="1:12" x14ac:dyDescent="0.25">
      <c r="A404" s="54" t="s">
        <v>385</v>
      </c>
      <c r="B404" s="49" t="s">
        <v>385</v>
      </c>
      <c r="C404" s="50"/>
      <c r="D404" s="50"/>
      <c r="E404" s="50"/>
      <c r="F404" s="50"/>
      <c r="G404" s="55" t="s">
        <v>385</v>
      </c>
      <c r="H404" s="38"/>
      <c r="I404" s="38"/>
      <c r="J404" s="38"/>
      <c r="K404" s="38"/>
      <c r="L404" s="56"/>
    </row>
    <row r="405" spans="1:12" x14ac:dyDescent="0.25">
      <c r="A405" s="45" t="s">
        <v>1021</v>
      </c>
      <c r="B405" s="49" t="s">
        <v>385</v>
      </c>
      <c r="C405" s="50"/>
      <c r="D405" s="50"/>
      <c r="E405" s="50"/>
      <c r="F405" s="46" t="s">
        <v>1022</v>
      </c>
      <c r="G405" s="47"/>
      <c r="H405" s="35">
        <v>140002.44</v>
      </c>
      <c r="I405" s="35">
        <v>97890.68</v>
      </c>
      <c r="J405" s="35">
        <v>0</v>
      </c>
      <c r="K405" s="35">
        <v>237893.12</v>
      </c>
      <c r="L405" s="64">
        <f>I405-J405</f>
        <v>97890.68</v>
      </c>
    </row>
    <row r="406" spans="1:12" x14ac:dyDescent="0.25">
      <c r="A406" s="51" t="s">
        <v>1023</v>
      </c>
      <c r="B406" s="49" t="s">
        <v>385</v>
      </c>
      <c r="C406" s="50"/>
      <c r="D406" s="50"/>
      <c r="E406" s="50"/>
      <c r="F406" s="50"/>
      <c r="G406" s="52" t="s">
        <v>1024</v>
      </c>
      <c r="H406" s="37">
        <v>128454.04</v>
      </c>
      <c r="I406" s="37">
        <v>77122.789999999994</v>
      </c>
      <c r="J406" s="37">
        <v>0</v>
      </c>
      <c r="K406" s="37">
        <v>205576.83</v>
      </c>
      <c r="L406" s="53"/>
    </row>
    <row r="407" spans="1:12" x14ac:dyDescent="0.25">
      <c r="A407" s="51" t="s">
        <v>1025</v>
      </c>
      <c r="B407" s="49" t="s">
        <v>385</v>
      </c>
      <c r="C407" s="50"/>
      <c r="D407" s="50"/>
      <c r="E407" s="50"/>
      <c r="F407" s="50"/>
      <c r="G407" s="52" t="s">
        <v>1026</v>
      </c>
      <c r="H407" s="37">
        <v>11548.4</v>
      </c>
      <c r="I407" s="37">
        <v>20767.89</v>
      </c>
      <c r="J407" s="37">
        <v>0</v>
      </c>
      <c r="K407" s="37">
        <v>32316.29</v>
      </c>
      <c r="L407" s="53"/>
    </row>
    <row r="408" spans="1:12" x14ac:dyDescent="0.25">
      <c r="A408" s="54" t="s">
        <v>385</v>
      </c>
      <c r="B408" s="49" t="s">
        <v>385</v>
      </c>
      <c r="C408" s="50"/>
      <c r="D408" s="50"/>
      <c r="E408" s="50"/>
      <c r="F408" s="50"/>
      <c r="G408" s="55" t="s">
        <v>385</v>
      </c>
      <c r="H408" s="38"/>
      <c r="I408" s="38"/>
      <c r="J408" s="38"/>
      <c r="K408" s="38"/>
      <c r="L408" s="56"/>
    </row>
    <row r="409" spans="1:12" x14ac:dyDescent="0.25">
      <c r="A409" s="45" t="s">
        <v>1027</v>
      </c>
      <c r="B409" s="49" t="s">
        <v>385</v>
      </c>
      <c r="C409" s="50"/>
      <c r="D409" s="50"/>
      <c r="E409" s="50"/>
      <c r="F409" s="46" t="s">
        <v>1028</v>
      </c>
      <c r="G409" s="47"/>
      <c r="H409" s="35">
        <v>996</v>
      </c>
      <c r="I409" s="35">
        <v>0</v>
      </c>
      <c r="J409" s="35">
        <v>0</v>
      </c>
      <c r="K409" s="35">
        <v>996</v>
      </c>
      <c r="L409" s="64">
        <f>I409-J409</f>
        <v>0</v>
      </c>
    </row>
    <row r="410" spans="1:12" x14ac:dyDescent="0.25">
      <c r="A410" s="51" t="s">
        <v>1029</v>
      </c>
      <c r="B410" s="49" t="s">
        <v>385</v>
      </c>
      <c r="C410" s="50"/>
      <c r="D410" s="50"/>
      <c r="E410" s="50"/>
      <c r="F410" s="50"/>
      <c r="G410" s="52" t="s">
        <v>959</v>
      </c>
      <c r="H410" s="37">
        <v>996</v>
      </c>
      <c r="I410" s="37">
        <v>0</v>
      </c>
      <c r="J410" s="37">
        <v>0</v>
      </c>
      <c r="K410" s="37">
        <v>996</v>
      </c>
      <c r="L410" s="53"/>
    </row>
    <row r="411" spans="1:12" x14ac:dyDescent="0.25">
      <c r="A411" s="54" t="s">
        <v>385</v>
      </c>
      <c r="B411" s="49" t="s">
        <v>385</v>
      </c>
      <c r="C411" s="50"/>
      <c r="D411" s="50"/>
      <c r="E411" s="50"/>
      <c r="F411" s="50"/>
      <c r="G411" s="55" t="s">
        <v>385</v>
      </c>
      <c r="H411" s="38"/>
      <c r="I411" s="38"/>
      <c r="J411" s="38"/>
      <c r="K411" s="38"/>
      <c r="L411" s="56"/>
    </row>
    <row r="412" spans="1:12" x14ac:dyDescent="0.25">
      <c r="A412" s="45" t="s">
        <v>1039</v>
      </c>
      <c r="B412" s="48" t="s">
        <v>385</v>
      </c>
      <c r="C412" s="46" t="s">
        <v>1040</v>
      </c>
      <c r="D412" s="47"/>
      <c r="E412" s="47"/>
      <c r="F412" s="47"/>
      <c r="G412" s="47"/>
      <c r="H412" s="35">
        <v>10494.18</v>
      </c>
      <c r="I412" s="35">
        <v>4975.04</v>
      </c>
      <c r="J412" s="35">
        <v>0</v>
      </c>
      <c r="K412" s="35">
        <v>15469.22</v>
      </c>
      <c r="L412" s="64">
        <f>I412-J412</f>
        <v>4975.04</v>
      </c>
    </row>
    <row r="413" spans="1:12" x14ac:dyDescent="0.25">
      <c r="A413" s="45" t="s">
        <v>1041</v>
      </c>
      <c r="B413" s="49" t="s">
        <v>385</v>
      </c>
      <c r="C413" s="50"/>
      <c r="D413" s="46" t="s">
        <v>1040</v>
      </c>
      <c r="E413" s="47"/>
      <c r="F413" s="47"/>
      <c r="G413" s="47"/>
      <c r="H413" s="35">
        <v>10494.18</v>
      </c>
      <c r="I413" s="35">
        <v>4975.04</v>
      </c>
      <c r="J413" s="35">
        <v>0</v>
      </c>
      <c r="K413" s="35">
        <v>15469.22</v>
      </c>
      <c r="L413" s="62"/>
    </row>
    <row r="414" spans="1:12" x14ac:dyDescent="0.25">
      <c r="A414" s="45" t="s">
        <v>1042</v>
      </c>
      <c r="B414" s="49" t="s">
        <v>385</v>
      </c>
      <c r="C414" s="50"/>
      <c r="D414" s="50"/>
      <c r="E414" s="46" t="s">
        <v>1040</v>
      </c>
      <c r="F414" s="47"/>
      <c r="G414" s="47"/>
      <c r="H414" s="35">
        <v>10494.18</v>
      </c>
      <c r="I414" s="35">
        <v>4975.04</v>
      </c>
      <c r="J414" s="35">
        <v>0</v>
      </c>
      <c r="K414" s="35">
        <v>15469.22</v>
      </c>
      <c r="L414" s="62"/>
    </row>
    <row r="415" spans="1:12" x14ac:dyDescent="0.25">
      <c r="A415" s="45" t="s">
        <v>1043</v>
      </c>
      <c r="B415" s="49" t="s">
        <v>385</v>
      </c>
      <c r="C415" s="50"/>
      <c r="D415" s="50"/>
      <c r="E415" s="50"/>
      <c r="F415" s="46" t="s">
        <v>1044</v>
      </c>
      <c r="G415" s="47"/>
      <c r="H415" s="35">
        <v>6056</v>
      </c>
      <c r="I415" s="35">
        <v>2838.81</v>
      </c>
      <c r="J415" s="35">
        <v>0</v>
      </c>
      <c r="K415" s="35">
        <v>8894.81</v>
      </c>
      <c r="L415" s="64">
        <f>I415-J415</f>
        <v>2838.81</v>
      </c>
    </row>
    <row r="416" spans="1:12" x14ac:dyDescent="0.25">
      <c r="A416" s="51" t="s">
        <v>1045</v>
      </c>
      <c r="B416" s="49" t="s">
        <v>385</v>
      </c>
      <c r="C416" s="50"/>
      <c r="D416" s="50"/>
      <c r="E416" s="50"/>
      <c r="F416" s="50"/>
      <c r="G416" s="52" t="s">
        <v>1046</v>
      </c>
      <c r="H416" s="37">
        <v>2696</v>
      </c>
      <c r="I416" s="37">
        <v>1698</v>
      </c>
      <c r="J416" s="37">
        <v>0</v>
      </c>
      <c r="K416" s="37">
        <v>4394</v>
      </c>
      <c r="L416" s="53"/>
    </row>
    <row r="417" spans="1:12" x14ac:dyDescent="0.25">
      <c r="A417" s="51" t="s">
        <v>1047</v>
      </c>
      <c r="B417" s="49" t="s">
        <v>385</v>
      </c>
      <c r="C417" s="50"/>
      <c r="D417" s="50"/>
      <c r="E417" s="50"/>
      <c r="F417" s="50"/>
      <c r="G417" s="52" t="s">
        <v>1048</v>
      </c>
      <c r="H417" s="37">
        <v>3360</v>
      </c>
      <c r="I417" s="37">
        <v>1140.81</v>
      </c>
      <c r="J417" s="37">
        <v>0</v>
      </c>
      <c r="K417" s="37">
        <v>4500.8100000000004</v>
      </c>
      <c r="L417" s="53"/>
    </row>
    <row r="418" spans="1:12" x14ac:dyDescent="0.25">
      <c r="A418" s="54" t="s">
        <v>385</v>
      </c>
      <c r="B418" s="49" t="s">
        <v>385</v>
      </c>
      <c r="C418" s="50"/>
      <c r="D418" s="50"/>
      <c r="E418" s="50"/>
      <c r="F418" s="50"/>
      <c r="G418" s="55" t="s">
        <v>385</v>
      </c>
      <c r="H418" s="38"/>
      <c r="I418" s="38"/>
      <c r="J418" s="38"/>
      <c r="K418" s="38"/>
      <c r="L418" s="56"/>
    </row>
    <row r="419" spans="1:12" x14ac:dyDescent="0.25">
      <c r="A419" s="45" t="s">
        <v>1051</v>
      </c>
      <c r="B419" s="49" t="s">
        <v>385</v>
      </c>
      <c r="C419" s="50"/>
      <c r="D419" s="50"/>
      <c r="E419" s="50"/>
      <c r="F419" s="46" t="s">
        <v>1052</v>
      </c>
      <c r="G419" s="47"/>
      <c r="H419" s="35">
        <v>0</v>
      </c>
      <c r="I419" s="35">
        <v>2136.23</v>
      </c>
      <c r="J419" s="35">
        <v>0</v>
      </c>
      <c r="K419" s="35">
        <v>2136.23</v>
      </c>
      <c r="L419" s="64">
        <f>I419-J419</f>
        <v>2136.23</v>
      </c>
    </row>
    <row r="420" spans="1:12" x14ac:dyDescent="0.25">
      <c r="A420" s="51" t="s">
        <v>1053</v>
      </c>
      <c r="B420" s="49" t="s">
        <v>385</v>
      </c>
      <c r="C420" s="50"/>
      <c r="D420" s="50"/>
      <c r="E420" s="50"/>
      <c r="F420" s="50"/>
      <c r="G420" s="52" t="s">
        <v>1054</v>
      </c>
      <c r="H420" s="37">
        <v>0</v>
      </c>
      <c r="I420" s="37">
        <v>1993.61</v>
      </c>
      <c r="J420" s="37">
        <v>0</v>
      </c>
      <c r="K420" s="37">
        <v>1993.61</v>
      </c>
      <c r="L420" s="53"/>
    </row>
    <row r="421" spans="1:12" x14ac:dyDescent="0.25">
      <c r="A421" s="51" t="s">
        <v>1055</v>
      </c>
      <c r="B421" s="49" t="s">
        <v>385</v>
      </c>
      <c r="C421" s="50"/>
      <c r="D421" s="50"/>
      <c r="E421" s="50"/>
      <c r="F421" s="50"/>
      <c r="G421" s="52" t="s">
        <v>1056</v>
      </c>
      <c r="H421" s="37">
        <v>0</v>
      </c>
      <c r="I421" s="37">
        <v>142.62</v>
      </c>
      <c r="J421" s="37">
        <v>0</v>
      </c>
      <c r="K421" s="37">
        <v>142.62</v>
      </c>
      <c r="L421" s="53"/>
    </row>
    <row r="422" spans="1:12" x14ac:dyDescent="0.25">
      <c r="A422" s="54" t="s">
        <v>385</v>
      </c>
      <c r="B422" s="49" t="s">
        <v>385</v>
      </c>
      <c r="C422" s="50"/>
      <c r="D422" s="50"/>
      <c r="E422" s="50"/>
      <c r="F422" s="50"/>
      <c r="G422" s="55" t="s">
        <v>385</v>
      </c>
      <c r="H422" s="38"/>
      <c r="I422" s="38"/>
      <c r="J422" s="38"/>
      <c r="K422" s="38"/>
      <c r="L422" s="56"/>
    </row>
    <row r="423" spans="1:12" x14ac:dyDescent="0.25">
      <c r="A423" s="45" t="s">
        <v>1057</v>
      </c>
      <c r="B423" s="49" t="s">
        <v>385</v>
      </c>
      <c r="C423" s="50"/>
      <c r="D423" s="50"/>
      <c r="E423" s="50"/>
      <c r="F423" s="46" t="s">
        <v>1058</v>
      </c>
      <c r="G423" s="47"/>
      <c r="H423" s="35">
        <v>4438.18</v>
      </c>
      <c r="I423" s="35">
        <v>0</v>
      </c>
      <c r="J423" s="35">
        <v>0</v>
      </c>
      <c r="K423" s="35">
        <v>4438.18</v>
      </c>
      <c r="L423" s="64">
        <f>I423-J423</f>
        <v>0</v>
      </c>
    </row>
    <row r="424" spans="1:12" x14ac:dyDescent="0.25">
      <c r="A424" s="51" t="s">
        <v>1059</v>
      </c>
      <c r="B424" s="49" t="s">
        <v>385</v>
      </c>
      <c r="C424" s="50"/>
      <c r="D424" s="50"/>
      <c r="E424" s="50"/>
      <c r="F424" s="50"/>
      <c r="G424" s="52" t="s">
        <v>1060</v>
      </c>
      <c r="H424" s="37">
        <v>4438.18</v>
      </c>
      <c r="I424" s="37">
        <v>0</v>
      </c>
      <c r="J424" s="37">
        <v>0</v>
      </c>
      <c r="K424" s="37">
        <v>4438.18</v>
      </c>
      <c r="L424" s="53"/>
    </row>
    <row r="425" spans="1:12" x14ac:dyDescent="0.25">
      <c r="A425" s="54" t="s">
        <v>385</v>
      </c>
      <c r="B425" s="49" t="s">
        <v>385</v>
      </c>
      <c r="C425" s="50"/>
      <c r="D425" s="50"/>
      <c r="E425" s="50"/>
      <c r="F425" s="50"/>
      <c r="G425" s="55" t="s">
        <v>385</v>
      </c>
      <c r="H425" s="38"/>
      <c r="I425" s="38"/>
      <c r="J425" s="38"/>
      <c r="K425" s="38"/>
      <c r="L425" s="56"/>
    </row>
    <row r="426" spans="1:12" x14ac:dyDescent="0.25">
      <c r="A426" s="45" t="s">
        <v>1063</v>
      </c>
      <c r="B426" s="48" t="s">
        <v>385</v>
      </c>
      <c r="C426" s="46" t="s">
        <v>1064</v>
      </c>
      <c r="D426" s="47"/>
      <c r="E426" s="47"/>
      <c r="F426" s="47"/>
      <c r="G426" s="47"/>
      <c r="H426" s="35">
        <v>91124.85</v>
      </c>
      <c r="I426" s="35">
        <v>19969.400000000001</v>
      </c>
      <c r="J426" s="35">
        <v>0</v>
      </c>
      <c r="K426" s="35">
        <v>111094.25</v>
      </c>
      <c r="L426" s="64">
        <f>I426-J426</f>
        <v>19969.400000000001</v>
      </c>
    </row>
    <row r="427" spans="1:12" x14ac:dyDescent="0.25">
      <c r="A427" s="45" t="s">
        <v>1065</v>
      </c>
      <c r="B427" s="49" t="s">
        <v>385</v>
      </c>
      <c r="C427" s="50"/>
      <c r="D427" s="46" t="s">
        <v>1064</v>
      </c>
      <c r="E427" s="47"/>
      <c r="F427" s="47"/>
      <c r="G427" s="47"/>
      <c r="H427" s="35">
        <v>91124.85</v>
      </c>
      <c r="I427" s="35">
        <v>19969.400000000001</v>
      </c>
      <c r="J427" s="35">
        <v>0</v>
      </c>
      <c r="K427" s="35">
        <v>111094.25</v>
      </c>
      <c r="L427" s="62"/>
    </row>
    <row r="428" spans="1:12" x14ac:dyDescent="0.25">
      <c r="A428" s="45" t="s">
        <v>1066</v>
      </c>
      <c r="B428" s="49" t="s">
        <v>385</v>
      </c>
      <c r="C428" s="50"/>
      <c r="D428" s="50"/>
      <c r="E428" s="46" t="s">
        <v>1064</v>
      </c>
      <c r="F428" s="47"/>
      <c r="G428" s="47"/>
      <c r="H428" s="35">
        <v>91124.85</v>
      </c>
      <c r="I428" s="35">
        <v>19969.400000000001</v>
      </c>
      <c r="J428" s="35">
        <v>0</v>
      </c>
      <c r="K428" s="35">
        <v>111094.25</v>
      </c>
      <c r="L428" s="62"/>
    </row>
    <row r="429" spans="1:12" x14ac:dyDescent="0.25">
      <c r="A429" s="45" t="s">
        <v>1067</v>
      </c>
      <c r="B429" s="49" t="s">
        <v>385</v>
      </c>
      <c r="C429" s="50"/>
      <c r="D429" s="50"/>
      <c r="E429" s="50"/>
      <c r="F429" s="46" t="s">
        <v>1068</v>
      </c>
      <c r="G429" s="47"/>
      <c r="H429" s="35">
        <v>0</v>
      </c>
      <c r="I429" s="35">
        <v>814</v>
      </c>
      <c r="J429" s="35">
        <v>0</v>
      </c>
      <c r="K429" s="35">
        <v>814</v>
      </c>
      <c r="L429" s="64">
        <f>I429-J429</f>
        <v>814</v>
      </c>
    </row>
    <row r="430" spans="1:12" x14ac:dyDescent="0.25">
      <c r="A430" s="51" t="s">
        <v>1069</v>
      </c>
      <c r="B430" s="49" t="s">
        <v>385</v>
      </c>
      <c r="C430" s="50"/>
      <c r="D430" s="50"/>
      <c r="E430" s="50"/>
      <c r="F430" s="50"/>
      <c r="G430" s="52" t="s">
        <v>1068</v>
      </c>
      <c r="H430" s="37">
        <v>0</v>
      </c>
      <c r="I430" s="37">
        <v>814</v>
      </c>
      <c r="J430" s="37">
        <v>0</v>
      </c>
      <c r="K430" s="37">
        <v>814</v>
      </c>
      <c r="L430" s="53"/>
    </row>
    <row r="431" spans="1:12" x14ac:dyDescent="0.25">
      <c r="A431" s="54" t="s">
        <v>385</v>
      </c>
      <c r="B431" s="49" t="s">
        <v>385</v>
      </c>
      <c r="C431" s="50"/>
      <c r="D431" s="50"/>
      <c r="E431" s="50"/>
      <c r="F431" s="50"/>
      <c r="G431" s="55" t="s">
        <v>385</v>
      </c>
      <c r="H431" s="38"/>
      <c r="I431" s="38"/>
      <c r="J431" s="38"/>
      <c r="K431" s="38"/>
      <c r="L431" s="56"/>
    </row>
    <row r="432" spans="1:12" x14ac:dyDescent="0.25">
      <c r="A432" s="45" t="s">
        <v>1070</v>
      </c>
      <c r="B432" s="49" t="s">
        <v>385</v>
      </c>
      <c r="C432" s="50"/>
      <c r="D432" s="50"/>
      <c r="E432" s="50"/>
      <c r="F432" s="46" t="s">
        <v>1071</v>
      </c>
      <c r="G432" s="47"/>
      <c r="H432" s="35">
        <v>91124.85</v>
      </c>
      <c r="I432" s="35">
        <v>19155.400000000001</v>
      </c>
      <c r="J432" s="35">
        <v>0</v>
      </c>
      <c r="K432" s="35">
        <v>110280.25</v>
      </c>
      <c r="L432" s="64">
        <f>I432-J432</f>
        <v>19155.400000000001</v>
      </c>
    </row>
    <row r="433" spans="1:12" x14ac:dyDescent="0.25">
      <c r="A433" s="51" t="s">
        <v>1072</v>
      </c>
      <c r="B433" s="49" t="s">
        <v>385</v>
      </c>
      <c r="C433" s="50"/>
      <c r="D433" s="50"/>
      <c r="E433" s="50"/>
      <c r="F433" s="50"/>
      <c r="G433" s="52" t="s">
        <v>1071</v>
      </c>
      <c r="H433" s="37">
        <v>91124.85</v>
      </c>
      <c r="I433" s="37">
        <v>19155.400000000001</v>
      </c>
      <c r="J433" s="37">
        <v>0</v>
      </c>
      <c r="K433" s="37">
        <v>110280.25</v>
      </c>
      <c r="L433" s="53"/>
    </row>
    <row r="434" spans="1:12" x14ac:dyDescent="0.25">
      <c r="A434" s="54" t="s">
        <v>385</v>
      </c>
      <c r="B434" s="49" t="s">
        <v>385</v>
      </c>
      <c r="C434" s="50"/>
      <c r="D434" s="50"/>
      <c r="E434" s="50"/>
      <c r="F434" s="50"/>
      <c r="G434" s="55" t="s">
        <v>385</v>
      </c>
      <c r="H434" s="38"/>
      <c r="I434" s="38"/>
      <c r="J434" s="38"/>
      <c r="K434" s="38"/>
      <c r="L434" s="56"/>
    </row>
    <row r="435" spans="1:12" x14ac:dyDescent="0.25">
      <c r="A435" s="45" t="s">
        <v>1076</v>
      </c>
      <c r="B435" s="48" t="s">
        <v>385</v>
      </c>
      <c r="C435" s="46" t="s">
        <v>1077</v>
      </c>
      <c r="D435" s="47"/>
      <c r="E435" s="47"/>
      <c r="F435" s="47"/>
      <c r="G435" s="47"/>
      <c r="H435" s="35">
        <v>77490.17</v>
      </c>
      <c r="I435" s="35">
        <v>25638.95</v>
      </c>
      <c r="J435" s="35">
        <v>0</v>
      </c>
      <c r="K435" s="35">
        <v>103129.12</v>
      </c>
      <c r="L435" s="64">
        <f>I435-J435</f>
        <v>25638.95</v>
      </c>
    </row>
    <row r="436" spans="1:12" x14ac:dyDescent="0.25">
      <c r="A436" s="45" t="s">
        <v>1078</v>
      </c>
      <c r="B436" s="49" t="s">
        <v>385</v>
      </c>
      <c r="C436" s="50"/>
      <c r="D436" s="46" t="s">
        <v>1077</v>
      </c>
      <c r="E436" s="47"/>
      <c r="F436" s="47"/>
      <c r="G436" s="47"/>
      <c r="H436" s="35">
        <v>77490.17</v>
      </c>
      <c r="I436" s="35">
        <v>25638.95</v>
      </c>
      <c r="J436" s="35">
        <v>0</v>
      </c>
      <c r="K436" s="35">
        <v>103129.12</v>
      </c>
      <c r="L436" s="62"/>
    </row>
    <row r="437" spans="1:12" x14ac:dyDescent="0.25">
      <c r="A437" s="45" t="s">
        <v>1079</v>
      </c>
      <c r="B437" s="49" t="s">
        <v>385</v>
      </c>
      <c r="C437" s="50"/>
      <c r="D437" s="50"/>
      <c r="E437" s="46" t="s">
        <v>1077</v>
      </c>
      <c r="F437" s="47"/>
      <c r="G437" s="47"/>
      <c r="H437" s="35">
        <v>77490.17</v>
      </c>
      <c r="I437" s="35">
        <v>25638.95</v>
      </c>
      <c r="J437" s="35">
        <v>0</v>
      </c>
      <c r="K437" s="35">
        <v>103129.12</v>
      </c>
      <c r="L437" s="62"/>
    </row>
    <row r="438" spans="1:12" x14ac:dyDescent="0.25">
      <c r="A438" s="45" t="s">
        <v>1080</v>
      </c>
      <c r="B438" s="49" t="s">
        <v>385</v>
      </c>
      <c r="C438" s="50"/>
      <c r="D438" s="50"/>
      <c r="E438" s="50"/>
      <c r="F438" s="46" t="s">
        <v>1077</v>
      </c>
      <c r="G438" s="47"/>
      <c r="H438" s="35">
        <v>77490.17</v>
      </c>
      <c r="I438" s="35">
        <v>25638.95</v>
      </c>
      <c r="J438" s="35">
        <v>0</v>
      </c>
      <c r="K438" s="35">
        <v>103129.12</v>
      </c>
      <c r="L438" s="62"/>
    </row>
    <row r="439" spans="1:12" x14ac:dyDescent="0.25">
      <c r="A439" s="51" t="s">
        <v>1081</v>
      </c>
      <c r="B439" s="49" t="s">
        <v>385</v>
      </c>
      <c r="C439" s="50"/>
      <c r="D439" s="50"/>
      <c r="E439" s="50"/>
      <c r="F439" s="50"/>
      <c r="G439" s="52" t="s">
        <v>1082</v>
      </c>
      <c r="H439" s="37">
        <v>77490.17</v>
      </c>
      <c r="I439" s="37">
        <v>25638.95</v>
      </c>
      <c r="J439" s="37">
        <v>0</v>
      </c>
      <c r="K439" s="37">
        <v>103129.12</v>
      </c>
      <c r="L439" s="53"/>
    </row>
    <row r="440" spans="1:12" x14ac:dyDescent="0.25">
      <c r="A440" s="45" t="s">
        <v>385</v>
      </c>
      <c r="B440" s="48" t="s">
        <v>385</v>
      </c>
      <c r="C440" s="46" t="s">
        <v>385</v>
      </c>
      <c r="D440" s="47"/>
      <c r="E440" s="47"/>
      <c r="F440" s="47"/>
      <c r="G440" s="47"/>
      <c r="H440" s="36"/>
      <c r="I440" s="36"/>
      <c r="J440" s="36"/>
      <c r="K440" s="36"/>
      <c r="L440" s="63"/>
    </row>
    <row r="441" spans="1:12" x14ac:dyDescent="0.25">
      <c r="A441" s="45" t="s">
        <v>1083</v>
      </c>
      <c r="B441" s="48" t="s">
        <v>385</v>
      </c>
      <c r="C441" s="46" t="s">
        <v>1084</v>
      </c>
      <c r="D441" s="47"/>
      <c r="E441" s="47"/>
      <c r="F441" s="47"/>
      <c r="G441" s="47"/>
      <c r="H441" s="35">
        <v>943918.38</v>
      </c>
      <c r="I441" s="35">
        <v>314364.92</v>
      </c>
      <c r="J441" s="35">
        <v>0</v>
      </c>
      <c r="K441" s="35">
        <v>1258283.3</v>
      </c>
      <c r="L441" s="64">
        <f>I441-J441</f>
        <v>314364.92</v>
      </c>
    </row>
    <row r="442" spans="1:12" x14ac:dyDescent="0.25">
      <c r="A442" s="45" t="s">
        <v>1085</v>
      </c>
      <c r="B442" s="49" t="s">
        <v>385</v>
      </c>
      <c r="C442" s="50"/>
      <c r="D442" s="46" t="s">
        <v>1084</v>
      </c>
      <c r="E442" s="47"/>
      <c r="F442" s="47"/>
      <c r="G442" s="47"/>
      <c r="H442" s="35">
        <v>943918.38</v>
      </c>
      <c r="I442" s="35">
        <v>314364.92</v>
      </c>
      <c r="J442" s="35">
        <v>0</v>
      </c>
      <c r="K442" s="35">
        <v>1258283.3</v>
      </c>
      <c r="L442" s="62"/>
    </row>
    <row r="443" spans="1:12" x14ac:dyDescent="0.25">
      <c r="A443" s="45" t="s">
        <v>1086</v>
      </c>
      <c r="B443" s="49" t="s">
        <v>385</v>
      </c>
      <c r="C443" s="50"/>
      <c r="D443" s="50"/>
      <c r="E443" s="46" t="s">
        <v>1084</v>
      </c>
      <c r="F443" s="47"/>
      <c r="G443" s="47"/>
      <c r="H443" s="35">
        <v>943918.38</v>
      </c>
      <c r="I443" s="35">
        <v>314364.92</v>
      </c>
      <c r="J443" s="35">
        <v>0</v>
      </c>
      <c r="K443" s="35">
        <v>1258283.3</v>
      </c>
      <c r="L443" s="62"/>
    </row>
    <row r="444" spans="1:12" x14ac:dyDescent="0.25">
      <c r="A444" s="45" t="s">
        <v>1087</v>
      </c>
      <c r="B444" s="49" t="s">
        <v>385</v>
      </c>
      <c r="C444" s="50"/>
      <c r="D444" s="50"/>
      <c r="E444" s="50"/>
      <c r="F444" s="46" t="s">
        <v>1084</v>
      </c>
      <c r="G444" s="47"/>
      <c r="H444" s="35">
        <v>943918.38</v>
      </c>
      <c r="I444" s="35">
        <v>314364.92</v>
      </c>
      <c r="J444" s="35">
        <v>0</v>
      </c>
      <c r="K444" s="35">
        <v>1258283.3</v>
      </c>
      <c r="L444" s="62"/>
    </row>
    <row r="445" spans="1:12" x14ac:dyDescent="0.25">
      <c r="A445" s="51" t="s">
        <v>1088</v>
      </c>
      <c r="B445" s="49" t="s">
        <v>385</v>
      </c>
      <c r="C445" s="50"/>
      <c r="D445" s="50"/>
      <c r="E445" s="50"/>
      <c r="F445" s="50"/>
      <c r="G445" s="52" t="s">
        <v>1089</v>
      </c>
      <c r="H445" s="37">
        <v>926870.04</v>
      </c>
      <c r="I445" s="37">
        <v>308682.13</v>
      </c>
      <c r="J445" s="37">
        <v>0</v>
      </c>
      <c r="K445" s="37">
        <v>1235552.17</v>
      </c>
      <c r="L445" s="64">
        <f t="shared" ref="L445:L446" si="2">I445-J445</f>
        <v>308682.13</v>
      </c>
    </row>
    <row r="446" spans="1:12" x14ac:dyDescent="0.25">
      <c r="A446" s="51" t="s">
        <v>1090</v>
      </c>
      <c r="B446" s="49" t="s">
        <v>385</v>
      </c>
      <c r="C446" s="50"/>
      <c r="D446" s="50"/>
      <c r="E446" s="50"/>
      <c r="F446" s="50"/>
      <c r="G446" s="52" t="s">
        <v>1091</v>
      </c>
      <c r="H446" s="37">
        <v>17048.34</v>
      </c>
      <c r="I446" s="37">
        <v>5682.79</v>
      </c>
      <c r="J446" s="37">
        <v>0</v>
      </c>
      <c r="K446" s="37">
        <v>22731.13</v>
      </c>
      <c r="L446" s="64">
        <f t="shared" si="2"/>
        <v>5682.79</v>
      </c>
    </row>
    <row r="447" spans="1:12" x14ac:dyDescent="0.25">
      <c r="A447" s="54" t="s">
        <v>385</v>
      </c>
      <c r="B447" s="49" t="s">
        <v>385</v>
      </c>
      <c r="C447" s="50"/>
      <c r="D447" s="50"/>
      <c r="E447" s="50"/>
      <c r="F447" s="50"/>
      <c r="G447" s="55" t="s">
        <v>385</v>
      </c>
      <c r="H447" s="38"/>
      <c r="I447" s="38"/>
      <c r="J447" s="38"/>
      <c r="K447" s="38"/>
      <c r="L447" s="56"/>
    </row>
    <row r="448" spans="1:12" x14ac:dyDescent="0.25">
      <c r="A448" s="45" t="s">
        <v>1110</v>
      </c>
      <c r="B448" s="48" t="s">
        <v>385</v>
      </c>
      <c r="C448" s="46" t="s">
        <v>1111</v>
      </c>
      <c r="D448" s="47"/>
      <c r="E448" s="47"/>
      <c r="F448" s="47"/>
      <c r="G448" s="47"/>
      <c r="H448" s="35">
        <v>1006.87</v>
      </c>
      <c r="I448" s="35">
        <v>338.98</v>
      </c>
      <c r="J448" s="35">
        <v>0</v>
      </c>
      <c r="K448" s="35">
        <v>1345.85</v>
      </c>
      <c r="L448" s="64">
        <f>I448-J448</f>
        <v>338.98</v>
      </c>
    </row>
    <row r="449" spans="1:12" x14ac:dyDescent="0.25">
      <c r="A449" s="45" t="s">
        <v>1112</v>
      </c>
      <c r="B449" s="49" t="s">
        <v>385</v>
      </c>
      <c r="C449" s="50"/>
      <c r="D449" s="46" t="s">
        <v>1111</v>
      </c>
      <c r="E449" s="47"/>
      <c r="F449" s="47"/>
      <c r="G449" s="47"/>
      <c r="H449" s="35">
        <v>1006.87</v>
      </c>
      <c r="I449" s="35">
        <v>338.98</v>
      </c>
      <c r="J449" s="35">
        <v>0</v>
      </c>
      <c r="K449" s="35">
        <v>1345.85</v>
      </c>
      <c r="L449" s="62"/>
    </row>
    <row r="450" spans="1:12" x14ac:dyDescent="0.25">
      <c r="A450" s="45" t="s">
        <v>1113</v>
      </c>
      <c r="B450" s="49" t="s">
        <v>385</v>
      </c>
      <c r="C450" s="50"/>
      <c r="D450" s="50"/>
      <c r="E450" s="46" t="s">
        <v>1111</v>
      </c>
      <c r="F450" s="47"/>
      <c r="G450" s="47"/>
      <c r="H450" s="35">
        <v>1006.87</v>
      </c>
      <c r="I450" s="35">
        <v>338.98</v>
      </c>
      <c r="J450" s="35">
        <v>0</v>
      </c>
      <c r="K450" s="35">
        <v>1345.85</v>
      </c>
      <c r="L450" s="62"/>
    </row>
    <row r="451" spans="1:12" x14ac:dyDescent="0.25">
      <c r="A451" s="45" t="s">
        <v>1114</v>
      </c>
      <c r="B451" s="49" t="s">
        <v>385</v>
      </c>
      <c r="C451" s="50"/>
      <c r="D451" s="50"/>
      <c r="E451" s="50"/>
      <c r="F451" s="46" t="s">
        <v>1111</v>
      </c>
      <c r="G451" s="47"/>
      <c r="H451" s="35">
        <v>1006.87</v>
      </c>
      <c r="I451" s="35">
        <v>338.98</v>
      </c>
      <c r="J451" s="35">
        <v>0</v>
      </c>
      <c r="K451" s="35">
        <v>1345.85</v>
      </c>
      <c r="L451" s="62"/>
    </row>
    <row r="452" spans="1:12" x14ac:dyDescent="0.25">
      <c r="A452" s="51" t="s">
        <v>1115</v>
      </c>
      <c r="B452" s="49" t="s">
        <v>385</v>
      </c>
      <c r="C452" s="50"/>
      <c r="D452" s="50"/>
      <c r="E452" s="50"/>
      <c r="F452" s="50"/>
      <c r="G452" s="52" t="s">
        <v>739</v>
      </c>
      <c r="H452" s="37">
        <v>1006.87</v>
      </c>
      <c r="I452" s="37">
        <v>338.98</v>
      </c>
      <c r="J452" s="37">
        <v>0</v>
      </c>
      <c r="K452" s="37">
        <v>1345.85</v>
      </c>
      <c r="L452" s="53"/>
    </row>
    <row r="453" spans="1:12" x14ac:dyDescent="0.25">
      <c r="A453" s="54" t="s">
        <v>385</v>
      </c>
      <c r="B453" s="49" t="s">
        <v>385</v>
      </c>
      <c r="C453" s="50"/>
      <c r="D453" s="50"/>
      <c r="E453" s="50"/>
      <c r="F453" s="50"/>
      <c r="G453" s="55" t="s">
        <v>385</v>
      </c>
      <c r="H453" s="38"/>
      <c r="I453" s="38"/>
      <c r="J453" s="38"/>
      <c r="K453" s="38"/>
      <c r="L453" s="56"/>
    </row>
    <row r="454" spans="1:12" x14ac:dyDescent="0.25">
      <c r="A454" s="45" t="s">
        <v>1116</v>
      </c>
      <c r="B454" s="48" t="s">
        <v>385</v>
      </c>
      <c r="C454" s="46" t="s">
        <v>1117</v>
      </c>
      <c r="D454" s="47"/>
      <c r="E454" s="47"/>
      <c r="F454" s="47"/>
      <c r="G454" s="47"/>
      <c r="H454" s="35">
        <v>985463.21</v>
      </c>
      <c r="I454" s="35">
        <v>139715</v>
      </c>
      <c r="J454" s="35">
        <v>24100</v>
      </c>
      <c r="K454" s="35">
        <v>1101078.21</v>
      </c>
      <c r="L454" s="64">
        <f>I454-J454</f>
        <v>115615</v>
      </c>
    </row>
    <row r="455" spans="1:12" x14ac:dyDescent="0.25">
      <c r="A455" s="45" t="s">
        <v>1118</v>
      </c>
      <c r="B455" s="49" t="s">
        <v>385</v>
      </c>
      <c r="C455" s="50"/>
      <c r="D455" s="46" t="s">
        <v>1117</v>
      </c>
      <c r="E455" s="47"/>
      <c r="F455" s="47"/>
      <c r="G455" s="47"/>
      <c r="H455" s="35">
        <v>985463.21</v>
      </c>
      <c r="I455" s="35">
        <v>139715</v>
      </c>
      <c r="J455" s="35">
        <v>24100</v>
      </c>
      <c r="K455" s="35">
        <v>1101078.21</v>
      </c>
      <c r="L455" s="62"/>
    </row>
    <row r="456" spans="1:12" x14ac:dyDescent="0.25">
      <c r="A456" s="45" t="s">
        <v>1119</v>
      </c>
      <c r="B456" s="49" t="s">
        <v>385</v>
      </c>
      <c r="C456" s="50"/>
      <c r="D456" s="50"/>
      <c r="E456" s="46" t="s">
        <v>1117</v>
      </c>
      <c r="F456" s="47"/>
      <c r="G456" s="47"/>
      <c r="H456" s="35">
        <v>985463.21</v>
      </c>
      <c r="I456" s="35">
        <v>139715</v>
      </c>
      <c r="J456" s="35">
        <v>24100</v>
      </c>
      <c r="K456" s="35">
        <v>1101078.21</v>
      </c>
      <c r="L456" s="62"/>
    </row>
    <row r="457" spans="1:12" x14ac:dyDescent="0.25">
      <c r="A457" s="45" t="s">
        <v>1120</v>
      </c>
      <c r="B457" s="49" t="s">
        <v>385</v>
      </c>
      <c r="C457" s="50"/>
      <c r="D457" s="50"/>
      <c r="E457" s="50"/>
      <c r="F457" s="46" t="s">
        <v>1117</v>
      </c>
      <c r="G457" s="47"/>
      <c r="H457" s="35">
        <v>985463.21</v>
      </c>
      <c r="I457" s="35">
        <v>139715</v>
      </c>
      <c r="J457" s="35">
        <v>24100</v>
      </c>
      <c r="K457" s="35">
        <v>1101078.21</v>
      </c>
      <c r="L457" s="57">
        <f>I457-J457</f>
        <v>115615</v>
      </c>
    </row>
    <row r="458" spans="1:12" x14ac:dyDescent="0.25">
      <c r="A458" s="51" t="s">
        <v>1121</v>
      </c>
      <c r="B458" s="49" t="s">
        <v>385</v>
      </c>
      <c r="C458" s="50"/>
      <c r="D458" s="50"/>
      <c r="E458" s="50"/>
      <c r="F458" s="50"/>
      <c r="G458" s="52" t="s">
        <v>1122</v>
      </c>
      <c r="H458" s="37">
        <v>97798.9</v>
      </c>
      <c r="I458" s="37">
        <v>32000</v>
      </c>
      <c r="J458" s="37">
        <v>0</v>
      </c>
      <c r="K458" s="37">
        <v>129798.9</v>
      </c>
      <c r="L458" s="53"/>
    </row>
    <row r="459" spans="1:12" x14ac:dyDescent="0.25">
      <c r="A459" s="51" t="s">
        <v>1123</v>
      </c>
      <c r="B459" s="49" t="s">
        <v>385</v>
      </c>
      <c r="C459" s="50"/>
      <c r="D459" s="50"/>
      <c r="E459" s="50"/>
      <c r="F459" s="50"/>
      <c r="G459" s="52" t="s">
        <v>1124</v>
      </c>
      <c r="H459" s="37">
        <v>246399.31</v>
      </c>
      <c r="I459" s="37">
        <v>0</v>
      </c>
      <c r="J459" s="37">
        <v>24100</v>
      </c>
      <c r="K459" s="37">
        <v>222299.31</v>
      </c>
      <c r="L459" s="57"/>
    </row>
    <row r="460" spans="1:12" x14ac:dyDescent="0.25">
      <c r="A460" s="51" t="s">
        <v>1127</v>
      </c>
      <c r="B460" s="49" t="s">
        <v>385</v>
      </c>
      <c r="C460" s="50"/>
      <c r="D460" s="50"/>
      <c r="E460" s="50"/>
      <c r="F460" s="50"/>
      <c r="G460" s="52" t="s">
        <v>1128</v>
      </c>
      <c r="H460" s="37">
        <v>641265</v>
      </c>
      <c r="I460" s="37">
        <v>107715</v>
      </c>
      <c r="J460" s="37">
        <v>0</v>
      </c>
      <c r="K460" s="37">
        <v>748980</v>
      </c>
      <c r="L460" s="53"/>
    </row>
    <row r="461" spans="1:12" x14ac:dyDescent="0.25">
      <c r="A461" s="45" t="s">
        <v>385</v>
      </c>
      <c r="B461" s="49" t="s">
        <v>385</v>
      </c>
      <c r="C461" s="50"/>
      <c r="D461" s="50"/>
      <c r="E461" s="46" t="s">
        <v>385</v>
      </c>
      <c r="F461" s="47"/>
      <c r="G461" s="47"/>
      <c r="H461" s="36"/>
      <c r="I461" s="36"/>
      <c r="J461" s="36"/>
      <c r="K461" s="36"/>
      <c r="L461" s="63"/>
    </row>
    <row r="462" spans="1:12" x14ac:dyDescent="0.25">
      <c r="A462" s="45" t="s">
        <v>1129</v>
      </c>
      <c r="B462" s="46" t="s">
        <v>1130</v>
      </c>
      <c r="C462" s="47"/>
      <c r="D462" s="47"/>
      <c r="E462" s="47"/>
      <c r="F462" s="47"/>
      <c r="G462" s="47"/>
      <c r="H462" s="35">
        <v>5705903.0700000003</v>
      </c>
      <c r="I462" s="35">
        <v>51950.85</v>
      </c>
      <c r="J462" s="35">
        <v>1765282.01</v>
      </c>
      <c r="K462" s="35">
        <v>7419234.2300000004</v>
      </c>
      <c r="L462" s="62"/>
    </row>
    <row r="463" spans="1:12" x14ac:dyDescent="0.25">
      <c r="A463" s="45" t="s">
        <v>1131</v>
      </c>
      <c r="B463" s="48" t="s">
        <v>385</v>
      </c>
      <c r="C463" s="46" t="s">
        <v>1130</v>
      </c>
      <c r="D463" s="47"/>
      <c r="E463" s="47"/>
      <c r="F463" s="47"/>
      <c r="G463" s="47"/>
      <c r="H463" s="35">
        <v>5705903.0700000003</v>
      </c>
      <c r="I463" s="35">
        <v>51950.85</v>
      </c>
      <c r="J463" s="35">
        <v>1765282.01</v>
      </c>
      <c r="K463" s="35">
        <v>7419234.2300000004</v>
      </c>
      <c r="L463" s="62"/>
    </row>
    <row r="464" spans="1:12" x14ac:dyDescent="0.25">
      <c r="A464" s="45" t="s">
        <v>1132</v>
      </c>
      <c r="B464" s="49" t="s">
        <v>385</v>
      </c>
      <c r="C464" s="50"/>
      <c r="D464" s="46" t="s">
        <v>1130</v>
      </c>
      <c r="E464" s="47"/>
      <c r="F464" s="47"/>
      <c r="G464" s="47"/>
      <c r="H464" s="35">
        <v>5705903.0700000003</v>
      </c>
      <c r="I464" s="35">
        <v>51950.85</v>
      </c>
      <c r="J464" s="35">
        <v>1765282.01</v>
      </c>
      <c r="K464" s="35">
        <v>7419234.2300000004</v>
      </c>
      <c r="L464" s="62"/>
    </row>
    <row r="465" spans="1:12" x14ac:dyDescent="0.25">
      <c r="A465" s="45" t="s">
        <v>1133</v>
      </c>
      <c r="B465" s="49" t="s">
        <v>385</v>
      </c>
      <c r="C465" s="50"/>
      <c r="D465" s="50"/>
      <c r="E465" s="46" t="s">
        <v>1134</v>
      </c>
      <c r="F465" s="47"/>
      <c r="G465" s="47"/>
      <c r="H465" s="35">
        <v>3573868.02</v>
      </c>
      <c r="I465" s="35">
        <v>18792.96</v>
      </c>
      <c r="J465" s="35">
        <v>1193580.73</v>
      </c>
      <c r="K465" s="35">
        <v>4748655.79</v>
      </c>
      <c r="L465" s="62"/>
    </row>
    <row r="466" spans="1:12" x14ac:dyDescent="0.25">
      <c r="A466" s="45" t="s">
        <v>1135</v>
      </c>
      <c r="B466" s="49" t="s">
        <v>385</v>
      </c>
      <c r="C466" s="50"/>
      <c r="D466" s="50"/>
      <c r="E466" s="50"/>
      <c r="F466" s="46" t="s">
        <v>1134</v>
      </c>
      <c r="G466" s="47"/>
      <c r="H466" s="35">
        <v>3573868.02</v>
      </c>
      <c r="I466" s="35">
        <v>18792.96</v>
      </c>
      <c r="J466" s="35">
        <v>1193580.73</v>
      </c>
      <c r="K466" s="35">
        <v>4748655.79</v>
      </c>
      <c r="L466" s="62"/>
    </row>
    <row r="467" spans="1:12" x14ac:dyDescent="0.25">
      <c r="A467" s="51" t="s">
        <v>1136</v>
      </c>
      <c r="B467" s="49" t="s">
        <v>385</v>
      </c>
      <c r="C467" s="50"/>
      <c r="D467" s="50"/>
      <c r="E467" s="50"/>
      <c r="F467" s="50"/>
      <c r="G467" s="52" t="s">
        <v>710</v>
      </c>
      <c r="H467" s="37">
        <v>3573868.02</v>
      </c>
      <c r="I467" s="37">
        <v>18792.96</v>
      </c>
      <c r="J467" s="37">
        <v>1193580.73</v>
      </c>
      <c r="K467" s="37">
        <v>4748655.79</v>
      </c>
      <c r="L467" s="59">
        <f>J467-I467</f>
        <v>1174787.77</v>
      </c>
    </row>
    <row r="468" spans="1:12" x14ac:dyDescent="0.25">
      <c r="A468" s="54" t="s">
        <v>385</v>
      </c>
      <c r="B468" s="49" t="s">
        <v>385</v>
      </c>
      <c r="C468" s="50"/>
      <c r="D468" s="50"/>
      <c r="E468" s="50"/>
      <c r="F468" s="50"/>
      <c r="G468" s="55" t="s">
        <v>385</v>
      </c>
      <c r="H468" s="38"/>
      <c r="I468" s="38"/>
      <c r="J468" s="38"/>
      <c r="K468" s="38"/>
      <c r="L468" s="56"/>
    </row>
    <row r="469" spans="1:12" x14ac:dyDescent="0.25">
      <c r="A469" s="45" t="s">
        <v>1137</v>
      </c>
      <c r="B469" s="49" t="s">
        <v>385</v>
      </c>
      <c r="C469" s="50"/>
      <c r="D469" s="50"/>
      <c r="E469" s="46" t="s">
        <v>1138</v>
      </c>
      <c r="F469" s="47"/>
      <c r="G469" s="47"/>
      <c r="H469" s="35">
        <v>1219392.1399999999</v>
      </c>
      <c r="I469" s="35">
        <v>30570.07</v>
      </c>
      <c r="J469" s="35">
        <v>373949.97</v>
      </c>
      <c r="K469" s="35">
        <v>1562772.04</v>
      </c>
      <c r="L469" s="62"/>
    </row>
    <row r="470" spans="1:12" x14ac:dyDescent="0.25">
      <c r="A470" s="45" t="s">
        <v>1139</v>
      </c>
      <c r="B470" s="49" t="s">
        <v>385</v>
      </c>
      <c r="C470" s="50"/>
      <c r="D470" s="50"/>
      <c r="E470" s="50"/>
      <c r="F470" s="46" t="s">
        <v>1140</v>
      </c>
      <c r="G470" s="47"/>
      <c r="H470" s="35">
        <v>113986.12</v>
      </c>
      <c r="I470" s="35">
        <v>0</v>
      </c>
      <c r="J470" s="35">
        <v>28648.2</v>
      </c>
      <c r="K470" s="35">
        <v>142634.32</v>
      </c>
      <c r="L470" s="62"/>
    </row>
    <row r="471" spans="1:12" x14ac:dyDescent="0.25">
      <c r="A471" s="51" t="s">
        <v>1141</v>
      </c>
      <c r="B471" s="49" t="s">
        <v>385</v>
      </c>
      <c r="C471" s="50"/>
      <c r="D471" s="50"/>
      <c r="E471" s="50"/>
      <c r="F471" s="50"/>
      <c r="G471" s="52" t="s">
        <v>935</v>
      </c>
      <c r="H471" s="37">
        <v>39683.4</v>
      </c>
      <c r="I471" s="37">
        <v>0</v>
      </c>
      <c r="J471" s="37">
        <v>15637</v>
      </c>
      <c r="K471" s="37">
        <v>55320.4</v>
      </c>
      <c r="L471" s="53"/>
    </row>
    <row r="472" spans="1:12" x14ac:dyDescent="0.25">
      <c r="A472" s="51" t="s">
        <v>1142</v>
      </c>
      <c r="B472" s="49" t="s">
        <v>385</v>
      </c>
      <c r="C472" s="50"/>
      <c r="D472" s="50"/>
      <c r="E472" s="50"/>
      <c r="F472" s="50"/>
      <c r="G472" s="52" t="s">
        <v>1143</v>
      </c>
      <c r="H472" s="37">
        <v>39202.720000000001</v>
      </c>
      <c r="I472" s="37">
        <v>0</v>
      </c>
      <c r="J472" s="37">
        <v>13011.2</v>
      </c>
      <c r="K472" s="37">
        <v>52213.919999999998</v>
      </c>
      <c r="L472" s="53"/>
    </row>
    <row r="473" spans="1:12" x14ac:dyDescent="0.25">
      <c r="A473" s="51" t="s">
        <v>1144</v>
      </c>
      <c r="B473" s="49" t="s">
        <v>385</v>
      </c>
      <c r="C473" s="50"/>
      <c r="D473" s="50"/>
      <c r="E473" s="50"/>
      <c r="F473" s="50"/>
      <c r="G473" s="52" t="s">
        <v>1145</v>
      </c>
      <c r="H473" s="37">
        <v>11000</v>
      </c>
      <c r="I473" s="37">
        <v>0</v>
      </c>
      <c r="J473" s="37">
        <v>0</v>
      </c>
      <c r="K473" s="37">
        <v>11000</v>
      </c>
      <c r="L473" s="53"/>
    </row>
    <row r="474" spans="1:12" x14ac:dyDescent="0.25">
      <c r="A474" s="51" t="s">
        <v>1146</v>
      </c>
      <c r="B474" s="49" t="s">
        <v>385</v>
      </c>
      <c r="C474" s="50"/>
      <c r="D474" s="50"/>
      <c r="E474" s="50"/>
      <c r="F474" s="50"/>
      <c r="G474" s="52" t="s">
        <v>1147</v>
      </c>
      <c r="H474" s="37">
        <v>24100</v>
      </c>
      <c r="I474" s="37">
        <v>0</v>
      </c>
      <c r="J474" s="37">
        <v>0</v>
      </c>
      <c r="K474" s="37">
        <v>24100</v>
      </c>
      <c r="L474" s="53"/>
    </row>
    <row r="475" spans="1:12" x14ac:dyDescent="0.25">
      <c r="A475" s="54" t="s">
        <v>385</v>
      </c>
      <c r="B475" s="49" t="s">
        <v>385</v>
      </c>
      <c r="C475" s="50"/>
      <c r="D475" s="50"/>
      <c r="E475" s="50"/>
      <c r="F475" s="50"/>
      <c r="G475" s="55" t="s">
        <v>385</v>
      </c>
      <c r="H475" s="38"/>
      <c r="I475" s="38"/>
      <c r="J475" s="38"/>
      <c r="K475" s="38"/>
      <c r="L475" s="56"/>
    </row>
    <row r="476" spans="1:12" x14ac:dyDescent="0.25">
      <c r="A476" s="45" t="s">
        <v>1150</v>
      </c>
      <c r="B476" s="49" t="s">
        <v>385</v>
      </c>
      <c r="C476" s="50"/>
      <c r="D476" s="50"/>
      <c r="E476" s="50"/>
      <c r="F476" s="46" t="s">
        <v>1151</v>
      </c>
      <c r="G476" s="47"/>
      <c r="H476" s="35">
        <v>722812.5</v>
      </c>
      <c r="I476" s="35">
        <v>0</v>
      </c>
      <c r="J476" s="35">
        <v>290512.5</v>
      </c>
      <c r="K476" s="35">
        <v>1013325</v>
      </c>
      <c r="L476" s="62"/>
    </row>
    <row r="477" spans="1:12" x14ac:dyDescent="0.25">
      <c r="A477" s="51" t="s">
        <v>1152</v>
      </c>
      <c r="B477" s="49" t="s">
        <v>385</v>
      </c>
      <c r="C477" s="50"/>
      <c r="D477" s="50"/>
      <c r="E477" s="50"/>
      <c r="F477" s="50"/>
      <c r="G477" s="52" t="s">
        <v>1153</v>
      </c>
      <c r="H477" s="37">
        <v>722812.5</v>
      </c>
      <c r="I477" s="37">
        <v>0</v>
      </c>
      <c r="J477" s="37">
        <v>290512.5</v>
      </c>
      <c r="K477" s="37">
        <v>1013325</v>
      </c>
      <c r="L477" s="53"/>
    </row>
    <row r="478" spans="1:12" x14ac:dyDescent="0.25">
      <c r="A478" s="54" t="s">
        <v>385</v>
      </c>
      <c r="B478" s="49" t="s">
        <v>385</v>
      </c>
      <c r="C478" s="50"/>
      <c r="D478" s="50"/>
      <c r="E478" s="50"/>
      <c r="F478" s="50"/>
      <c r="G478" s="55" t="s">
        <v>385</v>
      </c>
      <c r="H478" s="38"/>
      <c r="I478" s="38"/>
      <c r="J478" s="38"/>
      <c r="K478" s="38"/>
      <c r="L478" s="56"/>
    </row>
    <row r="479" spans="1:12" x14ac:dyDescent="0.25">
      <c r="A479" s="45" t="s">
        <v>1154</v>
      </c>
      <c r="B479" s="49" t="s">
        <v>385</v>
      </c>
      <c r="C479" s="50"/>
      <c r="D479" s="50"/>
      <c r="E479" s="50"/>
      <c r="F479" s="46" t="s">
        <v>1155</v>
      </c>
      <c r="G479" s="47"/>
      <c r="H479" s="35">
        <v>253001.35</v>
      </c>
      <c r="I479" s="35">
        <v>24100</v>
      </c>
      <c r="J479" s="35">
        <v>2408.0700000000002</v>
      </c>
      <c r="K479" s="35">
        <v>231309.42</v>
      </c>
      <c r="L479" s="62"/>
    </row>
    <row r="480" spans="1:12" x14ac:dyDescent="0.25">
      <c r="A480" s="51" t="s">
        <v>1156</v>
      </c>
      <c r="B480" s="49" t="s">
        <v>385</v>
      </c>
      <c r="C480" s="50"/>
      <c r="D480" s="50"/>
      <c r="E480" s="50"/>
      <c r="F480" s="50"/>
      <c r="G480" s="52" t="s">
        <v>1157</v>
      </c>
      <c r="H480" s="37">
        <v>253001.35</v>
      </c>
      <c r="I480" s="37">
        <v>24100</v>
      </c>
      <c r="J480" s="37">
        <v>2408.0700000000002</v>
      </c>
      <c r="K480" s="37">
        <v>231309.42</v>
      </c>
      <c r="L480" s="57">
        <f>J480-I480</f>
        <v>-21691.93</v>
      </c>
    </row>
    <row r="481" spans="1:12" x14ac:dyDescent="0.25">
      <c r="A481" s="54" t="s">
        <v>385</v>
      </c>
      <c r="B481" s="49" t="s">
        <v>385</v>
      </c>
      <c r="C481" s="50"/>
      <c r="D481" s="50"/>
      <c r="E481" s="50"/>
      <c r="F481" s="50"/>
      <c r="G481" s="55" t="s">
        <v>385</v>
      </c>
      <c r="H481" s="38"/>
      <c r="I481" s="38"/>
      <c r="J481" s="38"/>
      <c r="K481" s="38"/>
      <c r="L481" s="56"/>
    </row>
    <row r="482" spans="1:12" x14ac:dyDescent="0.25">
      <c r="A482" s="45" t="s">
        <v>1158</v>
      </c>
      <c r="B482" s="49" t="s">
        <v>385</v>
      </c>
      <c r="C482" s="50"/>
      <c r="D482" s="50"/>
      <c r="E482" s="50"/>
      <c r="F482" s="46" t="s">
        <v>1159</v>
      </c>
      <c r="G482" s="47"/>
      <c r="H482" s="35">
        <v>129592.17</v>
      </c>
      <c r="I482" s="35">
        <v>6470.07</v>
      </c>
      <c r="J482" s="35">
        <v>52381.2</v>
      </c>
      <c r="K482" s="35">
        <v>175503.3</v>
      </c>
      <c r="L482" s="57">
        <f>J482-I482</f>
        <v>45911.13</v>
      </c>
    </row>
    <row r="483" spans="1:12" x14ac:dyDescent="0.25">
      <c r="A483" s="51" t="s">
        <v>1160</v>
      </c>
      <c r="B483" s="49" t="s">
        <v>385</v>
      </c>
      <c r="C483" s="50"/>
      <c r="D483" s="50"/>
      <c r="E483" s="50"/>
      <c r="F483" s="50"/>
      <c r="G483" s="52" t="s">
        <v>1161</v>
      </c>
      <c r="H483" s="37">
        <v>152122.20000000001</v>
      </c>
      <c r="I483" s="37">
        <v>0</v>
      </c>
      <c r="J483" s="37">
        <v>52381.2</v>
      </c>
      <c r="K483" s="37">
        <v>204503.4</v>
      </c>
      <c r="L483" s="53"/>
    </row>
    <row r="484" spans="1:12" x14ac:dyDescent="0.25">
      <c r="A484" s="51" t="s">
        <v>1162</v>
      </c>
      <c r="B484" s="49" t="s">
        <v>385</v>
      </c>
      <c r="C484" s="50"/>
      <c r="D484" s="50"/>
      <c r="E484" s="50"/>
      <c r="F484" s="50"/>
      <c r="G484" s="52" t="s">
        <v>1163</v>
      </c>
      <c r="H484" s="37">
        <v>-22020.93</v>
      </c>
      <c r="I484" s="37">
        <v>6267.57</v>
      </c>
      <c r="J484" s="37">
        <v>0</v>
      </c>
      <c r="K484" s="37">
        <v>-28288.5</v>
      </c>
      <c r="L484" s="53"/>
    </row>
    <row r="485" spans="1:12" x14ac:dyDescent="0.25">
      <c r="A485" s="51" t="s">
        <v>1164</v>
      </c>
      <c r="B485" s="49" t="s">
        <v>385</v>
      </c>
      <c r="C485" s="50"/>
      <c r="D485" s="50"/>
      <c r="E485" s="50"/>
      <c r="F485" s="50"/>
      <c r="G485" s="52" t="s">
        <v>1165</v>
      </c>
      <c r="H485" s="37">
        <v>-509.1</v>
      </c>
      <c r="I485" s="37">
        <v>153.5</v>
      </c>
      <c r="J485" s="37">
        <v>0</v>
      </c>
      <c r="K485" s="37">
        <v>-662.6</v>
      </c>
      <c r="L485" s="53"/>
    </row>
    <row r="486" spans="1:12" x14ac:dyDescent="0.25">
      <c r="A486" s="51" t="s">
        <v>1166</v>
      </c>
      <c r="B486" s="49" t="s">
        <v>385</v>
      </c>
      <c r="C486" s="50"/>
      <c r="D486" s="50"/>
      <c r="E486" s="50"/>
      <c r="F486" s="50"/>
      <c r="G486" s="52" t="s">
        <v>1167</v>
      </c>
      <c r="H486" s="37">
        <v>0</v>
      </c>
      <c r="I486" s="37">
        <v>49</v>
      </c>
      <c r="J486" s="37">
        <v>0</v>
      </c>
      <c r="K486" s="37">
        <v>-49</v>
      </c>
      <c r="L486" s="53"/>
    </row>
    <row r="487" spans="1:12" x14ac:dyDescent="0.25">
      <c r="A487" s="54" t="s">
        <v>385</v>
      </c>
      <c r="B487" s="49" t="s">
        <v>385</v>
      </c>
      <c r="C487" s="50"/>
      <c r="D487" s="50"/>
      <c r="E487" s="50"/>
      <c r="F487" s="50"/>
      <c r="G487" s="55" t="s">
        <v>385</v>
      </c>
      <c r="H487" s="38"/>
      <c r="I487" s="38"/>
      <c r="J487" s="38"/>
      <c r="K487" s="38"/>
      <c r="L487" s="56"/>
    </row>
    <row r="488" spans="1:12" x14ac:dyDescent="0.25">
      <c r="A488" s="45" t="s">
        <v>1168</v>
      </c>
      <c r="B488" s="49" t="s">
        <v>385</v>
      </c>
      <c r="C488" s="50"/>
      <c r="D488" s="50"/>
      <c r="E488" s="46" t="s">
        <v>1169</v>
      </c>
      <c r="F488" s="47"/>
      <c r="G488" s="47"/>
      <c r="H488" s="35">
        <v>172672.3</v>
      </c>
      <c r="I488" s="35">
        <v>0</v>
      </c>
      <c r="J488" s="35">
        <v>53814</v>
      </c>
      <c r="K488" s="35">
        <v>226486.3</v>
      </c>
      <c r="L488" s="62"/>
    </row>
    <row r="489" spans="1:12" x14ac:dyDescent="0.25">
      <c r="A489" s="45" t="s">
        <v>1170</v>
      </c>
      <c r="B489" s="49" t="s">
        <v>385</v>
      </c>
      <c r="C489" s="50"/>
      <c r="D489" s="50"/>
      <c r="E489" s="50"/>
      <c r="F489" s="46" t="s">
        <v>1169</v>
      </c>
      <c r="G489" s="47"/>
      <c r="H489" s="35">
        <v>172672.3</v>
      </c>
      <c r="I489" s="35">
        <v>0</v>
      </c>
      <c r="J489" s="35">
        <v>53814</v>
      </c>
      <c r="K489" s="35">
        <v>226486.3</v>
      </c>
      <c r="L489" s="62"/>
    </row>
    <row r="490" spans="1:12" x14ac:dyDescent="0.25">
      <c r="A490" s="51" t="s">
        <v>1171</v>
      </c>
      <c r="B490" s="49" t="s">
        <v>385</v>
      </c>
      <c r="C490" s="50"/>
      <c r="D490" s="50"/>
      <c r="E490" s="50"/>
      <c r="F490" s="50"/>
      <c r="G490" s="52" t="s">
        <v>1172</v>
      </c>
      <c r="H490" s="37">
        <v>172374.64</v>
      </c>
      <c r="I490" s="37">
        <v>0</v>
      </c>
      <c r="J490" s="37">
        <v>52899.53</v>
      </c>
      <c r="K490" s="37">
        <v>225274.17</v>
      </c>
      <c r="L490" s="53"/>
    </row>
    <row r="491" spans="1:12" x14ac:dyDescent="0.25">
      <c r="A491" s="51" t="s">
        <v>1173</v>
      </c>
      <c r="B491" s="49" t="s">
        <v>385</v>
      </c>
      <c r="C491" s="50"/>
      <c r="D491" s="50"/>
      <c r="E491" s="50"/>
      <c r="F491" s="50"/>
      <c r="G491" s="52" t="s">
        <v>1174</v>
      </c>
      <c r="H491" s="37">
        <v>297.66000000000003</v>
      </c>
      <c r="I491" s="37">
        <v>0</v>
      </c>
      <c r="J491" s="37">
        <v>914.47</v>
      </c>
      <c r="K491" s="37">
        <v>1212.1300000000001</v>
      </c>
      <c r="L491" s="53"/>
    </row>
    <row r="492" spans="1:12" x14ac:dyDescent="0.25">
      <c r="A492" s="54" t="s">
        <v>385</v>
      </c>
      <c r="B492" s="49" t="s">
        <v>385</v>
      </c>
      <c r="C492" s="50"/>
      <c r="D492" s="50"/>
      <c r="E492" s="50"/>
      <c r="F492" s="50"/>
      <c r="G492" s="55" t="s">
        <v>385</v>
      </c>
      <c r="H492" s="38"/>
      <c r="I492" s="38"/>
      <c r="J492" s="38"/>
      <c r="K492" s="38"/>
      <c r="L492" s="56"/>
    </row>
    <row r="493" spans="1:12" x14ac:dyDescent="0.25">
      <c r="A493" s="45" t="s">
        <v>1175</v>
      </c>
      <c r="B493" s="49" t="s">
        <v>385</v>
      </c>
      <c r="C493" s="50"/>
      <c r="D493" s="50"/>
      <c r="E493" s="46" t="s">
        <v>1176</v>
      </c>
      <c r="F493" s="47"/>
      <c r="G493" s="47"/>
      <c r="H493" s="35">
        <v>906.71</v>
      </c>
      <c r="I493" s="35">
        <v>2587.8200000000002</v>
      </c>
      <c r="J493" s="35">
        <v>4222.3100000000004</v>
      </c>
      <c r="K493" s="35">
        <v>2541.1999999999998</v>
      </c>
      <c r="L493" s="62"/>
    </row>
    <row r="494" spans="1:12" x14ac:dyDescent="0.25">
      <c r="A494" s="45" t="s">
        <v>1177</v>
      </c>
      <c r="B494" s="49" t="s">
        <v>385</v>
      </c>
      <c r="C494" s="50"/>
      <c r="D494" s="50"/>
      <c r="E494" s="50"/>
      <c r="F494" s="46" t="s">
        <v>1176</v>
      </c>
      <c r="G494" s="47"/>
      <c r="H494" s="35">
        <v>906.71</v>
      </c>
      <c r="I494" s="35">
        <v>2587.8200000000002</v>
      </c>
      <c r="J494" s="35">
        <v>4222.3100000000004</v>
      </c>
      <c r="K494" s="35">
        <v>2541.1999999999998</v>
      </c>
      <c r="L494" s="62"/>
    </row>
    <row r="495" spans="1:12" x14ac:dyDescent="0.25">
      <c r="A495" s="51" t="s">
        <v>1178</v>
      </c>
      <c r="B495" s="49" t="s">
        <v>385</v>
      </c>
      <c r="C495" s="50"/>
      <c r="D495" s="50"/>
      <c r="E495" s="50"/>
      <c r="F495" s="50"/>
      <c r="G495" s="52" t="s">
        <v>1179</v>
      </c>
      <c r="H495" s="37">
        <v>906.71</v>
      </c>
      <c r="I495" s="37">
        <v>2587.8200000000002</v>
      </c>
      <c r="J495" s="37">
        <v>4222.3100000000004</v>
      </c>
      <c r="K495" s="37">
        <v>2541.1999999999998</v>
      </c>
      <c r="L495" s="59">
        <f>J495-I495</f>
        <v>1634.4900000000002</v>
      </c>
    </row>
    <row r="496" spans="1:12" x14ac:dyDescent="0.25">
      <c r="A496" s="54" t="s">
        <v>385</v>
      </c>
      <c r="B496" s="49" t="s">
        <v>385</v>
      </c>
      <c r="C496" s="50"/>
      <c r="D496" s="50"/>
      <c r="E496" s="50"/>
      <c r="F496" s="50"/>
      <c r="G496" s="55" t="s">
        <v>385</v>
      </c>
      <c r="H496" s="38"/>
      <c r="I496" s="38"/>
      <c r="J496" s="38"/>
      <c r="K496" s="38"/>
      <c r="L496" s="56"/>
    </row>
    <row r="497" spans="1:12" x14ac:dyDescent="0.25">
      <c r="A497" s="45" t="s">
        <v>1180</v>
      </c>
      <c r="B497" s="49" t="s">
        <v>385</v>
      </c>
      <c r="C497" s="50"/>
      <c r="D497" s="50"/>
      <c r="E497" s="46" t="s">
        <v>1117</v>
      </c>
      <c r="F497" s="47"/>
      <c r="G497" s="47"/>
      <c r="H497" s="35">
        <v>739063.9</v>
      </c>
      <c r="I497" s="35">
        <v>0</v>
      </c>
      <c r="J497" s="35">
        <v>139715</v>
      </c>
      <c r="K497" s="35">
        <v>878778.9</v>
      </c>
      <c r="L497" s="62"/>
    </row>
    <row r="498" spans="1:12" x14ac:dyDescent="0.25">
      <c r="A498" s="45" t="s">
        <v>1181</v>
      </c>
      <c r="B498" s="49" t="s">
        <v>385</v>
      </c>
      <c r="C498" s="50"/>
      <c r="D498" s="50"/>
      <c r="E498" s="50"/>
      <c r="F498" s="46" t="s">
        <v>1117</v>
      </c>
      <c r="G498" s="47"/>
      <c r="H498" s="35">
        <v>739063.9</v>
      </c>
      <c r="I498" s="35">
        <v>0</v>
      </c>
      <c r="J498" s="35">
        <v>139715</v>
      </c>
      <c r="K498" s="35">
        <v>878778.9</v>
      </c>
      <c r="L498" s="62"/>
    </row>
    <row r="499" spans="1:12" x14ac:dyDescent="0.25">
      <c r="A499" s="51" t="s">
        <v>1182</v>
      </c>
      <c r="B499" s="49" t="s">
        <v>385</v>
      </c>
      <c r="C499" s="50"/>
      <c r="D499" s="50"/>
      <c r="E499" s="50"/>
      <c r="F499" s="50"/>
      <c r="G499" s="52" t="s">
        <v>1122</v>
      </c>
      <c r="H499" s="37">
        <v>97798.9</v>
      </c>
      <c r="I499" s="37">
        <v>0</v>
      </c>
      <c r="J499" s="37">
        <v>32000</v>
      </c>
      <c r="K499" s="37">
        <v>129798.9</v>
      </c>
      <c r="L499" s="53"/>
    </row>
    <row r="500" spans="1:12" x14ac:dyDescent="0.25">
      <c r="A500" s="51" t="s">
        <v>1183</v>
      </c>
      <c r="B500" s="49" t="s">
        <v>385</v>
      </c>
      <c r="C500" s="50"/>
      <c r="D500" s="50"/>
      <c r="E500" s="50"/>
      <c r="F500" s="50"/>
      <c r="G500" s="52" t="s">
        <v>1128</v>
      </c>
      <c r="H500" s="37">
        <v>641265</v>
      </c>
      <c r="I500" s="37">
        <v>0</v>
      </c>
      <c r="J500" s="37">
        <v>107715</v>
      </c>
      <c r="K500" s="37">
        <v>748980</v>
      </c>
      <c r="L500" s="53"/>
    </row>
  </sheetData>
  <pageMargins left="0.3611111111111111" right="0.3611111111111111" top="0.3611111111111111" bottom="0.3611111111111111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90"/>
  <sheetViews>
    <sheetView topLeftCell="A5" workbookViewId="0">
      <selection activeCell="L203" sqref="L203"/>
    </sheetView>
  </sheetViews>
  <sheetFormatPr defaultColWidth="9.109375" defaultRowHeight="14.4" x14ac:dyDescent="0.3"/>
  <cols>
    <col min="1" max="1" width="16.44140625" style="1" customWidth="1"/>
    <col min="2" max="6" width="1.6640625" style="1" customWidth="1"/>
    <col min="7" max="7" width="52" style="1" bestFit="1" customWidth="1"/>
    <col min="8" max="8" width="14.6640625" style="23" bestFit="1" customWidth="1"/>
    <col min="9" max="10" width="12.6640625" style="23" bestFit="1" customWidth="1"/>
    <col min="11" max="11" width="14.6640625" style="23" bestFit="1" customWidth="1"/>
    <col min="12" max="12" width="12.88671875" style="1" bestFit="1" customWidth="1"/>
    <col min="13" max="244" width="9.109375" style="1"/>
    <col min="245" max="245" width="11.33203125" style="1" customWidth="1"/>
    <col min="246" max="246" width="2.33203125" style="1" customWidth="1"/>
    <col min="247" max="250" width="1.33203125" style="1" customWidth="1"/>
    <col min="251" max="251" width="0.88671875" style="1" customWidth="1"/>
    <col min="252" max="252" width="15.44140625" style="1" customWidth="1"/>
    <col min="253" max="253" width="0.88671875" style="1" customWidth="1"/>
    <col min="254" max="254" width="12.5546875" style="1" customWidth="1"/>
    <col min="255" max="255" width="4.44140625" style="1" customWidth="1"/>
    <col min="256" max="256" width="2.109375" style="1" customWidth="1"/>
    <col min="257" max="257" width="0.33203125" style="1" customWidth="1"/>
    <col min="258" max="258" width="0.5546875" style="1" customWidth="1"/>
    <col min="259" max="259" width="6.44140625" style="1" customWidth="1"/>
    <col min="260" max="260" width="3.109375" style="1" customWidth="1"/>
    <col min="261" max="261" width="1.5546875" style="1" customWidth="1"/>
    <col min="262" max="262" width="3.33203125" style="1" customWidth="1"/>
    <col min="263" max="263" width="9.109375" style="1"/>
    <col min="264" max="264" width="6.88671875" style="1" customWidth="1"/>
    <col min="265" max="265" width="1.5546875" style="1" customWidth="1"/>
    <col min="266" max="266" width="4.44140625" style="1" customWidth="1"/>
    <col min="267" max="267" width="5" style="1" customWidth="1"/>
    <col min="268" max="268" width="7.33203125" style="1" customWidth="1"/>
    <col min="269" max="500" width="9.109375" style="1"/>
    <col min="501" max="501" width="11.33203125" style="1" customWidth="1"/>
    <col min="502" max="502" width="2.33203125" style="1" customWidth="1"/>
    <col min="503" max="506" width="1.33203125" style="1" customWidth="1"/>
    <col min="507" max="507" width="0.88671875" style="1" customWidth="1"/>
    <col min="508" max="508" width="15.44140625" style="1" customWidth="1"/>
    <col min="509" max="509" width="0.88671875" style="1" customWidth="1"/>
    <col min="510" max="510" width="12.5546875" style="1" customWidth="1"/>
    <col min="511" max="511" width="4.44140625" style="1" customWidth="1"/>
    <col min="512" max="512" width="2.109375" style="1" customWidth="1"/>
    <col min="513" max="513" width="0.33203125" style="1" customWidth="1"/>
    <col min="514" max="514" width="0.5546875" style="1" customWidth="1"/>
    <col min="515" max="515" width="6.44140625" style="1" customWidth="1"/>
    <col min="516" max="516" width="3.109375" style="1" customWidth="1"/>
    <col min="517" max="517" width="1.5546875" style="1" customWidth="1"/>
    <col min="518" max="518" width="3.33203125" style="1" customWidth="1"/>
    <col min="519" max="519" width="9.109375" style="1"/>
    <col min="520" max="520" width="6.88671875" style="1" customWidth="1"/>
    <col min="521" max="521" width="1.5546875" style="1" customWidth="1"/>
    <col min="522" max="522" width="4.44140625" style="1" customWidth="1"/>
    <col min="523" max="523" width="5" style="1" customWidth="1"/>
    <col min="524" max="524" width="7.33203125" style="1" customWidth="1"/>
    <col min="525" max="756" width="9.109375" style="1"/>
    <col min="757" max="757" width="11.33203125" style="1" customWidth="1"/>
    <col min="758" max="758" width="2.33203125" style="1" customWidth="1"/>
    <col min="759" max="762" width="1.33203125" style="1" customWidth="1"/>
    <col min="763" max="763" width="0.88671875" style="1" customWidth="1"/>
    <col min="764" max="764" width="15.44140625" style="1" customWidth="1"/>
    <col min="765" max="765" width="0.88671875" style="1" customWidth="1"/>
    <col min="766" max="766" width="12.5546875" style="1" customWidth="1"/>
    <col min="767" max="767" width="4.44140625" style="1" customWidth="1"/>
    <col min="768" max="768" width="2.109375" style="1" customWidth="1"/>
    <col min="769" max="769" width="0.33203125" style="1" customWidth="1"/>
    <col min="770" max="770" width="0.5546875" style="1" customWidth="1"/>
    <col min="771" max="771" width="6.44140625" style="1" customWidth="1"/>
    <col min="772" max="772" width="3.109375" style="1" customWidth="1"/>
    <col min="773" max="773" width="1.5546875" style="1" customWidth="1"/>
    <col min="774" max="774" width="3.33203125" style="1" customWidth="1"/>
    <col min="775" max="775" width="9.109375" style="1"/>
    <col min="776" max="776" width="6.88671875" style="1" customWidth="1"/>
    <col min="777" max="777" width="1.5546875" style="1" customWidth="1"/>
    <col min="778" max="778" width="4.44140625" style="1" customWidth="1"/>
    <col min="779" max="779" width="5" style="1" customWidth="1"/>
    <col min="780" max="780" width="7.33203125" style="1" customWidth="1"/>
    <col min="781" max="1012" width="9.109375" style="1"/>
    <col min="1013" max="1013" width="11.33203125" style="1" customWidth="1"/>
    <col min="1014" max="1014" width="2.33203125" style="1" customWidth="1"/>
    <col min="1015" max="1018" width="1.33203125" style="1" customWidth="1"/>
    <col min="1019" max="1019" width="0.88671875" style="1" customWidth="1"/>
    <col min="1020" max="1020" width="15.44140625" style="1" customWidth="1"/>
    <col min="1021" max="1021" width="0.88671875" style="1" customWidth="1"/>
    <col min="1022" max="1022" width="12.5546875" style="1" customWidth="1"/>
    <col min="1023" max="1023" width="4.44140625" style="1" customWidth="1"/>
    <col min="1024" max="1024" width="2.109375" style="1" customWidth="1"/>
    <col min="1025" max="1025" width="0.33203125" style="1" customWidth="1"/>
    <col min="1026" max="1026" width="0.5546875" style="1" customWidth="1"/>
    <col min="1027" max="1027" width="6.44140625" style="1" customWidth="1"/>
    <col min="1028" max="1028" width="3.109375" style="1" customWidth="1"/>
    <col min="1029" max="1029" width="1.5546875" style="1" customWidth="1"/>
    <col min="1030" max="1030" width="3.33203125" style="1" customWidth="1"/>
    <col min="1031" max="1031" width="9.109375" style="1"/>
    <col min="1032" max="1032" width="6.88671875" style="1" customWidth="1"/>
    <col min="1033" max="1033" width="1.5546875" style="1" customWidth="1"/>
    <col min="1034" max="1034" width="4.44140625" style="1" customWidth="1"/>
    <col min="1035" max="1035" width="5" style="1" customWidth="1"/>
    <col min="1036" max="1036" width="7.33203125" style="1" customWidth="1"/>
    <col min="1037" max="1268" width="9.109375" style="1"/>
    <col min="1269" max="1269" width="11.33203125" style="1" customWidth="1"/>
    <col min="1270" max="1270" width="2.33203125" style="1" customWidth="1"/>
    <col min="1271" max="1274" width="1.33203125" style="1" customWidth="1"/>
    <col min="1275" max="1275" width="0.88671875" style="1" customWidth="1"/>
    <col min="1276" max="1276" width="15.44140625" style="1" customWidth="1"/>
    <col min="1277" max="1277" width="0.88671875" style="1" customWidth="1"/>
    <col min="1278" max="1278" width="12.5546875" style="1" customWidth="1"/>
    <col min="1279" max="1279" width="4.44140625" style="1" customWidth="1"/>
    <col min="1280" max="1280" width="2.109375" style="1" customWidth="1"/>
    <col min="1281" max="1281" width="0.33203125" style="1" customWidth="1"/>
    <col min="1282" max="1282" width="0.5546875" style="1" customWidth="1"/>
    <col min="1283" max="1283" width="6.44140625" style="1" customWidth="1"/>
    <col min="1284" max="1284" width="3.109375" style="1" customWidth="1"/>
    <col min="1285" max="1285" width="1.5546875" style="1" customWidth="1"/>
    <col min="1286" max="1286" width="3.33203125" style="1" customWidth="1"/>
    <col min="1287" max="1287" width="9.109375" style="1"/>
    <col min="1288" max="1288" width="6.88671875" style="1" customWidth="1"/>
    <col min="1289" max="1289" width="1.5546875" style="1" customWidth="1"/>
    <col min="1290" max="1290" width="4.44140625" style="1" customWidth="1"/>
    <col min="1291" max="1291" width="5" style="1" customWidth="1"/>
    <col min="1292" max="1292" width="7.33203125" style="1" customWidth="1"/>
    <col min="1293" max="1524" width="9.109375" style="1"/>
    <col min="1525" max="1525" width="11.33203125" style="1" customWidth="1"/>
    <col min="1526" max="1526" width="2.33203125" style="1" customWidth="1"/>
    <col min="1527" max="1530" width="1.33203125" style="1" customWidth="1"/>
    <col min="1531" max="1531" width="0.88671875" style="1" customWidth="1"/>
    <col min="1532" max="1532" width="15.44140625" style="1" customWidth="1"/>
    <col min="1533" max="1533" width="0.88671875" style="1" customWidth="1"/>
    <col min="1534" max="1534" width="12.5546875" style="1" customWidth="1"/>
    <col min="1535" max="1535" width="4.44140625" style="1" customWidth="1"/>
    <col min="1536" max="1536" width="2.109375" style="1" customWidth="1"/>
    <col min="1537" max="1537" width="0.33203125" style="1" customWidth="1"/>
    <col min="1538" max="1538" width="0.5546875" style="1" customWidth="1"/>
    <col min="1539" max="1539" width="6.44140625" style="1" customWidth="1"/>
    <col min="1540" max="1540" width="3.109375" style="1" customWidth="1"/>
    <col min="1541" max="1541" width="1.5546875" style="1" customWidth="1"/>
    <col min="1542" max="1542" width="3.33203125" style="1" customWidth="1"/>
    <col min="1543" max="1543" width="9.109375" style="1"/>
    <col min="1544" max="1544" width="6.88671875" style="1" customWidth="1"/>
    <col min="1545" max="1545" width="1.5546875" style="1" customWidth="1"/>
    <col min="1546" max="1546" width="4.44140625" style="1" customWidth="1"/>
    <col min="1547" max="1547" width="5" style="1" customWidth="1"/>
    <col min="1548" max="1548" width="7.33203125" style="1" customWidth="1"/>
    <col min="1549" max="1780" width="9.109375" style="1"/>
    <col min="1781" max="1781" width="11.33203125" style="1" customWidth="1"/>
    <col min="1782" max="1782" width="2.33203125" style="1" customWidth="1"/>
    <col min="1783" max="1786" width="1.33203125" style="1" customWidth="1"/>
    <col min="1787" max="1787" width="0.88671875" style="1" customWidth="1"/>
    <col min="1788" max="1788" width="15.44140625" style="1" customWidth="1"/>
    <col min="1789" max="1789" width="0.88671875" style="1" customWidth="1"/>
    <col min="1790" max="1790" width="12.5546875" style="1" customWidth="1"/>
    <col min="1791" max="1791" width="4.44140625" style="1" customWidth="1"/>
    <col min="1792" max="1792" width="2.109375" style="1" customWidth="1"/>
    <col min="1793" max="1793" width="0.33203125" style="1" customWidth="1"/>
    <col min="1794" max="1794" width="0.5546875" style="1" customWidth="1"/>
    <col min="1795" max="1795" width="6.44140625" style="1" customWidth="1"/>
    <col min="1796" max="1796" width="3.109375" style="1" customWidth="1"/>
    <col min="1797" max="1797" width="1.5546875" style="1" customWidth="1"/>
    <col min="1798" max="1798" width="3.33203125" style="1" customWidth="1"/>
    <col min="1799" max="1799" width="9.109375" style="1"/>
    <col min="1800" max="1800" width="6.88671875" style="1" customWidth="1"/>
    <col min="1801" max="1801" width="1.5546875" style="1" customWidth="1"/>
    <col min="1802" max="1802" width="4.44140625" style="1" customWidth="1"/>
    <col min="1803" max="1803" width="5" style="1" customWidth="1"/>
    <col min="1804" max="1804" width="7.33203125" style="1" customWidth="1"/>
    <col min="1805" max="2036" width="9.109375" style="1"/>
    <col min="2037" max="2037" width="11.33203125" style="1" customWidth="1"/>
    <col min="2038" max="2038" width="2.33203125" style="1" customWidth="1"/>
    <col min="2039" max="2042" width="1.33203125" style="1" customWidth="1"/>
    <col min="2043" max="2043" width="0.88671875" style="1" customWidth="1"/>
    <col min="2044" max="2044" width="15.44140625" style="1" customWidth="1"/>
    <col min="2045" max="2045" width="0.88671875" style="1" customWidth="1"/>
    <col min="2046" max="2046" width="12.5546875" style="1" customWidth="1"/>
    <col min="2047" max="2047" width="4.44140625" style="1" customWidth="1"/>
    <col min="2048" max="2048" width="2.109375" style="1" customWidth="1"/>
    <col min="2049" max="2049" width="0.33203125" style="1" customWidth="1"/>
    <col min="2050" max="2050" width="0.5546875" style="1" customWidth="1"/>
    <col min="2051" max="2051" width="6.44140625" style="1" customWidth="1"/>
    <col min="2052" max="2052" width="3.109375" style="1" customWidth="1"/>
    <col min="2053" max="2053" width="1.5546875" style="1" customWidth="1"/>
    <col min="2054" max="2054" width="3.33203125" style="1" customWidth="1"/>
    <col min="2055" max="2055" width="9.109375" style="1"/>
    <col min="2056" max="2056" width="6.88671875" style="1" customWidth="1"/>
    <col min="2057" max="2057" width="1.5546875" style="1" customWidth="1"/>
    <col min="2058" max="2058" width="4.44140625" style="1" customWidth="1"/>
    <col min="2059" max="2059" width="5" style="1" customWidth="1"/>
    <col min="2060" max="2060" width="7.33203125" style="1" customWidth="1"/>
    <col min="2061" max="2292" width="9.109375" style="1"/>
    <col min="2293" max="2293" width="11.33203125" style="1" customWidth="1"/>
    <col min="2294" max="2294" width="2.33203125" style="1" customWidth="1"/>
    <col min="2295" max="2298" width="1.33203125" style="1" customWidth="1"/>
    <col min="2299" max="2299" width="0.88671875" style="1" customWidth="1"/>
    <col min="2300" max="2300" width="15.44140625" style="1" customWidth="1"/>
    <col min="2301" max="2301" width="0.88671875" style="1" customWidth="1"/>
    <col min="2302" max="2302" width="12.5546875" style="1" customWidth="1"/>
    <col min="2303" max="2303" width="4.44140625" style="1" customWidth="1"/>
    <col min="2304" max="2304" width="2.109375" style="1" customWidth="1"/>
    <col min="2305" max="2305" width="0.33203125" style="1" customWidth="1"/>
    <col min="2306" max="2306" width="0.5546875" style="1" customWidth="1"/>
    <col min="2307" max="2307" width="6.44140625" style="1" customWidth="1"/>
    <col min="2308" max="2308" width="3.109375" style="1" customWidth="1"/>
    <col min="2309" max="2309" width="1.5546875" style="1" customWidth="1"/>
    <col min="2310" max="2310" width="3.33203125" style="1" customWidth="1"/>
    <col min="2311" max="2311" width="9.109375" style="1"/>
    <col min="2312" max="2312" width="6.88671875" style="1" customWidth="1"/>
    <col min="2313" max="2313" width="1.5546875" style="1" customWidth="1"/>
    <col min="2314" max="2314" width="4.44140625" style="1" customWidth="1"/>
    <col min="2315" max="2315" width="5" style="1" customWidth="1"/>
    <col min="2316" max="2316" width="7.33203125" style="1" customWidth="1"/>
    <col min="2317" max="2548" width="9.109375" style="1"/>
    <col min="2549" max="2549" width="11.33203125" style="1" customWidth="1"/>
    <col min="2550" max="2550" width="2.33203125" style="1" customWidth="1"/>
    <col min="2551" max="2554" width="1.33203125" style="1" customWidth="1"/>
    <col min="2555" max="2555" width="0.88671875" style="1" customWidth="1"/>
    <col min="2556" max="2556" width="15.44140625" style="1" customWidth="1"/>
    <col min="2557" max="2557" width="0.88671875" style="1" customWidth="1"/>
    <col min="2558" max="2558" width="12.5546875" style="1" customWidth="1"/>
    <col min="2559" max="2559" width="4.44140625" style="1" customWidth="1"/>
    <col min="2560" max="2560" width="2.109375" style="1" customWidth="1"/>
    <col min="2561" max="2561" width="0.33203125" style="1" customWidth="1"/>
    <col min="2562" max="2562" width="0.5546875" style="1" customWidth="1"/>
    <col min="2563" max="2563" width="6.44140625" style="1" customWidth="1"/>
    <col min="2564" max="2564" width="3.109375" style="1" customWidth="1"/>
    <col min="2565" max="2565" width="1.5546875" style="1" customWidth="1"/>
    <col min="2566" max="2566" width="3.33203125" style="1" customWidth="1"/>
    <col min="2567" max="2567" width="9.109375" style="1"/>
    <col min="2568" max="2568" width="6.88671875" style="1" customWidth="1"/>
    <col min="2569" max="2569" width="1.5546875" style="1" customWidth="1"/>
    <col min="2570" max="2570" width="4.44140625" style="1" customWidth="1"/>
    <col min="2571" max="2571" width="5" style="1" customWidth="1"/>
    <col min="2572" max="2572" width="7.33203125" style="1" customWidth="1"/>
    <col min="2573" max="2804" width="9.109375" style="1"/>
    <col min="2805" max="2805" width="11.33203125" style="1" customWidth="1"/>
    <col min="2806" max="2806" width="2.33203125" style="1" customWidth="1"/>
    <col min="2807" max="2810" width="1.33203125" style="1" customWidth="1"/>
    <col min="2811" max="2811" width="0.88671875" style="1" customWidth="1"/>
    <col min="2812" max="2812" width="15.44140625" style="1" customWidth="1"/>
    <col min="2813" max="2813" width="0.88671875" style="1" customWidth="1"/>
    <col min="2814" max="2814" width="12.5546875" style="1" customWidth="1"/>
    <col min="2815" max="2815" width="4.44140625" style="1" customWidth="1"/>
    <col min="2816" max="2816" width="2.109375" style="1" customWidth="1"/>
    <col min="2817" max="2817" width="0.33203125" style="1" customWidth="1"/>
    <col min="2818" max="2818" width="0.5546875" style="1" customWidth="1"/>
    <col min="2819" max="2819" width="6.44140625" style="1" customWidth="1"/>
    <col min="2820" max="2820" width="3.109375" style="1" customWidth="1"/>
    <col min="2821" max="2821" width="1.5546875" style="1" customWidth="1"/>
    <col min="2822" max="2822" width="3.33203125" style="1" customWidth="1"/>
    <col min="2823" max="2823" width="9.109375" style="1"/>
    <col min="2824" max="2824" width="6.88671875" style="1" customWidth="1"/>
    <col min="2825" max="2825" width="1.5546875" style="1" customWidth="1"/>
    <col min="2826" max="2826" width="4.44140625" style="1" customWidth="1"/>
    <col min="2827" max="2827" width="5" style="1" customWidth="1"/>
    <col min="2828" max="2828" width="7.33203125" style="1" customWidth="1"/>
    <col min="2829" max="3060" width="9.109375" style="1"/>
    <col min="3061" max="3061" width="11.33203125" style="1" customWidth="1"/>
    <col min="3062" max="3062" width="2.33203125" style="1" customWidth="1"/>
    <col min="3063" max="3066" width="1.33203125" style="1" customWidth="1"/>
    <col min="3067" max="3067" width="0.88671875" style="1" customWidth="1"/>
    <col min="3068" max="3068" width="15.44140625" style="1" customWidth="1"/>
    <col min="3069" max="3069" width="0.88671875" style="1" customWidth="1"/>
    <col min="3070" max="3070" width="12.5546875" style="1" customWidth="1"/>
    <col min="3071" max="3071" width="4.44140625" style="1" customWidth="1"/>
    <col min="3072" max="3072" width="2.109375" style="1" customWidth="1"/>
    <col min="3073" max="3073" width="0.33203125" style="1" customWidth="1"/>
    <col min="3074" max="3074" width="0.5546875" style="1" customWidth="1"/>
    <col min="3075" max="3075" width="6.44140625" style="1" customWidth="1"/>
    <col min="3076" max="3076" width="3.109375" style="1" customWidth="1"/>
    <col min="3077" max="3077" width="1.5546875" style="1" customWidth="1"/>
    <col min="3078" max="3078" width="3.33203125" style="1" customWidth="1"/>
    <col min="3079" max="3079" width="9.109375" style="1"/>
    <col min="3080" max="3080" width="6.88671875" style="1" customWidth="1"/>
    <col min="3081" max="3081" width="1.5546875" style="1" customWidth="1"/>
    <col min="3082" max="3082" width="4.44140625" style="1" customWidth="1"/>
    <col min="3083" max="3083" width="5" style="1" customWidth="1"/>
    <col min="3084" max="3084" width="7.33203125" style="1" customWidth="1"/>
    <col min="3085" max="3316" width="9.109375" style="1"/>
    <col min="3317" max="3317" width="11.33203125" style="1" customWidth="1"/>
    <col min="3318" max="3318" width="2.33203125" style="1" customWidth="1"/>
    <col min="3319" max="3322" width="1.33203125" style="1" customWidth="1"/>
    <col min="3323" max="3323" width="0.88671875" style="1" customWidth="1"/>
    <col min="3324" max="3324" width="15.44140625" style="1" customWidth="1"/>
    <col min="3325" max="3325" width="0.88671875" style="1" customWidth="1"/>
    <col min="3326" max="3326" width="12.5546875" style="1" customWidth="1"/>
    <col min="3327" max="3327" width="4.44140625" style="1" customWidth="1"/>
    <col min="3328" max="3328" width="2.109375" style="1" customWidth="1"/>
    <col min="3329" max="3329" width="0.33203125" style="1" customWidth="1"/>
    <col min="3330" max="3330" width="0.5546875" style="1" customWidth="1"/>
    <col min="3331" max="3331" width="6.44140625" style="1" customWidth="1"/>
    <col min="3332" max="3332" width="3.109375" style="1" customWidth="1"/>
    <col min="3333" max="3333" width="1.5546875" style="1" customWidth="1"/>
    <col min="3334" max="3334" width="3.33203125" style="1" customWidth="1"/>
    <col min="3335" max="3335" width="9.109375" style="1"/>
    <col min="3336" max="3336" width="6.88671875" style="1" customWidth="1"/>
    <col min="3337" max="3337" width="1.5546875" style="1" customWidth="1"/>
    <col min="3338" max="3338" width="4.44140625" style="1" customWidth="1"/>
    <col min="3339" max="3339" width="5" style="1" customWidth="1"/>
    <col min="3340" max="3340" width="7.33203125" style="1" customWidth="1"/>
    <col min="3341" max="3572" width="9.109375" style="1"/>
    <col min="3573" max="3573" width="11.33203125" style="1" customWidth="1"/>
    <col min="3574" max="3574" width="2.33203125" style="1" customWidth="1"/>
    <col min="3575" max="3578" width="1.33203125" style="1" customWidth="1"/>
    <col min="3579" max="3579" width="0.88671875" style="1" customWidth="1"/>
    <col min="3580" max="3580" width="15.44140625" style="1" customWidth="1"/>
    <col min="3581" max="3581" width="0.88671875" style="1" customWidth="1"/>
    <col min="3582" max="3582" width="12.5546875" style="1" customWidth="1"/>
    <col min="3583" max="3583" width="4.44140625" style="1" customWidth="1"/>
    <col min="3584" max="3584" width="2.109375" style="1" customWidth="1"/>
    <col min="3585" max="3585" width="0.33203125" style="1" customWidth="1"/>
    <col min="3586" max="3586" width="0.5546875" style="1" customWidth="1"/>
    <col min="3587" max="3587" width="6.44140625" style="1" customWidth="1"/>
    <col min="3588" max="3588" width="3.109375" style="1" customWidth="1"/>
    <col min="3589" max="3589" width="1.5546875" style="1" customWidth="1"/>
    <col min="3590" max="3590" width="3.33203125" style="1" customWidth="1"/>
    <col min="3591" max="3591" width="9.109375" style="1"/>
    <col min="3592" max="3592" width="6.88671875" style="1" customWidth="1"/>
    <col min="3593" max="3593" width="1.5546875" style="1" customWidth="1"/>
    <col min="3594" max="3594" width="4.44140625" style="1" customWidth="1"/>
    <col min="3595" max="3595" width="5" style="1" customWidth="1"/>
    <col min="3596" max="3596" width="7.33203125" style="1" customWidth="1"/>
    <col min="3597" max="3828" width="9.109375" style="1"/>
    <col min="3829" max="3829" width="11.33203125" style="1" customWidth="1"/>
    <col min="3830" max="3830" width="2.33203125" style="1" customWidth="1"/>
    <col min="3831" max="3834" width="1.33203125" style="1" customWidth="1"/>
    <col min="3835" max="3835" width="0.88671875" style="1" customWidth="1"/>
    <col min="3836" max="3836" width="15.44140625" style="1" customWidth="1"/>
    <col min="3837" max="3837" width="0.88671875" style="1" customWidth="1"/>
    <col min="3838" max="3838" width="12.5546875" style="1" customWidth="1"/>
    <col min="3839" max="3839" width="4.44140625" style="1" customWidth="1"/>
    <col min="3840" max="3840" width="2.109375" style="1" customWidth="1"/>
    <col min="3841" max="3841" width="0.33203125" style="1" customWidth="1"/>
    <col min="3842" max="3842" width="0.5546875" style="1" customWidth="1"/>
    <col min="3843" max="3843" width="6.44140625" style="1" customWidth="1"/>
    <col min="3844" max="3844" width="3.109375" style="1" customWidth="1"/>
    <col min="3845" max="3845" width="1.5546875" style="1" customWidth="1"/>
    <col min="3846" max="3846" width="3.33203125" style="1" customWidth="1"/>
    <col min="3847" max="3847" width="9.109375" style="1"/>
    <col min="3848" max="3848" width="6.88671875" style="1" customWidth="1"/>
    <col min="3849" max="3849" width="1.5546875" style="1" customWidth="1"/>
    <col min="3850" max="3850" width="4.44140625" style="1" customWidth="1"/>
    <col min="3851" max="3851" width="5" style="1" customWidth="1"/>
    <col min="3852" max="3852" width="7.33203125" style="1" customWidth="1"/>
    <col min="3853" max="4084" width="9.109375" style="1"/>
    <col min="4085" max="4085" width="11.33203125" style="1" customWidth="1"/>
    <col min="4086" max="4086" width="2.33203125" style="1" customWidth="1"/>
    <col min="4087" max="4090" width="1.33203125" style="1" customWidth="1"/>
    <col min="4091" max="4091" width="0.88671875" style="1" customWidth="1"/>
    <col min="4092" max="4092" width="15.44140625" style="1" customWidth="1"/>
    <col min="4093" max="4093" width="0.88671875" style="1" customWidth="1"/>
    <col min="4094" max="4094" width="12.5546875" style="1" customWidth="1"/>
    <col min="4095" max="4095" width="4.44140625" style="1" customWidth="1"/>
    <col min="4096" max="4096" width="2.109375" style="1" customWidth="1"/>
    <col min="4097" max="4097" width="0.33203125" style="1" customWidth="1"/>
    <col min="4098" max="4098" width="0.5546875" style="1" customWidth="1"/>
    <col min="4099" max="4099" width="6.44140625" style="1" customWidth="1"/>
    <col min="4100" max="4100" width="3.109375" style="1" customWidth="1"/>
    <col min="4101" max="4101" width="1.5546875" style="1" customWidth="1"/>
    <col min="4102" max="4102" width="3.33203125" style="1" customWidth="1"/>
    <col min="4103" max="4103" width="9.109375" style="1"/>
    <col min="4104" max="4104" width="6.88671875" style="1" customWidth="1"/>
    <col min="4105" max="4105" width="1.5546875" style="1" customWidth="1"/>
    <col min="4106" max="4106" width="4.44140625" style="1" customWidth="1"/>
    <col min="4107" max="4107" width="5" style="1" customWidth="1"/>
    <col min="4108" max="4108" width="7.33203125" style="1" customWidth="1"/>
    <col min="4109" max="4340" width="9.109375" style="1"/>
    <col min="4341" max="4341" width="11.33203125" style="1" customWidth="1"/>
    <col min="4342" max="4342" width="2.33203125" style="1" customWidth="1"/>
    <col min="4343" max="4346" width="1.33203125" style="1" customWidth="1"/>
    <col min="4347" max="4347" width="0.88671875" style="1" customWidth="1"/>
    <col min="4348" max="4348" width="15.44140625" style="1" customWidth="1"/>
    <col min="4349" max="4349" width="0.88671875" style="1" customWidth="1"/>
    <col min="4350" max="4350" width="12.5546875" style="1" customWidth="1"/>
    <col min="4351" max="4351" width="4.44140625" style="1" customWidth="1"/>
    <col min="4352" max="4352" width="2.109375" style="1" customWidth="1"/>
    <col min="4353" max="4353" width="0.33203125" style="1" customWidth="1"/>
    <col min="4354" max="4354" width="0.5546875" style="1" customWidth="1"/>
    <col min="4355" max="4355" width="6.44140625" style="1" customWidth="1"/>
    <col min="4356" max="4356" width="3.109375" style="1" customWidth="1"/>
    <col min="4357" max="4357" width="1.5546875" style="1" customWidth="1"/>
    <col min="4358" max="4358" width="3.33203125" style="1" customWidth="1"/>
    <col min="4359" max="4359" width="9.109375" style="1"/>
    <col min="4360" max="4360" width="6.88671875" style="1" customWidth="1"/>
    <col min="4361" max="4361" width="1.5546875" style="1" customWidth="1"/>
    <col min="4362" max="4362" width="4.44140625" style="1" customWidth="1"/>
    <col min="4363" max="4363" width="5" style="1" customWidth="1"/>
    <col min="4364" max="4364" width="7.33203125" style="1" customWidth="1"/>
    <col min="4365" max="4596" width="9.109375" style="1"/>
    <col min="4597" max="4597" width="11.33203125" style="1" customWidth="1"/>
    <col min="4598" max="4598" width="2.33203125" style="1" customWidth="1"/>
    <col min="4599" max="4602" width="1.33203125" style="1" customWidth="1"/>
    <col min="4603" max="4603" width="0.88671875" style="1" customWidth="1"/>
    <col min="4604" max="4604" width="15.44140625" style="1" customWidth="1"/>
    <col min="4605" max="4605" width="0.88671875" style="1" customWidth="1"/>
    <col min="4606" max="4606" width="12.5546875" style="1" customWidth="1"/>
    <col min="4607" max="4607" width="4.44140625" style="1" customWidth="1"/>
    <col min="4608" max="4608" width="2.109375" style="1" customWidth="1"/>
    <col min="4609" max="4609" width="0.33203125" style="1" customWidth="1"/>
    <col min="4610" max="4610" width="0.5546875" style="1" customWidth="1"/>
    <col min="4611" max="4611" width="6.44140625" style="1" customWidth="1"/>
    <col min="4612" max="4612" width="3.109375" style="1" customWidth="1"/>
    <col min="4613" max="4613" width="1.5546875" style="1" customWidth="1"/>
    <col min="4614" max="4614" width="3.33203125" style="1" customWidth="1"/>
    <col min="4615" max="4615" width="9.109375" style="1"/>
    <col min="4616" max="4616" width="6.88671875" style="1" customWidth="1"/>
    <col min="4617" max="4617" width="1.5546875" style="1" customWidth="1"/>
    <col min="4618" max="4618" width="4.44140625" style="1" customWidth="1"/>
    <col min="4619" max="4619" width="5" style="1" customWidth="1"/>
    <col min="4620" max="4620" width="7.33203125" style="1" customWidth="1"/>
    <col min="4621" max="4852" width="9.109375" style="1"/>
    <col min="4853" max="4853" width="11.33203125" style="1" customWidth="1"/>
    <col min="4854" max="4854" width="2.33203125" style="1" customWidth="1"/>
    <col min="4855" max="4858" width="1.33203125" style="1" customWidth="1"/>
    <col min="4859" max="4859" width="0.88671875" style="1" customWidth="1"/>
    <col min="4860" max="4860" width="15.44140625" style="1" customWidth="1"/>
    <col min="4861" max="4861" width="0.88671875" style="1" customWidth="1"/>
    <col min="4862" max="4862" width="12.5546875" style="1" customWidth="1"/>
    <col min="4863" max="4863" width="4.44140625" style="1" customWidth="1"/>
    <col min="4864" max="4864" width="2.109375" style="1" customWidth="1"/>
    <col min="4865" max="4865" width="0.33203125" style="1" customWidth="1"/>
    <col min="4866" max="4866" width="0.5546875" style="1" customWidth="1"/>
    <col min="4867" max="4867" width="6.44140625" style="1" customWidth="1"/>
    <col min="4868" max="4868" width="3.109375" style="1" customWidth="1"/>
    <col min="4869" max="4869" width="1.5546875" style="1" customWidth="1"/>
    <col min="4870" max="4870" width="3.33203125" style="1" customWidth="1"/>
    <col min="4871" max="4871" width="9.109375" style="1"/>
    <col min="4872" max="4872" width="6.88671875" style="1" customWidth="1"/>
    <col min="4873" max="4873" width="1.5546875" style="1" customWidth="1"/>
    <col min="4874" max="4874" width="4.44140625" style="1" customWidth="1"/>
    <col min="4875" max="4875" width="5" style="1" customWidth="1"/>
    <col min="4876" max="4876" width="7.33203125" style="1" customWidth="1"/>
    <col min="4877" max="5108" width="9.109375" style="1"/>
    <col min="5109" max="5109" width="11.33203125" style="1" customWidth="1"/>
    <col min="5110" max="5110" width="2.33203125" style="1" customWidth="1"/>
    <col min="5111" max="5114" width="1.33203125" style="1" customWidth="1"/>
    <col min="5115" max="5115" width="0.88671875" style="1" customWidth="1"/>
    <col min="5116" max="5116" width="15.44140625" style="1" customWidth="1"/>
    <col min="5117" max="5117" width="0.88671875" style="1" customWidth="1"/>
    <col min="5118" max="5118" width="12.5546875" style="1" customWidth="1"/>
    <col min="5119" max="5119" width="4.44140625" style="1" customWidth="1"/>
    <col min="5120" max="5120" width="2.109375" style="1" customWidth="1"/>
    <col min="5121" max="5121" width="0.33203125" style="1" customWidth="1"/>
    <col min="5122" max="5122" width="0.5546875" style="1" customWidth="1"/>
    <col min="5123" max="5123" width="6.44140625" style="1" customWidth="1"/>
    <col min="5124" max="5124" width="3.109375" style="1" customWidth="1"/>
    <col min="5125" max="5125" width="1.5546875" style="1" customWidth="1"/>
    <col min="5126" max="5126" width="3.33203125" style="1" customWidth="1"/>
    <col min="5127" max="5127" width="9.109375" style="1"/>
    <col min="5128" max="5128" width="6.88671875" style="1" customWidth="1"/>
    <col min="5129" max="5129" width="1.5546875" style="1" customWidth="1"/>
    <col min="5130" max="5130" width="4.44140625" style="1" customWidth="1"/>
    <col min="5131" max="5131" width="5" style="1" customWidth="1"/>
    <col min="5132" max="5132" width="7.33203125" style="1" customWidth="1"/>
    <col min="5133" max="5364" width="9.109375" style="1"/>
    <col min="5365" max="5365" width="11.33203125" style="1" customWidth="1"/>
    <col min="5366" max="5366" width="2.33203125" style="1" customWidth="1"/>
    <col min="5367" max="5370" width="1.33203125" style="1" customWidth="1"/>
    <col min="5371" max="5371" width="0.88671875" style="1" customWidth="1"/>
    <col min="5372" max="5372" width="15.44140625" style="1" customWidth="1"/>
    <col min="5373" max="5373" width="0.88671875" style="1" customWidth="1"/>
    <col min="5374" max="5374" width="12.5546875" style="1" customWidth="1"/>
    <col min="5375" max="5375" width="4.44140625" style="1" customWidth="1"/>
    <col min="5376" max="5376" width="2.109375" style="1" customWidth="1"/>
    <col min="5377" max="5377" width="0.33203125" style="1" customWidth="1"/>
    <col min="5378" max="5378" width="0.5546875" style="1" customWidth="1"/>
    <col min="5379" max="5379" width="6.44140625" style="1" customWidth="1"/>
    <col min="5380" max="5380" width="3.109375" style="1" customWidth="1"/>
    <col min="5381" max="5381" width="1.5546875" style="1" customWidth="1"/>
    <col min="5382" max="5382" width="3.33203125" style="1" customWidth="1"/>
    <col min="5383" max="5383" width="9.109375" style="1"/>
    <col min="5384" max="5384" width="6.88671875" style="1" customWidth="1"/>
    <col min="5385" max="5385" width="1.5546875" style="1" customWidth="1"/>
    <col min="5386" max="5386" width="4.44140625" style="1" customWidth="1"/>
    <col min="5387" max="5387" width="5" style="1" customWidth="1"/>
    <col min="5388" max="5388" width="7.33203125" style="1" customWidth="1"/>
    <col min="5389" max="5620" width="9.109375" style="1"/>
    <col min="5621" max="5621" width="11.33203125" style="1" customWidth="1"/>
    <col min="5622" max="5622" width="2.33203125" style="1" customWidth="1"/>
    <col min="5623" max="5626" width="1.33203125" style="1" customWidth="1"/>
    <col min="5627" max="5627" width="0.88671875" style="1" customWidth="1"/>
    <col min="5628" max="5628" width="15.44140625" style="1" customWidth="1"/>
    <col min="5629" max="5629" width="0.88671875" style="1" customWidth="1"/>
    <col min="5630" max="5630" width="12.5546875" style="1" customWidth="1"/>
    <col min="5631" max="5631" width="4.44140625" style="1" customWidth="1"/>
    <col min="5632" max="5632" width="2.109375" style="1" customWidth="1"/>
    <col min="5633" max="5633" width="0.33203125" style="1" customWidth="1"/>
    <col min="5634" max="5634" width="0.5546875" style="1" customWidth="1"/>
    <col min="5635" max="5635" width="6.44140625" style="1" customWidth="1"/>
    <col min="5636" max="5636" width="3.109375" style="1" customWidth="1"/>
    <col min="5637" max="5637" width="1.5546875" style="1" customWidth="1"/>
    <col min="5638" max="5638" width="3.33203125" style="1" customWidth="1"/>
    <col min="5639" max="5639" width="9.109375" style="1"/>
    <col min="5640" max="5640" width="6.88671875" style="1" customWidth="1"/>
    <col min="5641" max="5641" width="1.5546875" style="1" customWidth="1"/>
    <col min="5642" max="5642" width="4.44140625" style="1" customWidth="1"/>
    <col min="5643" max="5643" width="5" style="1" customWidth="1"/>
    <col min="5644" max="5644" width="7.33203125" style="1" customWidth="1"/>
    <col min="5645" max="5876" width="9.109375" style="1"/>
    <col min="5877" max="5877" width="11.33203125" style="1" customWidth="1"/>
    <col min="5878" max="5878" width="2.33203125" style="1" customWidth="1"/>
    <col min="5879" max="5882" width="1.33203125" style="1" customWidth="1"/>
    <col min="5883" max="5883" width="0.88671875" style="1" customWidth="1"/>
    <col min="5884" max="5884" width="15.44140625" style="1" customWidth="1"/>
    <col min="5885" max="5885" width="0.88671875" style="1" customWidth="1"/>
    <col min="5886" max="5886" width="12.5546875" style="1" customWidth="1"/>
    <col min="5887" max="5887" width="4.44140625" style="1" customWidth="1"/>
    <col min="5888" max="5888" width="2.109375" style="1" customWidth="1"/>
    <col min="5889" max="5889" width="0.33203125" style="1" customWidth="1"/>
    <col min="5890" max="5890" width="0.5546875" style="1" customWidth="1"/>
    <col min="5891" max="5891" width="6.44140625" style="1" customWidth="1"/>
    <col min="5892" max="5892" width="3.109375" style="1" customWidth="1"/>
    <col min="5893" max="5893" width="1.5546875" style="1" customWidth="1"/>
    <col min="5894" max="5894" width="3.33203125" style="1" customWidth="1"/>
    <col min="5895" max="5895" width="9.109375" style="1"/>
    <col min="5896" max="5896" width="6.88671875" style="1" customWidth="1"/>
    <col min="5897" max="5897" width="1.5546875" style="1" customWidth="1"/>
    <col min="5898" max="5898" width="4.44140625" style="1" customWidth="1"/>
    <col min="5899" max="5899" width="5" style="1" customWidth="1"/>
    <col min="5900" max="5900" width="7.33203125" style="1" customWidth="1"/>
    <col min="5901" max="6132" width="9.109375" style="1"/>
    <col min="6133" max="6133" width="11.33203125" style="1" customWidth="1"/>
    <col min="6134" max="6134" width="2.33203125" style="1" customWidth="1"/>
    <col min="6135" max="6138" width="1.33203125" style="1" customWidth="1"/>
    <col min="6139" max="6139" width="0.88671875" style="1" customWidth="1"/>
    <col min="6140" max="6140" width="15.44140625" style="1" customWidth="1"/>
    <col min="6141" max="6141" width="0.88671875" style="1" customWidth="1"/>
    <col min="6142" max="6142" width="12.5546875" style="1" customWidth="1"/>
    <col min="6143" max="6143" width="4.44140625" style="1" customWidth="1"/>
    <col min="6144" max="6144" width="2.109375" style="1" customWidth="1"/>
    <col min="6145" max="6145" width="0.33203125" style="1" customWidth="1"/>
    <col min="6146" max="6146" width="0.5546875" style="1" customWidth="1"/>
    <col min="6147" max="6147" width="6.44140625" style="1" customWidth="1"/>
    <col min="6148" max="6148" width="3.109375" style="1" customWidth="1"/>
    <col min="6149" max="6149" width="1.5546875" style="1" customWidth="1"/>
    <col min="6150" max="6150" width="3.33203125" style="1" customWidth="1"/>
    <col min="6151" max="6151" width="9.109375" style="1"/>
    <col min="6152" max="6152" width="6.88671875" style="1" customWidth="1"/>
    <col min="6153" max="6153" width="1.5546875" style="1" customWidth="1"/>
    <col min="6154" max="6154" width="4.44140625" style="1" customWidth="1"/>
    <col min="6155" max="6155" width="5" style="1" customWidth="1"/>
    <col min="6156" max="6156" width="7.33203125" style="1" customWidth="1"/>
    <col min="6157" max="6388" width="9.109375" style="1"/>
    <col min="6389" max="6389" width="11.33203125" style="1" customWidth="1"/>
    <col min="6390" max="6390" width="2.33203125" style="1" customWidth="1"/>
    <col min="6391" max="6394" width="1.33203125" style="1" customWidth="1"/>
    <col min="6395" max="6395" width="0.88671875" style="1" customWidth="1"/>
    <col min="6396" max="6396" width="15.44140625" style="1" customWidth="1"/>
    <col min="6397" max="6397" width="0.88671875" style="1" customWidth="1"/>
    <col min="6398" max="6398" width="12.5546875" style="1" customWidth="1"/>
    <col min="6399" max="6399" width="4.44140625" style="1" customWidth="1"/>
    <col min="6400" max="6400" width="2.109375" style="1" customWidth="1"/>
    <col min="6401" max="6401" width="0.33203125" style="1" customWidth="1"/>
    <col min="6402" max="6402" width="0.5546875" style="1" customWidth="1"/>
    <col min="6403" max="6403" width="6.44140625" style="1" customWidth="1"/>
    <col min="6404" max="6404" width="3.109375" style="1" customWidth="1"/>
    <col min="6405" max="6405" width="1.5546875" style="1" customWidth="1"/>
    <col min="6406" max="6406" width="3.33203125" style="1" customWidth="1"/>
    <col min="6407" max="6407" width="9.109375" style="1"/>
    <col min="6408" max="6408" width="6.88671875" style="1" customWidth="1"/>
    <col min="6409" max="6409" width="1.5546875" style="1" customWidth="1"/>
    <col min="6410" max="6410" width="4.44140625" style="1" customWidth="1"/>
    <col min="6411" max="6411" width="5" style="1" customWidth="1"/>
    <col min="6412" max="6412" width="7.33203125" style="1" customWidth="1"/>
    <col min="6413" max="6644" width="9.109375" style="1"/>
    <col min="6645" max="6645" width="11.33203125" style="1" customWidth="1"/>
    <col min="6646" max="6646" width="2.33203125" style="1" customWidth="1"/>
    <col min="6647" max="6650" width="1.33203125" style="1" customWidth="1"/>
    <col min="6651" max="6651" width="0.88671875" style="1" customWidth="1"/>
    <col min="6652" max="6652" width="15.44140625" style="1" customWidth="1"/>
    <col min="6653" max="6653" width="0.88671875" style="1" customWidth="1"/>
    <col min="6654" max="6654" width="12.5546875" style="1" customWidth="1"/>
    <col min="6655" max="6655" width="4.44140625" style="1" customWidth="1"/>
    <col min="6656" max="6656" width="2.109375" style="1" customWidth="1"/>
    <col min="6657" max="6657" width="0.33203125" style="1" customWidth="1"/>
    <col min="6658" max="6658" width="0.5546875" style="1" customWidth="1"/>
    <col min="6659" max="6659" width="6.44140625" style="1" customWidth="1"/>
    <col min="6660" max="6660" width="3.109375" style="1" customWidth="1"/>
    <col min="6661" max="6661" width="1.5546875" style="1" customWidth="1"/>
    <col min="6662" max="6662" width="3.33203125" style="1" customWidth="1"/>
    <col min="6663" max="6663" width="9.109375" style="1"/>
    <col min="6664" max="6664" width="6.88671875" style="1" customWidth="1"/>
    <col min="6665" max="6665" width="1.5546875" style="1" customWidth="1"/>
    <col min="6666" max="6666" width="4.44140625" style="1" customWidth="1"/>
    <col min="6667" max="6667" width="5" style="1" customWidth="1"/>
    <col min="6668" max="6668" width="7.33203125" style="1" customWidth="1"/>
    <col min="6669" max="6900" width="9.109375" style="1"/>
    <col min="6901" max="6901" width="11.33203125" style="1" customWidth="1"/>
    <col min="6902" max="6902" width="2.33203125" style="1" customWidth="1"/>
    <col min="6903" max="6906" width="1.33203125" style="1" customWidth="1"/>
    <col min="6907" max="6907" width="0.88671875" style="1" customWidth="1"/>
    <col min="6908" max="6908" width="15.44140625" style="1" customWidth="1"/>
    <col min="6909" max="6909" width="0.88671875" style="1" customWidth="1"/>
    <col min="6910" max="6910" width="12.5546875" style="1" customWidth="1"/>
    <col min="6911" max="6911" width="4.44140625" style="1" customWidth="1"/>
    <col min="6912" max="6912" width="2.109375" style="1" customWidth="1"/>
    <col min="6913" max="6913" width="0.33203125" style="1" customWidth="1"/>
    <col min="6914" max="6914" width="0.5546875" style="1" customWidth="1"/>
    <col min="6915" max="6915" width="6.44140625" style="1" customWidth="1"/>
    <col min="6916" max="6916" width="3.109375" style="1" customWidth="1"/>
    <col min="6917" max="6917" width="1.5546875" style="1" customWidth="1"/>
    <col min="6918" max="6918" width="3.33203125" style="1" customWidth="1"/>
    <col min="6919" max="6919" width="9.109375" style="1"/>
    <col min="6920" max="6920" width="6.88671875" style="1" customWidth="1"/>
    <col min="6921" max="6921" width="1.5546875" style="1" customWidth="1"/>
    <col min="6922" max="6922" width="4.44140625" style="1" customWidth="1"/>
    <col min="6923" max="6923" width="5" style="1" customWidth="1"/>
    <col min="6924" max="6924" width="7.33203125" style="1" customWidth="1"/>
    <col min="6925" max="7156" width="9.109375" style="1"/>
    <col min="7157" max="7157" width="11.33203125" style="1" customWidth="1"/>
    <col min="7158" max="7158" width="2.33203125" style="1" customWidth="1"/>
    <col min="7159" max="7162" width="1.33203125" style="1" customWidth="1"/>
    <col min="7163" max="7163" width="0.88671875" style="1" customWidth="1"/>
    <col min="7164" max="7164" width="15.44140625" style="1" customWidth="1"/>
    <col min="7165" max="7165" width="0.88671875" style="1" customWidth="1"/>
    <col min="7166" max="7166" width="12.5546875" style="1" customWidth="1"/>
    <col min="7167" max="7167" width="4.44140625" style="1" customWidth="1"/>
    <col min="7168" max="7168" width="2.109375" style="1" customWidth="1"/>
    <col min="7169" max="7169" width="0.33203125" style="1" customWidth="1"/>
    <col min="7170" max="7170" width="0.5546875" style="1" customWidth="1"/>
    <col min="7171" max="7171" width="6.44140625" style="1" customWidth="1"/>
    <col min="7172" max="7172" width="3.109375" style="1" customWidth="1"/>
    <col min="7173" max="7173" width="1.5546875" style="1" customWidth="1"/>
    <col min="7174" max="7174" width="3.33203125" style="1" customWidth="1"/>
    <col min="7175" max="7175" width="9.109375" style="1"/>
    <col min="7176" max="7176" width="6.88671875" style="1" customWidth="1"/>
    <col min="7177" max="7177" width="1.5546875" style="1" customWidth="1"/>
    <col min="7178" max="7178" width="4.44140625" style="1" customWidth="1"/>
    <col min="7179" max="7179" width="5" style="1" customWidth="1"/>
    <col min="7180" max="7180" width="7.33203125" style="1" customWidth="1"/>
    <col min="7181" max="7412" width="9.109375" style="1"/>
    <col min="7413" max="7413" width="11.33203125" style="1" customWidth="1"/>
    <col min="7414" max="7414" width="2.33203125" style="1" customWidth="1"/>
    <col min="7415" max="7418" width="1.33203125" style="1" customWidth="1"/>
    <col min="7419" max="7419" width="0.88671875" style="1" customWidth="1"/>
    <col min="7420" max="7420" width="15.44140625" style="1" customWidth="1"/>
    <col min="7421" max="7421" width="0.88671875" style="1" customWidth="1"/>
    <col min="7422" max="7422" width="12.5546875" style="1" customWidth="1"/>
    <col min="7423" max="7423" width="4.44140625" style="1" customWidth="1"/>
    <col min="7424" max="7424" width="2.109375" style="1" customWidth="1"/>
    <col min="7425" max="7425" width="0.33203125" style="1" customWidth="1"/>
    <col min="7426" max="7426" width="0.5546875" style="1" customWidth="1"/>
    <col min="7427" max="7427" width="6.44140625" style="1" customWidth="1"/>
    <col min="7428" max="7428" width="3.109375" style="1" customWidth="1"/>
    <col min="7429" max="7429" width="1.5546875" style="1" customWidth="1"/>
    <col min="7430" max="7430" width="3.33203125" style="1" customWidth="1"/>
    <col min="7431" max="7431" width="9.109375" style="1"/>
    <col min="7432" max="7432" width="6.88671875" style="1" customWidth="1"/>
    <col min="7433" max="7433" width="1.5546875" style="1" customWidth="1"/>
    <col min="7434" max="7434" width="4.44140625" style="1" customWidth="1"/>
    <col min="7435" max="7435" width="5" style="1" customWidth="1"/>
    <col min="7436" max="7436" width="7.33203125" style="1" customWidth="1"/>
    <col min="7437" max="7668" width="9.109375" style="1"/>
    <col min="7669" max="7669" width="11.33203125" style="1" customWidth="1"/>
    <col min="7670" max="7670" width="2.33203125" style="1" customWidth="1"/>
    <col min="7671" max="7674" width="1.33203125" style="1" customWidth="1"/>
    <col min="7675" max="7675" width="0.88671875" style="1" customWidth="1"/>
    <col min="7676" max="7676" width="15.44140625" style="1" customWidth="1"/>
    <col min="7677" max="7677" width="0.88671875" style="1" customWidth="1"/>
    <col min="7678" max="7678" width="12.5546875" style="1" customWidth="1"/>
    <col min="7679" max="7679" width="4.44140625" style="1" customWidth="1"/>
    <col min="7680" max="7680" width="2.109375" style="1" customWidth="1"/>
    <col min="7681" max="7681" width="0.33203125" style="1" customWidth="1"/>
    <col min="7682" max="7682" width="0.5546875" style="1" customWidth="1"/>
    <col min="7683" max="7683" width="6.44140625" style="1" customWidth="1"/>
    <col min="7684" max="7684" width="3.109375" style="1" customWidth="1"/>
    <col min="7685" max="7685" width="1.5546875" style="1" customWidth="1"/>
    <col min="7686" max="7686" width="3.33203125" style="1" customWidth="1"/>
    <col min="7687" max="7687" width="9.109375" style="1"/>
    <col min="7688" max="7688" width="6.88671875" style="1" customWidth="1"/>
    <col min="7689" max="7689" width="1.5546875" style="1" customWidth="1"/>
    <col min="7690" max="7690" width="4.44140625" style="1" customWidth="1"/>
    <col min="7691" max="7691" width="5" style="1" customWidth="1"/>
    <col min="7692" max="7692" width="7.33203125" style="1" customWidth="1"/>
    <col min="7693" max="7924" width="9.109375" style="1"/>
    <col min="7925" max="7925" width="11.33203125" style="1" customWidth="1"/>
    <col min="7926" max="7926" width="2.33203125" style="1" customWidth="1"/>
    <col min="7927" max="7930" width="1.33203125" style="1" customWidth="1"/>
    <col min="7931" max="7931" width="0.88671875" style="1" customWidth="1"/>
    <col min="7932" max="7932" width="15.44140625" style="1" customWidth="1"/>
    <col min="7933" max="7933" width="0.88671875" style="1" customWidth="1"/>
    <col min="7934" max="7934" width="12.5546875" style="1" customWidth="1"/>
    <col min="7935" max="7935" width="4.44140625" style="1" customWidth="1"/>
    <col min="7936" max="7936" width="2.109375" style="1" customWidth="1"/>
    <col min="7937" max="7937" width="0.33203125" style="1" customWidth="1"/>
    <col min="7938" max="7938" width="0.5546875" style="1" customWidth="1"/>
    <col min="7939" max="7939" width="6.44140625" style="1" customWidth="1"/>
    <col min="7940" max="7940" width="3.109375" style="1" customWidth="1"/>
    <col min="7941" max="7941" width="1.5546875" style="1" customWidth="1"/>
    <col min="7942" max="7942" width="3.33203125" style="1" customWidth="1"/>
    <col min="7943" max="7943" width="9.109375" style="1"/>
    <col min="7944" max="7944" width="6.88671875" style="1" customWidth="1"/>
    <col min="7945" max="7945" width="1.5546875" style="1" customWidth="1"/>
    <col min="7946" max="7946" width="4.44140625" style="1" customWidth="1"/>
    <col min="7947" max="7947" width="5" style="1" customWidth="1"/>
    <col min="7948" max="7948" width="7.33203125" style="1" customWidth="1"/>
    <col min="7949" max="8180" width="9.109375" style="1"/>
    <col min="8181" max="8181" width="11.33203125" style="1" customWidth="1"/>
    <col min="8182" max="8182" width="2.33203125" style="1" customWidth="1"/>
    <col min="8183" max="8186" width="1.33203125" style="1" customWidth="1"/>
    <col min="8187" max="8187" width="0.88671875" style="1" customWidth="1"/>
    <col min="8188" max="8188" width="15.44140625" style="1" customWidth="1"/>
    <col min="8189" max="8189" width="0.88671875" style="1" customWidth="1"/>
    <col min="8190" max="8190" width="12.5546875" style="1" customWidth="1"/>
    <col min="8191" max="8191" width="4.44140625" style="1" customWidth="1"/>
    <col min="8192" max="8192" width="2.109375" style="1" customWidth="1"/>
    <col min="8193" max="8193" width="0.33203125" style="1" customWidth="1"/>
    <col min="8194" max="8194" width="0.5546875" style="1" customWidth="1"/>
    <col min="8195" max="8195" width="6.44140625" style="1" customWidth="1"/>
    <col min="8196" max="8196" width="3.109375" style="1" customWidth="1"/>
    <col min="8197" max="8197" width="1.5546875" style="1" customWidth="1"/>
    <col min="8198" max="8198" width="3.33203125" style="1" customWidth="1"/>
    <col min="8199" max="8199" width="9.109375" style="1"/>
    <col min="8200" max="8200" width="6.88671875" style="1" customWidth="1"/>
    <col min="8201" max="8201" width="1.5546875" style="1" customWidth="1"/>
    <col min="8202" max="8202" width="4.44140625" style="1" customWidth="1"/>
    <col min="8203" max="8203" width="5" style="1" customWidth="1"/>
    <col min="8204" max="8204" width="7.33203125" style="1" customWidth="1"/>
    <col min="8205" max="8436" width="9.109375" style="1"/>
    <col min="8437" max="8437" width="11.33203125" style="1" customWidth="1"/>
    <col min="8438" max="8438" width="2.33203125" style="1" customWidth="1"/>
    <col min="8439" max="8442" width="1.33203125" style="1" customWidth="1"/>
    <col min="8443" max="8443" width="0.88671875" style="1" customWidth="1"/>
    <col min="8444" max="8444" width="15.44140625" style="1" customWidth="1"/>
    <col min="8445" max="8445" width="0.88671875" style="1" customWidth="1"/>
    <col min="8446" max="8446" width="12.5546875" style="1" customWidth="1"/>
    <col min="8447" max="8447" width="4.44140625" style="1" customWidth="1"/>
    <col min="8448" max="8448" width="2.109375" style="1" customWidth="1"/>
    <col min="8449" max="8449" width="0.33203125" style="1" customWidth="1"/>
    <col min="8450" max="8450" width="0.5546875" style="1" customWidth="1"/>
    <col min="8451" max="8451" width="6.44140625" style="1" customWidth="1"/>
    <col min="8452" max="8452" width="3.109375" style="1" customWidth="1"/>
    <col min="8453" max="8453" width="1.5546875" style="1" customWidth="1"/>
    <col min="8454" max="8454" width="3.33203125" style="1" customWidth="1"/>
    <col min="8455" max="8455" width="9.109375" style="1"/>
    <col min="8456" max="8456" width="6.88671875" style="1" customWidth="1"/>
    <col min="8457" max="8457" width="1.5546875" style="1" customWidth="1"/>
    <col min="8458" max="8458" width="4.44140625" style="1" customWidth="1"/>
    <col min="8459" max="8459" width="5" style="1" customWidth="1"/>
    <col min="8460" max="8460" width="7.33203125" style="1" customWidth="1"/>
    <col min="8461" max="8692" width="9.109375" style="1"/>
    <col min="8693" max="8693" width="11.33203125" style="1" customWidth="1"/>
    <col min="8694" max="8694" width="2.33203125" style="1" customWidth="1"/>
    <col min="8695" max="8698" width="1.33203125" style="1" customWidth="1"/>
    <col min="8699" max="8699" width="0.88671875" style="1" customWidth="1"/>
    <col min="8700" max="8700" width="15.44140625" style="1" customWidth="1"/>
    <col min="8701" max="8701" width="0.88671875" style="1" customWidth="1"/>
    <col min="8702" max="8702" width="12.5546875" style="1" customWidth="1"/>
    <col min="8703" max="8703" width="4.44140625" style="1" customWidth="1"/>
    <col min="8704" max="8704" width="2.109375" style="1" customWidth="1"/>
    <col min="8705" max="8705" width="0.33203125" style="1" customWidth="1"/>
    <col min="8706" max="8706" width="0.5546875" style="1" customWidth="1"/>
    <col min="8707" max="8707" width="6.44140625" style="1" customWidth="1"/>
    <col min="8708" max="8708" width="3.109375" style="1" customWidth="1"/>
    <col min="8709" max="8709" width="1.5546875" style="1" customWidth="1"/>
    <col min="8710" max="8710" width="3.33203125" style="1" customWidth="1"/>
    <col min="8711" max="8711" width="9.109375" style="1"/>
    <col min="8712" max="8712" width="6.88671875" style="1" customWidth="1"/>
    <col min="8713" max="8713" width="1.5546875" style="1" customWidth="1"/>
    <col min="8714" max="8714" width="4.44140625" style="1" customWidth="1"/>
    <col min="8715" max="8715" width="5" style="1" customWidth="1"/>
    <col min="8716" max="8716" width="7.33203125" style="1" customWidth="1"/>
    <col min="8717" max="8948" width="9.109375" style="1"/>
    <col min="8949" max="8949" width="11.33203125" style="1" customWidth="1"/>
    <col min="8950" max="8950" width="2.33203125" style="1" customWidth="1"/>
    <col min="8951" max="8954" width="1.33203125" style="1" customWidth="1"/>
    <col min="8955" max="8955" width="0.88671875" style="1" customWidth="1"/>
    <col min="8956" max="8956" width="15.44140625" style="1" customWidth="1"/>
    <col min="8957" max="8957" width="0.88671875" style="1" customWidth="1"/>
    <col min="8958" max="8958" width="12.5546875" style="1" customWidth="1"/>
    <col min="8959" max="8959" width="4.44140625" style="1" customWidth="1"/>
    <col min="8960" max="8960" width="2.109375" style="1" customWidth="1"/>
    <col min="8961" max="8961" width="0.33203125" style="1" customWidth="1"/>
    <col min="8962" max="8962" width="0.5546875" style="1" customWidth="1"/>
    <col min="8963" max="8963" width="6.44140625" style="1" customWidth="1"/>
    <col min="8964" max="8964" width="3.109375" style="1" customWidth="1"/>
    <col min="8965" max="8965" width="1.5546875" style="1" customWidth="1"/>
    <col min="8966" max="8966" width="3.33203125" style="1" customWidth="1"/>
    <col min="8967" max="8967" width="9.109375" style="1"/>
    <col min="8968" max="8968" width="6.88671875" style="1" customWidth="1"/>
    <col min="8969" max="8969" width="1.5546875" style="1" customWidth="1"/>
    <col min="8970" max="8970" width="4.44140625" style="1" customWidth="1"/>
    <col min="8971" max="8971" width="5" style="1" customWidth="1"/>
    <col min="8972" max="8972" width="7.33203125" style="1" customWidth="1"/>
    <col min="8973" max="9204" width="9.109375" style="1"/>
    <col min="9205" max="9205" width="11.33203125" style="1" customWidth="1"/>
    <col min="9206" max="9206" width="2.33203125" style="1" customWidth="1"/>
    <col min="9207" max="9210" width="1.33203125" style="1" customWidth="1"/>
    <col min="9211" max="9211" width="0.88671875" style="1" customWidth="1"/>
    <col min="9212" max="9212" width="15.44140625" style="1" customWidth="1"/>
    <col min="9213" max="9213" width="0.88671875" style="1" customWidth="1"/>
    <col min="9214" max="9214" width="12.5546875" style="1" customWidth="1"/>
    <col min="9215" max="9215" width="4.44140625" style="1" customWidth="1"/>
    <col min="9216" max="9216" width="2.109375" style="1" customWidth="1"/>
    <col min="9217" max="9217" width="0.33203125" style="1" customWidth="1"/>
    <col min="9218" max="9218" width="0.5546875" style="1" customWidth="1"/>
    <col min="9219" max="9219" width="6.44140625" style="1" customWidth="1"/>
    <col min="9220" max="9220" width="3.109375" style="1" customWidth="1"/>
    <col min="9221" max="9221" width="1.5546875" style="1" customWidth="1"/>
    <col min="9222" max="9222" width="3.33203125" style="1" customWidth="1"/>
    <col min="9223" max="9223" width="9.109375" style="1"/>
    <col min="9224" max="9224" width="6.88671875" style="1" customWidth="1"/>
    <col min="9225" max="9225" width="1.5546875" style="1" customWidth="1"/>
    <col min="9226" max="9226" width="4.44140625" style="1" customWidth="1"/>
    <col min="9227" max="9227" width="5" style="1" customWidth="1"/>
    <col min="9228" max="9228" width="7.33203125" style="1" customWidth="1"/>
    <col min="9229" max="9460" width="9.109375" style="1"/>
    <col min="9461" max="9461" width="11.33203125" style="1" customWidth="1"/>
    <col min="9462" max="9462" width="2.33203125" style="1" customWidth="1"/>
    <col min="9463" max="9466" width="1.33203125" style="1" customWidth="1"/>
    <col min="9467" max="9467" width="0.88671875" style="1" customWidth="1"/>
    <col min="9468" max="9468" width="15.44140625" style="1" customWidth="1"/>
    <col min="9469" max="9469" width="0.88671875" style="1" customWidth="1"/>
    <col min="9470" max="9470" width="12.5546875" style="1" customWidth="1"/>
    <col min="9471" max="9471" width="4.44140625" style="1" customWidth="1"/>
    <col min="9472" max="9472" width="2.109375" style="1" customWidth="1"/>
    <col min="9473" max="9473" width="0.33203125" style="1" customWidth="1"/>
    <col min="9474" max="9474" width="0.5546875" style="1" customWidth="1"/>
    <col min="9475" max="9475" width="6.44140625" style="1" customWidth="1"/>
    <col min="9476" max="9476" width="3.109375" style="1" customWidth="1"/>
    <col min="9477" max="9477" width="1.5546875" style="1" customWidth="1"/>
    <col min="9478" max="9478" width="3.33203125" style="1" customWidth="1"/>
    <col min="9479" max="9479" width="9.109375" style="1"/>
    <col min="9480" max="9480" width="6.88671875" style="1" customWidth="1"/>
    <col min="9481" max="9481" width="1.5546875" style="1" customWidth="1"/>
    <col min="9482" max="9482" width="4.44140625" style="1" customWidth="1"/>
    <col min="9483" max="9483" width="5" style="1" customWidth="1"/>
    <col min="9484" max="9484" width="7.33203125" style="1" customWidth="1"/>
    <col min="9485" max="9716" width="9.109375" style="1"/>
    <col min="9717" max="9717" width="11.33203125" style="1" customWidth="1"/>
    <col min="9718" max="9718" width="2.33203125" style="1" customWidth="1"/>
    <col min="9719" max="9722" width="1.33203125" style="1" customWidth="1"/>
    <col min="9723" max="9723" width="0.88671875" style="1" customWidth="1"/>
    <col min="9724" max="9724" width="15.44140625" style="1" customWidth="1"/>
    <col min="9725" max="9725" width="0.88671875" style="1" customWidth="1"/>
    <col min="9726" max="9726" width="12.5546875" style="1" customWidth="1"/>
    <col min="9727" max="9727" width="4.44140625" style="1" customWidth="1"/>
    <col min="9728" max="9728" width="2.109375" style="1" customWidth="1"/>
    <col min="9729" max="9729" width="0.33203125" style="1" customWidth="1"/>
    <col min="9730" max="9730" width="0.5546875" style="1" customWidth="1"/>
    <col min="9731" max="9731" width="6.44140625" style="1" customWidth="1"/>
    <col min="9732" max="9732" width="3.109375" style="1" customWidth="1"/>
    <col min="9733" max="9733" width="1.5546875" style="1" customWidth="1"/>
    <col min="9734" max="9734" width="3.33203125" style="1" customWidth="1"/>
    <col min="9735" max="9735" width="9.109375" style="1"/>
    <col min="9736" max="9736" width="6.88671875" style="1" customWidth="1"/>
    <col min="9737" max="9737" width="1.5546875" style="1" customWidth="1"/>
    <col min="9738" max="9738" width="4.44140625" style="1" customWidth="1"/>
    <col min="9739" max="9739" width="5" style="1" customWidth="1"/>
    <col min="9740" max="9740" width="7.33203125" style="1" customWidth="1"/>
    <col min="9741" max="9972" width="9.109375" style="1"/>
    <col min="9973" max="9973" width="11.33203125" style="1" customWidth="1"/>
    <col min="9974" max="9974" width="2.33203125" style="1" customWidth="1"/>
    <col min="9975" max="9978" width="1.33203125" style="1" customWidth="1"/>
    <col min="9979" max="9979" width="0.88671875" style="1" customWidth="1"/>
    <col min="9980" max="9980" width="15.44140625" style="1" customWidth="1"/>
    <col min="9981" max="9981" width="0.88671875" style="1" customWidth="1"/>
    <col min="9982" max="9982" width="12.5546875" style="1" customWidth="1"/>
    <col min="9983" max="9983" width="4.44140625" style="1" customWidth="1"/>
    <col min="9984" max="9984" width="2.109375" style="1" customWidth="1"/>
    <col min="9985" max="9985" width="0.33203125" style="1" customWidth="1"/>
    <col min="9986" max="9986" width="0.5546875" style="1" customWidth="1"/>
    <col min="9987" max="9987" width="6.44140625" style="1" customWidth="1"/>
    <col min="9988" max="9988" width="3.109375" style="1" customWidth="1"/>
    <col min="9989" max="9989" width="1.5546875" style="1" customWidth="1"/>
    <col min="9990" max="9990" width="3.33203125" style="1" customWidth="1"/>
    <col min="9991" max="9991" width="9.109375" style="1"/>
    <col min="9992" max="9992" width="6.88671875" style="1" customWidth="1"/>
    <col min="9993" max="9993" width="1.5546875" style="1" customWidth="1"/>
    <col min="9994" max="9994" width="4.44140625" style="1" customWidth="1"/>
    <col min="9995" max="9995" width="5" style="1" customWidth="1"/>
    <col min="9996" max="9996" width="7.33203125" style="1" customWidth="1"/>
    <col min="9997" max="10228" width="9.109375" style="1"/>
    <col min="10229" max="10229" width="11.33203125" style="1" customWidth="1"/>
    <col min="10230" max="10230" width="2.33203125" style="1" customWidth="1"/>
    <col min="10231" max="10234" width="1.33203125" style="1" customWidth="1"/>
    <col min="10235" max="10235" width="0.88671875" style="1" customWidth="1"/>
    <col min="10236" max="10236" width="15.44140625" style="1" customWidth="1"/>
    <col min="10237" max="10237" width="0.88671875" style="1" customWidth="1"/>
    <col min="10238" max="10238" width="12.5546875" style="1" customWidth="1"/>
    <col min="10239" max="10239" width="4.44140625" style="1" customWidth="1"/>
    <col min="10240" max="10240" width="2.109375" style="1" customWidth="1"/>
    <col min="10241" max="10241" width="0.33203125" style="1" customWidth="1"/>
    <col min="10242" max="10242" width="0.5546875" style="1" customWidth="1"/>
    <col min="10243" max="10243" width="6.44140625" style="1" customWidth="1"/>
    <col min="10244" max="10244" width="3.109375" style="1" customWidth="1"/>
    <col min="10245" max="10245" width="1.5546875" style="1" customWidth="1"/>
    <col min="10246" max="10246" width="3.33203125" style="1" customWidth="1"/>
    <col min="10247" max="10247" width="9.109375" style="1"/>
    <col min="10248" max="10248" width="6.88671875" style="1" customWidth="1"/>
    <col min="10249" max="10249" width="1.5546875" style="1" customWidth="1"/>
    <col min="10250" max="10250" width="4.44140625" style="1" customWidth="1"/>
    <col min="10251" max="10251" width="5" style="1" customWidth="1"/>
    <col min="10252" max="10252" width="7.33203125" style="1" customWidth="1"/>
    <col min="10253" max="10484" width="9.109375" style="1"/>
    <col min="10485" max="10485" width="11.33203125" style="1" customWidth="1"/>
    <col min="10486" max="10486" width="2.33203125" style="1" customWidth="1"/>
    <col min="10487" max="10490" width="1.33203125" style="1" customWidth="1"/>
    <col min="10491" max="10491" width="0.88671875" style="1" customWidth="1"/>
    <col min="10492" max="10492" width="15.44140625" style="1" customWidth="1"/>
    <col min="10493" max="10493" width="0.88671875" style="1" customWidth="1"/>
    <col min="10494" max="10494" width="12.5546875" style="1" customWidth="1"/>
    <col min="10495" max="10495" width="4.44140625" style="1" customWidth="1"/>
    <col min="10496" max="10496" width="2.109375" style="1" customWidth="1"/>
    <col min="10497" max="10497" width="0.33203125" style="1" customWidth="1"/>
    <col min="10498" max="10498" width="0.5546875" style="1" customWidth="1"/>
    <col min="10499" max="10499" width="6.44140625" style="1" customWidth="1"/>
    <col min="10500" max="10500" width="3.109375" style="1" customWidth="1"/>
    <col min="10501" max="10501" width="1.5546875" style="1" customWidth="1"/>
    <col min="10502" max="10502" width="3.33203125" style="1" customWidth="1"/>
    <col min="10503" max="10503" width="9.109375" style="1"/>
    <col min="10504" max="10504" width="6.88671875" style="1" customWidth="1"/>
    <col min="10505" max="10505" width="1.5546875" style="1" customWidth="1"/>
    <col min="10506" max="10506" width="4.44140625" style="1" customWidth="1"/>
    <col min="10507" max="10507" width="5" style="1" customWidth="1"/>
    <col min="10508" max="10508" width="7.33203125" style="1" customWidth="1"/>
    <col min="10509" max="10740" width="9.109375" style="1"/>
    <col min="10741" max="10741" width="11.33203125" style="1" customWidth="1"/>
    <col min="10742" max="10742" width="2.33203125" style="1" customWidth="1"/>
    <col min="10743" max="10746" width="1.33203125" style="1" customWidth="1"/>
    <col min="10747" max="10747" width="0.88671875" style="1" customWidth="1"/>
    <col min="10748" max="10748" width="15.44140625" style="1" customWidth="1"/>
    <col min="10749" max="10749" width="0.88671875" style="1" customWidth="1"/>
    <col min="10750" max="10750" width="12.5546875" style="1" customWidth="1"/>
    <col min="10751" max="10751" width="4.44140625" style="1" customWidth="1"/>
    <col min="10752" max="10752" width="2.109375" style="1" customWidth="1"/>
    <col min="10753" max="10753" width="0.33203125" style="1" customWidth="1"/>
    <col min="10754" max="10754" width="0.5546875" style="1" customWidth="1"/>
    <col min="10755" max="10755" width="6.44140625" style="1" customWidth="1"/>
    <col min="10756" max="10756" width="3.109375" style="1" customWidth="1"/>
    <col min="10757" max="10757" width="1.5546875" style="1" customWidth="1"/>
    <col min="10758" max="10758" width="3.33203125" style="1" customWidth="1"/>
    <col min="10759" max="10759" width="9.109375" style="1"/>
    <col min="10760" max="10760" width="6.88671875" style="1" customWidth="1"/>
    <col min="10761" max="10761" width="1.5546875" style="1" customWidth="1"/>
    <col min="10762" max="10762" width="4.44140625" style="1" customWidth="1"/>
    <col min="10763" max="10763" width="5" style="1" customWidth="1"/>
    <col min="10764" max="10764" width="7.33203125" style="1" customWidth="1"/>
    <col min="10765" max="10996" width="9.109375" style="1"/>
    <col min="10997" max="10997" width="11.33203125" style="1" customWidth="1"/>
    <col min="10998" max="10998" width="2.33203125" style="1" customWidth="1"/>
    <col min="10999" max="11002" width="1.33203125" style="1" customWidth="1"/>
    <col min="11003" max="11003" width="0.88671875" style="1" customWidth="1"/>
    <col min="11004" max="11004" width="15.44140625" style="1" customWidth="1"/>
    <col min="11005" max="11005" width="0.88671875" style="1" customWidth="1"/>
    <col min="11006" max="11006" width="12.5546875" style="1" customWidth="1"/>
    <col min="11007" max="11007" width="4.44140625" style="1" customWidth="1"/>
    <col min="11008" max="11008" width="2.109375" style="1" customWidth="1"/>
    <col min="11009" max="11009" width="0.33203125" style="1" customWidth="1"/>
    <col min="11010" max="11010" width="0.5546875" style="1" customWidth="1"/>
    <col min="11011" max="11011" width="6.44140625" style="1" customWidth="1"/>
    <col min="11012" max="11012" width="3.109375" style="1" customWidth="1"/>
    <col min="11013" max="11013" width="1.5546875" style="1" customWidth="1"/>
    <col min="11014" max="11014" width="3.33203125" style="1" customWidth="1"/>
    <col min="11015" max="11015" width="9.109375" style="1"/>
    <col min="11016" max="11016" width="6.88671875" style="1" customWidth="1"/>
    <col min="11017" max="11017" width="1.5546875" style="1" customWidth="1"/>
    <col min="11018" max="11018" width="4.44140625" style="1" customWidth="1"/>
    <col min="11019" max="11019" width="5" style="1" customWidth="1"/>
    <col min="11020" max="11020" width="7.33203125" style="1" customWidth="1"/>
    <col min="11021" max="11252" width="9.109375" style="1"/>
    <col min="11253" max="11253" width="11.33203125" style="1" customWidth="1"/>
    <col min="11254" max="11254" width="2.33203125" style="1" customWidth="1"/>
    <col min="11255" max="11258" width="1.33203125" style="1" customWidth="1"/>
    <col min="11259" max="11259" width="0.88671875" style="1" customWidth="1"/>
    <col min="11260" max="11260" width="15.44140625" style="1" customWidth="1"/>
    <col min="11261" max="11261" width="0.88671875" style="1" customWidth="1"/>
    <col min="11262" max="11262" width="12.5546875" style="1" customWidth="1"/>
    <col min="11263" max="11263" width="4.44140625" style="1" customWidth="1"/>
    <col min="11264" max="11264" width="2.109375" style="1" customWidth="1"/>
    <col min="11265" max="11265" width="0.33203125" style="1" customWidth="1"/>
    <col min="11266" max="11266" width="0.5546875" style="1" customWidth="1"/>
    <col min="11267" max="11267" width="6.44140625" style="1" customWidth="1"/>
    <col min="11268" max="11268" width="3.109375" style="1" customWidth="1"/>
    <col min="11269" max="11269" width="1.5546875" style="1" customWidth="1"/>
    <col min="11270" max="11270" width="3.33203125" style="1" customWidth="1"/>
    <col min="11271" max="11271" width="9.109375" style="1"/>
    <col min="11272" max="11272" width="6.88671875" style="1" customWidth="1"/>
    <col min="11273" max="11273" width="1.5546875" style="1" customWidth="1"/>
    <col min="11274" max="11274" width="4.44140625" style="1" customWidth="1"/>
    <col min="11275" max="11275" width="5" style="1" customWidth="1"/>
    <col min="11276" max="11276" width="7.33203125" style="1" customWidth="1"/>
    <col min="11277" max="11508" width="9.109375" style="1"/>
    <col min="11509" max="11509" width="11.33203125" style="1" customWidth="1"/>
    <col min="11510" max="11510" width="2.33203125" style="1" customWidth="1"/>
    <col min="11511" max="11514" width="1.33203125" style="1" customWidth="1"/>
    <col min="11515" max="11515" width="0.88671875" style="1" customWidth="1"/>
    <col min="11516" max="11516" width="15.44140625" style="1" customWidth="1"/>
    <col min="11517" max="11517" width="0.88671875" style="1" customWidth="1"/>
    <col min="11518" max="11518" width="12.5546875" style="1" customWidth="1"/>
    <col min="11519" max="11519" width="4.44140625" style="1" customWidth="1"/>
    <col min="11520" max="11520" width="2.109375" style="1" customWidth="1"/>
    <col min="11521" max="11521" width="0.33203125" style="1" customWidth="1"/>
    <col min="11522" max="11522" width="0.5546875" style="1" customWidth="1"/>
    <col min="11523" max="11523" width="6.44140625" style="1" customWidth="1"/>
    <col min="11524" max="11524" width="3.109375" style="1" customWidth="1"/>
    <col min="11525" max="11525" width="1.5546875" style="1" customWidth="1"/>
    <col min="11526" max="11526" width="3.33203125" style="1" customWidth="1"/>
    <col min="11527" max="11527" width="9.109375" style="1"/>
    <col min="11528" max="11528" width="6.88671875" style="1" customWidth="1"/>
    <col min="11529" max="11529" width="1.5546875" style="1" customWidth="1"/>
    <col min="11530" max="11530" width="4.44140625" style="1" customWidth="1"/>
    <col min="11531" max="11531" width="5" style="1" customWidth="1"/>
    <col min="11532" max="11532" width="7.33203125" style="1" customWidth="1"/>
    <col min="11533" max="11764" width="9.109375" style="1"/>
    <col min="11765" max="11765" width="11.33203125" style="1" customWidth="1"/>
    <col min="11766" max="11766" width="2.33203125" style="1" customWidth="1"/>
    <col min="11767" max="11770" width="1.33203125" style="1" customWidth="1"/>
    <col min="11771" max="11771" width="0.88671875" style="1" customWidth="1"/>
    <col min="11772" max="11772" width="15.44140625" style="1" customWidth="1"/>
    <col min="11773" max="11773" width="0.88671875" style="1" customWidth="1"/>
    <col min="11774" max="11774" width="12.5546875" style="1" customWidth="1"/>
    <col min="11775" max="11775" width="4.44140625" style="1" customWidth="1"/>
    <col min="11776" max="11776" width="2.109375" style="1" customWidth="1"/>
    <col min="11777" max="11777" width="0.33203125" style="1" customWidth="1"/>
    <col min="11778" max="11778" width="0.5546875" style="1" customWidth="1"/>
    <col min="11779" max="11779" width="6.44140625" style="1" customWidth="1"/>
    <col min="11780" max="11780" width="3.109375" style="1" customWidth="1"/>
    <col min="11781" max="11781" width="1.5546875" style="1" customWidth="1"/>
    <col min="11782" max="11782" width="3.33203125" style="1" customWidth="1"/>
    <col min="11783" max="11783" width="9.109375" style="1"/>
    <col min="11784" max="11784" width="6.88671875" style="1" customWidth="1"/>
    <col min="11785" max="11785" width="1.5546875" style="1" customWidth="1"/>
    <col min="11786" max="11786" width="4.44140625" style="1" customWidth="1"/>
    <col min="11787" max="11787" width="5" style="1" customWidth="1"/>
    <col min="11788" max="11788" width="7.33203125" style="1" customWidth="1"/>
    <col min="11789" max="12020" width="9.109375" style="1"/>
    <col min="12021" max="12021" width="11.33203125" style="1" customWidth="1"/>
    <col min="12022" max="12022" width="2.33203125" style="1" customWidth="1"/>
    <col min="12023" max="12026" width="1.33203125" style="1" customWidth="1"/>
    <col min="12027" max="12027" width="0.88671875" style="1" customWidth="1"/>
    <col min="12028" max="12028" width="15.44140625" style="1" customWidth="1"/>
    <col min="12029" max="12029" width="0.88671875" style="1" customWidth="1"/>
    <col min="12030" max="12030" width="12.5546875" style="1" customWidth="1"/>
    <col min="12031" max="12031" width="4.44140625" style="1" customWidth="1"/>
    <col min="12032" max="12032" width="2.109375" style="1" customWidth="1"/>
    <col min="12033" max="12033" width="0.33203125" style="1" customWidth="1"/>
    <col min="12034" max="12034" width="0.5546875" style="1" customWidth="1"/>
    <col min="12035" max="12035" width="6.44140625" style="1" customWidth="1"/>
    <col min="12036" max="12036" width="3.109375" style="1" customWidth="1"/>
    <col min="12037" max="12037" width="1.5546875" style="1" customWidth="1"/>
    <col min="12038" max="12038" width="3.33203125" style="1" customWidth="1"/>
    <col min="12039" max="12039" width="9.109375" style="1"/>
    <col min="12040" max="12040" width="6.88671875" style="1" customWidth="1"/>
    <col min="12041" max="12041" width="1.5546875" style="1" customWidth="1"/>
    <col min="12042" max="12042" width="4.44140625" style="1" customWidth="1"/>
    <col min="12043" max="12043" width="5" style="1" customWidth="1"/>
    <col min="12044" max="12044" width="7.33203125" style="1" customWidth="1"/>
    <col min="12045" max="12276" width="9.109375" style="1"/>
    <col min="12277" max="12277" width="11.33203125" style="1" customWidth="1"/>
    <col min="12278" max="12278" width="2.33203125" style="1" customWidth="1"/>
    <col min="12279" max="12282" width="1.33203125" style="1" customWidth="1"/>
    <col min="12283" max="12283" width="0.88671875" style="1" customWidth="1"/>
    <col min="12284" max="12284" width="15.44140625" style="1" customWidth="1"/>
    <col min="12285" max="12285" width="0.88671875" style="1" customWidth="1"/>
    <col min="12286" max="12286" width="12.5546875" style="1" customWidth="1"/>
    <col min="12287" max="12287" width="4.44140625" style="1" customWidth="1"/>
    <col min="12288" max="12288" width="2.109375" style="1" customWidth="1"/>
    <col min="12289" max="12289" width="0.33203125" style="1" customWidth="1"/>
    <col min="12290" max="12290" width="0.5546875" style="1" customWidth="1"/>
    <col min="12291" max="12291" width="6.44140625" style="1" customWidth="1"/>
    <col min="12292" max="12292" width="3.109375" style="1" customWidth="1"/>
    <col min="12293" max="12293" width="1.5546875" style="1" customWidth="1"/>
    <col min="12294" max="12294" width="3.33203125" style="1" customWidth="1"/>
    <col min="12295" max="12295" width="9.109375" style="1"/>
    <col min="12296" max="12296" width="6.88671875" style="1" customWidth="1"/>
    <col min="12297" max="12297" width="1.5546875" style="1" customWidth="1"/>
    <col min="12298" max="12298" width="4.44140625" style="1" customWidth="1"/>
    <col min="12299" max="12299" width="5" style="1" customWidth="1"/>
    <col min="12300" max="12300" width="7.33203125" style="1" customWidth="1"/>
    <col min="12301" max="12532" width="9.109375" style="1"/>
    <col min="12533" max="12533" width="11.33203125" style="1" customWidth="1"/>
    <col min="12534" max="12534" width="2.33203125" style="1" customWidth="1"/>
    <col min="12535" max="12538" width="1.33203125" style="1" customWidth="1"/>
    <col min="12539" max="12539" width="0.88671875" style="1" customWidth="1"/>
    <col min="12540" max="12540" width="15.44140625" style="1" customWidth="1"/>
    <col min="12541" max="12541" width="0.88671875" style="1" customWidth="1"/>
    <col min="12542" max="12542" width="12.5546875" style="1" customWidth="1"/>
    <col min="12543" max="12543" width="4.44140625" style="1" customWidth="1"/>
    <col min="12544" max="12544" width="2.109375" style="1" customWidth="1"/>
    <col min="12545" max="12545" width="0.33203125" style="1" customWidth="1"/>
    <col min="12546" max="12546" width="0.5546875" style="1" customWidth="1"/>
    <col min="12547" max="12547" width="6.44140625" style="1" customWidth="1"/>
    <col min="12548" max="12548" width="3.109375" style="1" customWidth="1"/>
    <col min="12549" max="12549" width="1.5546875" style="1" customWidth="1"/>
    <col min="12550" max="12550" width="3.33203125" style="1" customWidth="1"/>
    <col min="12551" max="12551" width="9.109375" style="1"/>
    <col min="12552" max="12552" width="6.88671875" style="1" customWidth="1"/>
    <col min="12553" max="12553" width="1.5546875" style="1" customWidth="1"/>
    <col min="12554" max="12554" width="4.44140625" style="1" customWidth="1"/>
    <col min="12555" max="12555" width="5" style="1" customWidth="1"/>
    <col min="12556" max="12556" width="7.33203125" style="1" customWidth="1"/>
    <col min="12557" max="12788" width="9.109375" style="1"/>
    <col min="12789" max="12789" width="11.33203125" style="1" customWidth="1"/>
    <col min="12790" max="12790" width="2.33203125" style="1" customWidth="1"/>
    <col min="12791" max="12794" width="1.33203125" style="1" customWidth="1"/>
    <col min="12795" max="12795" width="0.88671875" style="1" customWidth="1"/>
    <col min="12796" max="12796" width="15.44140625" style="1" customWidth="1"/>
    <col min="12797" max="12797" width="0.88671875" style="1" customWidth="1"/>
    <col min="12798" max="12798" width="12.5546875" style="1" customWidth="1"/>
    <col min="12799" max="12799" width="4.44140625" style="1" customWidth="1"/>
    <col min="12800" max="12800" width="2.109375" style="1" customWidth="1"/>
    <col min="12801" max="12801" width="0.33203125" style="1" customWidth="1"/>
    <col min="12802" max="12802" width="0.5546875" style="1" customWidth="1"/>
    <col min="12803" max="12803" width="6.44140625" style="1" customWidth="1"/>
    <col min="12804" max="12804" width="3.109375" style="1" customWidth="1"/>
    <col min="12805" max="12805" width="1.5546875" style="1" customWidth="1"/>
    <col min="12806" max="12806" width="3.33203125" style="1" customWidth="1"/>
    <col min="12807" max="12807" width="9.109375" style="1"/>
    <col min="12808" max="12808" width="6.88671875" style="1" customWidth="1"/>
    <col min="12809" max="12809" width="1.5546875" style="1" customWidth="1"/>
    <col min="12810" max="12810" width="4.44140625" style="1" customWidth="1"/>
    <col min="12811" max="12811" width="5" style="1" customWidth="1"/>
    <col min="12812" max="12812" width="7.33203125" style="1" customWidth="1"/>
    <col min="12813" max="13044" width="9.109375" style="1"/>
    <col min="13045" max="13045" width="11.33203125" style="1" customWidth="1"/>
    <col min="13046" max="13046" width="2.33203125" style="1" customWidth="1"/>
    <col min="13047" max="13050" width="1.33203125" style="1" customWidth="1"/>
    <col min="13051" max="13051" width="0.88671875" style="1" customWidth="1"/>
    <col min="13052" max="13052" width="15.44140625" style="1" customWidth="1"/>
    <col min="13053" max="13053" width="0.88671875" style="1" customWidth="1"/>
    <col min="13054" max="13054" width="12.5546875" style="1" customWidth="1"/>
    <col min="13055" max="13055" width="4.44140625" style="1" customWidth="1"/>
    <col min="13056" max="13056" width="2.109375" style="1" customWidth="1"/>
    <col min="13057" max="13057" width="0.33203125" style="1" customWidth="1"/>
    <col min="13058" max="13058" width="0.5546875" style="1" customWidth="1"/>
    <col min="13059" max="13059" width="6.44140625" style="1" customWidth="1"/>
    <col min="13060" max="13060" width="3.109375" style="1" customWidth="1"/>
    <col min="13061" max="13061" width="1.5546875" style="1" customWidth="1"/>
    <col min="13062" max="13062" width="3.33203125" style="1" customWidth="1"/>
    <col min="13063" max="13063" width="9.109375" style="1"/>
    <col min="13064" max="13064" width="6.88671875" style="1" customWidth="1"/>
    <col min="13065" max="13065" width="1.5546875" style="1" customWidth="1"/>
    <col min="13066" max="13066" width="4.44140625" style="1" customWidth="1"/>
    <col min="13067" max="13067" width="5" style="1" customWidth="1"/>
    <col min="13068" max="13068" width="7.33203125" style="1" customWidth="1"/>
    <col min="13069" max="13300" width="9.109375" style="1"/>
    <col min="13301" max="13301" width="11.33203125" style="1" customWidth="1"/>
    <col min="13302" max="13302" width="2.33203125" style="1" customWidth="1"/>
    <col min="13303" max="13306" width="1.33203125" style="1" customWidth="1"/>
    <col min="13307" max="13307" width="0.88671875" style="1" customWidth="1"/>
    <col min="13308" max="13308" width="15.44140625" style="1" customWidth="1"/>
    <col min="13309" max="13309" width="0.88671875" style="1" customWidth="1"/>
    <col min="13310" max="13310" width="12.5546875" style="1" customWidth="1"/>
    <col min="13311" max="13311" width="4.44140625" style="1" customWidth="1"/>
    <col min="13312" max="13312" width="2.109375" style="1" customWidth="1"/>
    <col min="13313" max="13313" width="0.33203125" style="1" customWidth="1"/>
    <col min="13314" max="13314" width="0.5546875" style="1" customWidth="1"/>
    <col min="13315" max="13315" width="6.44140625" style="1" customWidth="1"/>
    <col min="13316" max="13316" width="3.109375" style="1" customWidth="1"/>
    <col min="13317" max="13317" width="1.5546875" style="1" customWidth="1"/>
    <col min="13318" max="13318" width="3.33203125" style="1" customWidth="1"/>
    <col min="13319" max="13319" width="9.109375" style="1"/>
    <col min="13320" max="13320" width="6.88671875" style="1" customWidth="1"/>
    <col min="13321" max="13321" width="1.5546875" style="1" customWidth="1"/>
    <col min="13322" max="13322" width="4.44140625" style="1" customWidth="1"/>
    <col min="13323" max="13323" width="5" style="1" customWidth="1"/>
    <col min="13324" max="13324" width="7.33203125" style="1" customWidth="1"/>
    <col min="13325" max="13556" width="9.109375" style="1"/>
    <col min="13557" max="13557" width="11.33203125" style="1" customWidth="1"/>
    <col min="13558" max="13558" width="2.33203125" style="1" customWidth="1"/>
    <col min="13559" max="13562" width="1.33203125" style="1" customWidth="1"/>
    <col min="13563" max="13563" width="0.88671875" style="1" customWidth="1"/>
    <col min="13564" max="13564" width="15.44140625" style="1" customWidth="1"/>
    <col min="13565" max="13565" width="0.88671875" style="1" customWidth="1"/>
    <col min="13566" max="13566" width="12.5546875" style="1" customWidth="1"/>
    <col min="13567" max="13567" width="4.44140625" style="1" customWidth="1"/>
    <col min="13568" max="13568" width="2.109375" style="1" customWidth="1"/>
    <col min="13569" max="13569" width="0.33203125" style="1" customWidth="1"/>
    <col min="13570" max="13570" width="0.5546875" style="1" customWidth="1"/>
    <col min="13571" max="13571" width="6.44140625" style="1" customWidth="1"/>
    <col min="13572" max="13572" width="3.109375" style="1" customWidth="1"/>
    <col min="13573" max="13573" width="1.5546875" style="1" customWidth="1"/>
    <col min="13574" max="13574" width="3.33203125" style="1" customWidth="1"/>
    <col min="13575" max="13575" width="9.109375" style="1"/>
    <col min="13576" max="13576" width="6.88671875" style="1" customWidth="1"/>
    <col min="13577" max="13577" width="1.5546875" style="1" customWidth="1"/>
    <col min="13578" max="13578" width="4.44140625" style="1" customWidth="1"/>
    <col min="13579" max="13579" width="5" style="1" customWidth="1"/>
    <col min="13580" max="13580" width="7.33203125" style="1" customWidth="1"/>
    <col min="13581" max="13812" width="9.109375" style="1"/>
    <col min="13813" max="13813" width="11.33203125" style="1" customWidth="1"/>
    <col min="13814" max="13814" width="2.33203125" style="1" customWidth="1"/>
    <col min="13815" max="13818" width="1.33203125" style="1" customWidth="1"/>
    <col min="13819" max="13819" width="0.88671875" style="1" customWidth="1"/>
    <col min="13820" max="13820" width="15.44140625" style="1" customWidth="1"/>
    <col min="13821" max="13821" width="0.88671875" style="1" customWidth="1"/>
    <col min="13822" max="13822" width="12.5546875" style="1" customWidth="1"/>
    <col min="13823" max="13823" width="4.44140625" style="1" customWidth="1"/>
    <col min="13824" max="13824" width="2.109375" style="1" customWidth="1"/>
    <col min="13825" max="13825" width="0.33203125" style="1" customWidth="1"/>
    <col min="13826" max="13826" width="0.5546875" style="1" customWidth="1"/>
    <col min="13827" max="13827" width="6.44140625" style="1" customWidth="1"/>
    <col min="13828" max="13828" width="3.109375" style="1" customWidth="1"/>
    <col min="13829" max="13829" width="1.5546875" style="1" customWidth="1"/>
    <col min="13830" max="13830" width="3.33203125" style="1" customWidth="1"/>
    <col min="13831" max="13831" width="9.109375" style="1"/>
    <col min="13832" max="13832" width="6.88671875" style="1" customWidth="1"/>
    <col min="13833" max="13833" width="1.5546875" style="1" customWidth="1"/>
    <col min="13834" max="13834" width="4.44140625" style="1" customWidth="1"/>
    <col min="13835" max="13835" width="5" style="1" customWidth="1"/>
    <col min="13836" max="13836" width="7.33203125" style="1" customWidth="1"/>
    <col min="13837" max="14068" width="9.109375" style="1"/>
    <col min="14069" max="14069" width="11.33203125" style="1" customWidth="1"/>
    <col min="14070" max="14070" width="2.33203125" style="1" customWidth="1"/>
    <col min="14071" max="14074" width="1.33203125" style="1" customWidth="1"/>
    <col min="14075" max="14075" width="0.88671875" style="1" customWidth="1"/>
    <col min="14076" max="14076" width="15.44140625" style="1" customWidth="1"/>
    <col min="14077" max="14077" width="0.88671875" style="1" customWidth="1"/>
    <col min="14078" max="14078" width="12.5546875" style="1" customWidth="1"/>
    <col min="14079" max="14079" width="4.44140625" style="1" customWidth="1"/>
    <col min="14080" max="14080" width="2.109375" style="1" customWidth="1"/>
    <col min="14081" max="14081" width="0.33203125" style="1" customWidth="1"/>
    <col min="14082" max="14082" width="0.5546875" style="1" customWidth="1"/>
    <col min="14083" max="14083" width="6.44140625" style="1" customWidth="1"/>
    <col min="14084" max="14084" width="3.109375" style="1" customWidth="1"/>
    <col min="14085" max="14085" width="1.5546875" style="1" customWidth="1"/>
    <col min="14086" max="14086" width="3.33203125" style="1" customWidth="1"/>
    <col min="14087" max="14087" width="9.109375" style="1"/>
    <col min="14088" max="14088" width="6.88671875" style="1" customWidth="1"/>
    <col min="14089" max="14089" width="1.5546875" style="1" customWidth="1"/>
    <col min="14090" max="14090" width="4.44140625" style="1" customWidth="1"/>
    <col min="14091" max="14091" width="5" style="1" customWidth="1"/>
    <col min="14092" max="14092" width="7.33203125" style="1" customWidth="1"/>
    <col min="14093" max="14324" width="9.109375" style="1"/>
    <col min="14325" max="14325" width="11.33203125" style="1" customWidth="1"/>
    <col min="14326" max="14326" width="2.33203125" style="1" customWidth="1"/>
    <col min="14327" max="14330" width="1.33203125" style="1" customWidth="1"/>
    <col min="14331" max="14331" width="0.88671875" style="1" customWidth="1"/>
    <col min="14332" max="14332" width="15.44140625" style="1" customWidth="1"/>
    <col min="14333" max="14333" width="0.88671875" style="1" customWidth="1"/>
    <col min="14334" max="14334" width="12.5546875" style="1" customWidth="1"/>
    <col min="14335" max="14335" width="4.44140625" style="1" customWidth="1"/>
    <col min="14336" max="14336" width="2.109375" style="1" customWidth="1"/>
    <col min="14337" max="14337" width="0.33203125" style="1" customWidth="1"/>
    <col min="14338" max="14338" width="0.5546875" style="1" customWidth="1"/>
    <col min="14339" max="14339" width="6.44140625" style="1" customWidth="1"/>
    <col min="14340" max="14340" width="3.109375" style="1" customWidth="1"/>
    <col min="14341" max="14341" width="1.5546875" style="1" customWidth="1"/>
    <col min="14342" max="14342" width="3.33203125" style="1" customWidth="1"/>
    <col min="14343" max="14343" width="9.109375" style="1"/>
    <col min="14344" max="14344" width="6.88671875" style="1" customWidth="1"/>
    <col min="14345" max="14345" width="1.5546875" style="1" customWidth="1"/>
    <col min="14346" max="14346" width="4.44140625" style="1" customWidth="1"/>
    <col min="14347" max="14347" width="5" style="1" customWidth="1"/>
    <col min="14348" max="14348" width="7.33203125" style="1" customWidth="1"/>
    <col min="14349" max="14580" width="9.109375" style="1"/>
    <col min="14581" max="14581" width="11.33203125" style="1" customWidth="1"/>
    <col min="14582" max="14582" width="2.33203125" style="1" customWidth="1"/>
    <col min="14583" max="14586" width="1.33203125" style="1" customWidth="1"/>
    <col min="14587" max="14587" width="0.88671875" style="1" customWidth="1"/>
    <col min="14588" max="14588" width="15.44140625" style="1" customWidth="1"/>
    <col min="14589" max="14589" width="0.88671875" style="1" customWidth="1"/>
    <col min="14590" max="14590" width="12.5546875" style="1" customWidth="1"/>
    <col min="14591" max="14591" width="4.44140625" style="1" customWidth="1"/>
    <col min="14592" max="14592" width="2.109375" style="1" customWidth="1"/>
    <col min="14593" max="14593" width="0.33203125" style="1" customWidth="1"/>
    <col min="14594" max="14594" width="0.5546875" style="1" customWidth="1"/>
    <col min="14595" max="14595" width="6.44140625" style="1" customWidth="1"/>
    <col min="14596" max="14596" width="3.109375" style="1" customWidth="1"/>
    <col min="14597" max="14597" width="1.5546875" style="1" customWidth="1"/>
    <col min="14598" max="14598" width="3.33203125" style="1" customWidth="1"/>
    <col min="14599" max="14599" width="9.109375" style="1"/>
    <col min="14600" max="14600" width="6.88671875" style="1" customWidth="1"/>
    <col min="14601" max="14601" width="1.5546875" style="1" customWidth="1"/>
    <col min="14602" max="14602" width="4.44140625" style="1" customWidth="1"/>
    <col min="14603" max="14603" width="5" style="1" customWidth="1"/>
    <col min="14604" max="14604" width="7.33203125" style="1" customWidth="1"/>
    <col min="14605" max="14836" width="9.109375" style="1"/>
    <col min="14837" max="14837" width="11.33203125" style="1" customWidth="1"/>
    <col min="14838" max="14838" width="2.33203125" style="1" customWidth="1"/>
    <col min="14839" max="14842" width="1.33203125" style="1" customWidth="1"/>
    <col min="14843" max="14843" width="0.88671875" style="1" customWidth="1"/>
    <col min="14844" max="14844" width="15.44140625" style="1" customWidth="1"/>
    <col min="14845" max="14845" width="0.88671875" style="1" customWidth="1"/>
    <col min="14846" max="14846" width="12.5546875" style="1" customWidth="1"/>
    <col min="14847" max="14847" width="4.44140625" style="1" customWidth="1"/>
    <col min="14848" max="14848" width="2.109375" style="1" customWidth="1"/>
    <col min="14849" max="14849" width="0.33203125" style="1" customWidth="1"/>
    <col min="14850" max="14850" width="0.5546875" style="1" customWidth="1"/>
    <col min="14851" max="14851" width="6.44140625" style="1" customWidth="1"/>
    <col min="14852" max="14852" width="3.109375" style="1" customWidth="1"/>
    <col min="14853" max="14853" width="1.5546875" style="1" customWidth="1"/>
    <col min="14854" max="14854" width="3.33203125" style="1" customWidth="1"/>
    <col min="14855" max="14855" width="9.109375" style="1"/>
    <col min="14856" max="14856" width="6.88671875" style="1" customWidth="1"/>
    <col min="14857" max="14857" width="1.5546875" style="1" customWidth="1"/>
    <col min="14858" max="14858" width="4.44140625" style="1" customWidth="1"/>
    <col min="14859" max="14859" width="5" style="1" customWidth="1"/>
    <col min="14860" max="14860" width="7.33203125" style="1" customWidth="1"/>
    <col min="14861" max="15092" width="9.109375" style="1"/>
    <col min="15093" max="15093" width="11.33203125" style="1" customWidth="1"/>
    <col min="15094" max="15094" width="2.33203125" style="1" customWidth="1"/>
    <col min="15095" max="15098" width="1.33203125" style="1" customWidth="1"/>
    <col min="15099" max="15099" width="0.88671875" style="1" customWidth="1"/>
    <col min="15100" max="15100" width="15.44140625" style="1" customWidth="1"/>
    <col min="15101" max="15101" width="0.88671875" style="1" customWidth="1"/>
    <col min="15102" max="15102" width="12.5546875" style="1" customWidth="1"/>
    <col min="15103" max="15103" width="4.44140625" style="1" customWidth="1"/>
    <col min="15104" max="15104" width="2.109375" style="1" customWidth="1"/>
    <col min="15105" max="15105" width="0.33203125" style="1" customWidth="1"/>
    <col min="15106" max="15106" width="0.5546875" style="1" customWidth="1"/>
    <col min="15107" max="15107" width="6.44140625" style="1" customWidth="1"/>
    <col min="15108" max="15108" width="3.109375" style="1" customWidth="1"/>
    <col min="15109" max="15109" width="1.5546875" style="1" customWidth="1"/>
    <col min="15110" max="15110" width="3.33203125" style="1" customWidth="1"/>
    <col min="15111" max="15111" width="9.109375" style="1"/>
    <col min="15112" max="15112" width="6.88671875" style="1" customWidth="1"/>
    <col min="15113" max="15113" width="1.5546875" style="1" customWidth="1"/>
    <col min="15114" max="15114" width="4.44140625" style="1" customWidth="1"/>
    <col min="15115" max="15115" width="5" style="1" customWidth="1"/>
    <col min="15116" max="15116" width="7.33203125" style="1" customWidth="1"/>
    <col min="15117" max="15348" width="9.109375" style="1"/>
    <col min="15349" max="15349" width="11.33203125" style="1" customWidth="1"/>
    <col min="15350" max="15350" width="2.33203125" style="1" customWidth="1"/>
    <col min="15351" max="15354" width="1.33203125" style="1" customWidth="1"/>
    <col min="15355" max="15355" width="0.88671875" style="1" customWidth="1"/>
    <col min="15356" max="15356" width="15.44140625" style="1" customWidth="1"/>
    <col min="15357" max="15357" width="0.88671875" style="1" customWidth="1"/>
    <col min="15358" max="15358" width="12.5546875" style="1" customWidth="1"/>
    <col min="15359" max="15359" width="4.44140625" style="1" customWidth="1"/>
    <col min="15360" max="15360" width="2.109375" style="1" customWidth="1"/>
    <col min="15361" max="15361" width="0.33203125" style="1" customWidth="1"/>
    <col min="15362" max="15362" width="0.5546875" style="1" customWidth="1"/>
    <col min="15363" max="15363" width="6.44140625" style="1" customWidth="1"/>
    <col min="15364" max="15364" width="3.109375" style="1" customWidth="1"/>
    <col min="15365" max="15365" width="1.5546875" style="1" customWidth="1"/>
    <col min="15366" max="15366" width="3.33203125" style="1" customWidth="1"/>
    <col min="15367" max="15367" width="9.109375" style="1"/>
    <col min="15368" max="15368" width="6.88671875" style="1" customWidth="1"/>
    <col min="15369" max="15369" width="1.5546875" style="1" customWidth="1"/>
    <col min="15370" max="15370" width="4.44140625" style="1" customWidth="1"/>
    <col min="15371" max="15371" width="5" style="1" customWidth="1"/>
    <col min="15372" max="15372" width="7.33203125" style="1" customWidth="1"/>
    <col min="15373" max="15604" width="9.109375" style="1"/>
    <col min="15605" max="15605" width="11.33203125" style="1" customWidth="1"/>
    <col min="15606" max="15606" width="2.33203125" style="1" customWidth="1"/>
    <col min="15607" max="15610" width="1.33203125" style="1" customWidth="1"/>
    <col min="15611" max="15611" width="0.88671875" style="1" customWidth="1"/>
    <col min="15612" max="15612" width="15.44140625" style="1" customWidth="1"/>
    <col min="15613" max="15613" width="0.88671875" style="1" customWidth="1"/>
    <col min="15614" max="15614" width="12.5546875" style="1" customWidth="1"/>
    <col min="15615" max="15615" width="4.44140625" style="1" customWidth="1"/>
    <col min="15616" max="15616" width="2.109375" style="1" customWidth="1"/>
    <col min="15617" max="15617" width="0.33203125" style="1" customWidth="1"/>
    <col min="15618" max="15618" width="0.5546875" style="1" customWidth="1"/>
    <col min="15619" max="15619" width="6.44140625" style="1" customWidth="1"/>
    <col min="15620" max="15620" width="3.109375" style="1" customWidth="1"/>
    <col min="15621" max="15621" width="1.5546875" style="1" customWidth="1"/>
    <col min="15622" max="15622" width="3.33203125" style="1" customWidth="1"/>
    <col min="15623" max="15623" width="9.109375" style="1"/>
    <col min="15624" max="15624" width="6.88671875" style="1" customWidth="1"/>
    <col min="15625" max="15625" width="1.5546875" style="1" customWidth="1"/>
    <col min="15626" max="15626" width="4.44140625" style="1" customWidth="1"/>
    <col min="15627" max="15627" width="5" style="1" customWidth="1"/>
    <col min="15628" max="15628" width="7.33203125" style="1" customWidth="1"/>
    <col min="15629" max="15860" width="9.109375" style="1"/>
    <col min="15861" max="15861" width="11.33203125" style="1" customWidth="1"/>
    <col min="15862" max="15862" width="2.33203125" style="1" customWidth="1"/>
    <col min="15863" max="15866" width="1.33203125" style="1" customWidth="1"/>
    <col min="15867" max="15867" width="0.88671875" style="1" customWidth="1"/>
    <col min="15868" max="15868" width="15.44140625" style="1" customWidth="1"/>
    <col min="15869" max="15869" width="0.88671875" style="1" customWidth="1"/>
    <col min="15870" max="15870" width="12.5546875" style="1" customWidth="1"/>
    <col min="15871" max="15871" width="4.44140625" style="1" customWidth="1"/>
    <col min="15872" max="15872" width="2.109375" style="1" customWidth="1"/>
    <col min="15873" max="15873" width="0.33203125" style="1" customWidth="1"/>
    <col min="15874" max="15874" width="0.5546875" style="1" customWidth="1"/>
    <col min="15875" max="15875" width="6.44140625" style="1" customWidth="1"/>
    <col min="15876" max="15876" width="3.109375" style="1" customWidth="1"/>
    <col min="15877" max="15877" width="1.5546875" style="1" customWidth="1"/>
    <col min="15878" max="15878" width="3.33203125" style="1" customWidth="1"/>
    <col min="15879" max="15879" width="9.109375" style="1"/>
    <col min="15880" max="15880" width="6.88671875" style="1" customWidth="1"/>
    <col min="15881" max="15881" width="1.5546875" style="1" customWidth="1"/>
    <col min="15882" max="15882" width="4.44140625" style="1" customWidth="1"/>
    <col min="15883" max="15883" width="5" style="1" customWidth="1"/>
    <col min="15884" max="15884" width="7.33203125" style="1" customWidth="1"/>
    <col min="15885" max="16116" width="9.109375" style="1"/>
    <col min="16117" max="16117" width="11.33203125" style="1" customWidth="1"/>
    <col min="16118" max="16118" width="2.33203125" style="1" customWidth="1"/>
    <col min="16119" max="16122" width="1.33203125" style="1" customWidth="1"/>
    <col min="16123" max="16123" width="0.88671875" style="1" customWidth="1"/>
    <col min="16124" max="16124" width="15.44140625" style="1" customWidth="1"/>
    <col min="16125" max="16125" width="0.88671875" style="1" customWidth="1"/>
    <col min="16126" max="16126" width="12.5546875" style="1" customWidth="1"/>
    <col min="16127" max="16127" width="4.44140625" style="1" customWidth="1"/>
    <col min="16128" max="16128" width="2.109375" style="1" customWidth="1"/>
    <col min="16129" max="16129" width="0.33203125" style="1" customWidth="1"/>
    <col min="16130" max="16130" width="0.5546875" style="1" customWidth="1"/>
    <col min="16131" max="16131" width="6.44140625" style="1" customWidth="1"/>
    <col min="16132" max="16132" width="3.109375" style="1" customWidth="1"/>
    <col min="16133" max="16133" width="1.5546875" style="1" customWidth="1"/>
    <col min="16134" max="16134" width="3.33203125" style="1" customWidth="1"/>
    <col min="16135" max="16135" width="9.109375" style="1"/>
    <col min="16136" max="16136" width="6.88671875" style="1" customWidth="1"/>
    <col min="16137" max="16137" width="1.5546875" style="1" customWidth="1"/>
    <col min="16138" max="16138" width="4.44140625" style="1" customWidth="1"/>
    <col min="16139" max="16139" width="5" style="1" customWidth="1"/>
    <col min="16140" max="16140" width="7.33203125" style="1" customWidth="1"/>
    <col min="16141" max="16384" width="9.109375" style="1"/>
  </cols>
  <sheetData>
    <row r="1" spans="1:12" x14ac:dyDescent="0.3">
      <c r="A1" s="5" t="s">
        <v>375</v>
      </c>
      <c r="B1" s="6" t="s">
        <v>376</v>
      </c>
      <c r="C1" s="7"/>
      <c r="D1" s="7"/>
      <c r="E1" s="7"/>
      <c r="F1" s="7"/>
      <c r="G1" s="7"/>
      <c r="H1" s="22" t="s">
        <v>377</v>
      </c>
      <c r="I1" s="22" t="s">
        <v>378</v>
      </c>
      <c r="J1" s="22" t="s">
        <v>379</v>
      </c>
      <c r="K1" s="22" t="s">
        <v>380</v>
      </c>
      <c r="L1" s="8"/>
    </row>
    <row r="3" spans="1:12" x14ac:dyDescent="0.3">
      <c r="A3" s="9" t="s">
        <v>381</v>
      </c>
      <c r="B3" s="10"/>
      <c r="C3" s="10"/>
      <c r="D3" s="10"/>
      <c r="E3" s="10"/>
      <c r="F3" s="10"/>
      <c r="G3" s="10"/>
      <c r="H3" s="24"/>
      <c r="I3" s="24"/>
      <c r="J3" s="24"/>
      <c r="K3" s="24"/>
      <c r="L3" s="10"/>
    </row>
    <row r="4" spans="1:12" x14ac:dyDescent="0.3">
      <c r="A4" s="11" t="s">
        <v>382</v>
      </c>
      <c r="B4" s="12" t="s">
        <v>383</v>
      </c>
      <c r="C4" s="13"/>
      <c r="D4" s="13"/>
      <c r="E4" s="13"/>
      <c r="F4" s="13"/>
      <c r="G4" s="13"/>
      <c r="H4" s="2">
        <v>28870799.129999999</v>
      </c>
      <c r="I4" s="2">
        <v>5313528.96</v>
      </c>
      <c r="J4" s="2">
        <v>5132162.04</v>
      </c>
      <c r="K4" s="2">
        <v>29052166.050000001</v>
      </c>
      <c r="L4" s="14"/>
    </row>
    <row r="5" spans="1:12" x14ac:dyDescent="0.3">
      <c r="A5" s="11" t="s">
        <v>384</v>
      </c>
      <c r="B5" s="15" t="s">
        <v>385</v>
      </c>
      <c r="C5" s="12" t="s">
        <v>386</v>
      </c>
      <c r="D5" s="13"/>
      <c r="E5" s="13"/>
      <c r="F5" s="13"/>
      <c r="G5" s="13"/>
      <c r="H5" s="2">
        <v>6969052.9000000004</v>
      </c>
      <c r="I5" s="2">
        <v>5271613.4000000004</v>
      </c>
      <c r="J5" s="2">
        <v>4807184.8899999997</v>
      </c>
      <c r="K5" s="2">
        <v>7433481.4100000001</v>
      </c>
      <c r="L5" s="14"/>
    </row>
    <row r="6" spans="1:12" x14ac:dyDescent="0.3">
      <c r="A6" s="11" t="s">
        <v>387</v>
      </c>
      <c r="B6" s="3" t="s">
        <v>385</v>
      </c>
      <c r="C6" s="4"/>
      <c r="D6" s="12" t="s">
        <v>388</v>
      </c>
      <c r="E6" s="13"/>
      <c r="F6" s="13"/>
      <c r="G6" s="13"/>
      <c r="H6" s="2">
        <v>6439991.5800000001</v>
      </c>
      <c r="I6" s="2">
        <v>4788153.07</v>
      </c>
      <c r="J6" s="2">
        <v>4290853.99</v>
      </c>
      <c r="K6" s="2">
        <v>6937290.6600000001</v>
      </c>
      <c r="L6" s="14"/>
    </row>
    <row r="7" spans="1:12" x14ac:dyDescent="0.3">
      <c r="A7" s="11" t="s">
        <v>389</v>
      </c>
      <c r="B7" s="3" t="s">
        <v>385</v>
      </c>
      <c r="C7" s="4"/>
      <c r="D7" s="4"/>
      <c r="E7" s="12" t="s">
        <v>388</v>
      </c>
      <c r="F7" s="13"/>
      <c r="G7" s="13"/>
      <c r="H7" s="2">
        <v>6439991.5800000001</v>
      </c>
      <c r="I7" s="2">
        <v>4788153.07</v>
      </c>
      <c r="J7" s="2">
        <v>4290853.99</v>
      </c>
      <c r="K7" s="2">
        <v>6937290.6600000001</v>
      </c>
      <c r="L7" s="14"/>
    </row>
    <row r="8" spans="1:12" x14ac:dyDescent="0.3">
      <c r="A8" s="11" t="s">
        <v>390</v>
      </c>
      <c r="B8" s="3" t="s">
        <v>385</v>
      </c>
      <c r="C8" s="4"/>
      <c r="D8" s="4"/>
      <c r="E8" s="4"/>
      <c r="F8" s="12" t="s">
        <v>391</v>
      </c>
      <c r="G8" s="13"/>
      <c r="H8" s="2">
        <v>9550</v>
      </c>
      <c r="I8" s="2">
        <v>21202.42</v>
      </c>
      <c r="J8" s="2">
        <v>21252.42</v>
      </c>
      <c r="K8" s="2">
        <v>9500</v>
      </c>
      <c r="L8" s="14"/>
    </row>
    <row r="9" spans="1:12" x14ac:dyDescent="0.3">
      <c r="A9" s="16" t="s">
        <v>392</v>
      </c>
      <c r="B9" s="3" t="s">
        <v>385</v>
      </c>
      <c r="C9" s="4"/>
      <c r="D9" s="4"/>
      <c r="E9" s="4"/>
      <c r="F9" s="4"/>
      <c r="G9" s="17" t="s">
        <v>393</v>
      </c>
      <c r="H9" s="25">
        <v>500</v>
      </c>
      <c r="I9" s="25">
        <v>0</v>
      </c>
      <c r="J9" s="25">
        <v>0</v>
      </c>
      <c r="K9" s="25">
        <v>500</v>
      </c>
      <c r="L9" s="18"/>
    </row>
    <row r="10" spans="1:12" x14ac:dyDescent="0.3">
      <c r="A10" s="16" t="s">
        <v>394</v>
      </c>
      <c r="B10" s="3" t="s">
        <v>385</v>
      </c>
      <c r="C10" s="4"/>
      <c r="D10" s="4"/>
      <c r="E10" s="4"/>
      <c r="F10" s="4"/>
      <c r="G10" s="17" t="s">
        <v>395</v>
      </c>
      <c r="H10" s="25">
        <v>3000</v>
      </c>
      <c r="I10" s="25">
        <v>3025.54</v>
      </c>
      <c r="J10" s="25">
        <v>3025.54</v>
      </c>
      <c r="K10" s="25">
        <v>3000</v>
      </c>
      <c r="L10" s="18"/>
    </row>
    <row r="11" spans="1:12" x14ac:dyDescent="0.3">
      <c r="A11" s="16" t="s">
        <v>396</v>
      </c>
      <c r="B11" s="3" t="s">
        <v>385</v>
      </c>
      <c r="C11" s="4"/>
      <c r="D11" s="4"/>
      <c r="E11" s="4"/>
      <c r="F11" s="4"/>
      <c r="G11" s="17" t="s">
        <v>397</v>
      </c>
      <c r="H11" s="25">
        <v>5050</v>
      </c>
      <c r="I11" s="25">
        <v>18176.88</v>
      </c>
      <c r="J11" s="25">
        <v>18226.88</v>
      </c>
      <c r="K11" s="25">
        <v>5000</v>
      </c>
      <c r="L11" s="18"/>
    </row>
    <row r="12" spans="1:12" x14ac:dyDescent="0.3">
      <c r="A12" s="16" t="s">
        <v>398</v>
      </c>
      <c r="B12" s="3" t="s">
        <v>385</v>
      </c>
      <c r="C12" s="4"/>
      <c r="D12" s="4"/>
      <c r="E12" s="4"/>
      <c r="F12" s="4"/>
      <c r="G12" s="17" t="s">
        <v>399</v>
      </c>
      <c r="H12" s="25">
        <v>1000</v>
      </c>
      <c r="I12" s="25">
        <v>0</v>
      </c>
      <c r="J12" s="25">
        <v>0</v>
      </c>
      <c r="K12" s="25">
        <v>1000</v>
      </c>
      <c r="L12" s="18"/>
    </row>
    <row r="13" spans="1:12" x14ac:dyDescent="0.3">
      <c r="A13" s="19" t="s">
        <v>385</v>
      </c>
      <c r="B13" s="3" t="s">
        <v>385</v>
      </c>
      <c r="C13" s="4"/>
      <c r="D13" s="4"/>
      <c r="E13" s="4"/>
      <c r="F13" s="4"/>
      <c r="G13" s="20" t="s">
        <v>385</v>
      </c>
      <c r="H13" s="26"/>
      <c r="I13" s="26"/>
      <c r="J13" s="26"/>
      <c r="K13" s="26"/>
      <c r="L13" s="21"/>
    </row>
    <row r="14" spans="1:12" x14ac:dyDescent="0.3">
      <c r="A14" s="11" t="s">
        <v>400</v>
      </c>
      <c r="B14" s="3" t="s">
        <v>385</v>
      </c>
      <c r="C14" s="4"/>
      <c r="D14" s="4"/>
      <c r="E14" s="4"/>
      <c r="F14" s="12" t="s">
        <v>401</v>
      </c>
      <c r="G14" s="13"/>
      <c r="H14" s="2">
        <v>15901.78</v>
      </c>
      <c r="I14" s="2">
        <v>2136466.09</v>
      </c>
      <c r="J14" s="2">
        <v>2152367.87</v>
      </c>
      <c r="K14" s="2">
        <v>0</v>
      </c>
      <c r="L14" s="14"/>
    </row>
    <row r="15" spans="1:12" x14ac:dyDescent="0.3">
      <c r="A15" s="16" t="s">
        <v>402</v>
      </c>
      <c r="B15" s="3" t="s">
        <v>385</v>
      </c>
      <c r="C15" s="4"/>
      <c r="D15" s="4"/>
      <c r="E15" s="4"/>
      <c r="F15" s="4"/>
      <c r="G15" s="17" t="s">
        <v>403</v>
      </c>
      <c r="H15" s="25">
        <v>0</v>
      </c>
      <c r="I15" s="25">
        <v>69328.91</v>
      </c>
      <c r="J15" s="25">
        <v>69328.91</v>
      </c>
      <c r="K15" s="25">
        <v>0</v>
      </c>
      <c r="L15" s="18"/>
    </row>
    <row r="16" spans="1:12" x14ac:dyDescent="0.3">
      <c r="A16" s="16" t="s">
        <v>404</v>
      </c>
      <c r="B16" s="3" t="s">
        <v>385</v>
      </c>
      <c r="C16" s="4"/>
      <c r="D16" s="4"/>
      <c r="E16" s="4"/>
      <c r="F16" s="4"/>
      <c r="G16" s="17" t="s">
        <v>405</v>
      </c>
      <c r="H16" s="25">
        <v>0</v>
      </c>
      <c r="I16" s="25">
        <v>1787626.99</v>
      </c>
      <c r="J16" s="25">
        <v>1787626.99</v>
      </c>
      <c r="K16" s="25">
        <v>0</v>
      </c>
      <c r="L16" s="18"/>
    </row>
    <row r="17" spans="1:12" x14ac:dyDescent="0.3">
      <c r="A17" s="16" t="s">
        <v>406</v>
      </c>
      <c r="B17" s="3" t="s">
        <v>385</v>
      </c>
      <c r="C17" s="4"/>
      <c r="D17" s="4"/>
      <c r="E17" s="4"/>
      <c r="F17" s="4"/>
      <c r="G17" s="17" t="s">
        <v>407</v>
      </c>
      <c r="H17" s="25">
        <v>0</v>
      </c>
      <c r="I17" s="25">
        <v>52569</v>
      </c>
      <c r="J17" s="25">
        <v>52569</v>
      </c>
      <c r="K17" s="25">
        <v>0</v>
      </c>
      <c r="L17" s="18"/>
    </row>
    <row r="18" spans="1:12" x14ac:dyDescent="0.3">
      <c r="A18" s="16" t="s">
        <v>408</v>
      </c>
      <c r="B18" s="3" t="s">
        <v>385</v>
      </c>
      <c r="C18" s="4"/>
      <c r="D18" s="4"/>
      <c r="E18" s="4"/>
      <c r="F18" s="4"/>
      <c r="G18" s="17" t="s">
        <v>409</v>
      </c>
      <c r="H18" s="25">
        <v>0</v>
      </c>
      <c r="I18" s="25">
        <v>8819</v>
      </c>
      <c r="J18" s="25">
        <v>8819</v>
      </c>
      <c r="K18" s="25">
        <v>0</v>
      </c>
      <c r="L18" s="18"/>
    </row>
    <row r="19" spans="1:12" x14ac:dyDescent="0.3">
      <c r="A19" s="16" t="s">
        <v>410</v>
      </c>
      <c r="B19" s="3" t="s">
        <v>385</v>
      </c>
      <c r="C19" s="4"/>
      <c r="D19" s="4"/>
      <c r="E19" s="4"/>
      <c r="F19" s="4"/>
      <c r="G19" s="17" t="s">
        <v>411</v>
      </c>
      <c r="H19" s="25">
        <v>15901.78</v>
      </c>
      <c r="I19" s="25">
        <v>218122.19</v>
      </c>
      <c r="J19" s="25">
        <v>234023.97</v>
      </c>
      <c r="K19" s="25">
        <v>0</v>
      </c>
      <c r="L19" s="18"/>
    </row>
    <row r="20" spans="1:12" x14ac:dyDescent="0.3">
      <c r="A20" s="19" t="s">
        <v>385</v>
      </c>
      <c r="B20" s="3" t="s">
        <v>385</v>
      </c>
      <c r="C20" s="4"/>
      <c r="D20" s="4"/>
      <c r="E20" s="4"/>
      <c r="F20" s="4"/>
      <c r="G20" s="20" t="s">
        <v>385</v>
      </c>
      <c r="H20" s="26"/>
      <c r="I20" s="26"/>
      <c r="J20" s="26"/>
      <c r="K20" s="26"/>
      <c r="L20" s="21"/>
    </row>
    <row r="21" spans="1:12" x14ac:dyDescent="0.3">
      <c r="A21" s="11" t="s">
        <v>412</v>
      </c>
      <c r="B21" s="3" t="s">
        <v>385</v>
      </c>
      <c r="C21" s="4"/>
      <c r="D21" s="4"/>
      <c r="E21" s="4"/>
      <c r="F21" s="12" t="s">
        <v>413</v>
      </c>
      <c r="G21" s="13"/>
      <c r="H21" s="2">
        <v>376902.86</v>
      </c>
      <c r="I21" s="2">
        <v>972005</v>
      </c>
      <c r="J21" s="2">
        <v>972005</v>
      </c>
      <c r="K21" s="2">
        <v>376902.86</v>
      </c>
      <c r="L21" s="14"/>
    </row>
    <row r="22" spans="1:12" x14ac:dyDescent="0.3">
      <c r="A22" s="16" t="s">
        <v>1200</v>
      </c>
      <c r="B22" s="3" t="s">
        <v>385</v>
      </c>
      <c r="C22" s="4"/>
      <c r="D22" s="4"/>
      <c r="E22" s="4"/>
      <c r="F22" s="4"/>
      <c r="G22" s="17" t="s">
        <v>1201</v>
      </c>
      <c r="H22" s="25">
        <v>376902.86</v>
      </c>
      <c r="I22" s="25">
        <v>0</v>
      </c>
      <c r="J22" s="25">
        <v>0</v>
      </c>
      <c r="K22" s="25">
        <v>376902.86</v>
      </c>
      <c r="L22" s="18"/>
    </row>
    <row r="23" spans="1:12" x14ac:dyDescent="0.3">
      <c r="A23" s="16" t="s">
        <v>414</v>
      </c>
      <c r="B23" s="3" t="s">
        <v>385</v>
      </c>
      <c r="C23" s="4"/>
      <c r="D23" s="4"/>
      <c r="E23" s="4"/>
      <c r="F23" s="4"/>
      <c r="G23" s="17" t="s">
        <v>415</v>
      </c>
      <c r="H23" s="25">
        <v>0</v>
      </c>
      <c r="I23" s="25">
        <v>772002.5</v>
      </c>
      <c r="J23" s="25">
        <v>772002.5</v>
      </c>
      <c r="K23" s="25">
        <v>0</v>
      </c>
      <c r="L23" s="18"/>
    </row>
    <row r="24" spans="1:12" x14ac:dyDescent="0.3">
      <c r="A24" s="16" t="s">
        <v>416</v>
      </c>
      <c r="B24" s="3" t="s">
        <v>385</v>
      </c>
      <c r="C24" s="4"/>
      <c r="D24" s="4"/>
      <c r="E24" s="4"/>
      <c r="F24" s="4"/>
      <c r="G24" s="17" t="s">
        <v>417</v>
      </c>
      <c r="H24" s="25">
        <v>0</v>
      </c>
      <c r="I24" s="25">
        <v>200002.5</v>
      </c>
      <c r="J24" s="25">
        <v>200002.5</v>
      </c>
      <c r="K24" s="25">
        <v>0</v>
      </c>
      <c r="L24" s="18"/>
    </row>
    <row r="25" spans="1:12" x14ac:dyDescent="0.3">
      <c r="A25" s="19" t="s">
        <v>385</v>
      </c>
      <c r="B25" s="3" t="s">
        <v>385</v>
      </c>
      <c r="C25" s="4"/>
      <c r="D25" s="4"/>
      <c r="E25" s="4"/>
      <c r="F25" s="4"/>
      <c r="G25" s="20" t="s">
        <v>385</v>
      </c>
      <c r="H25" s="26"/>
      <c r="I25" s="26"/>
      <c r="J25" s="26"/>
      <c r="K25" s="26"/>
      <c r="L25" s="21"/>
    </row>
    <row r="26" spans="1:12" x14ac:dyDescent="0.3">
      <c r="A26" s="11" t="s">
        <v>418</v>
      </c>
      <c r="B26" s="3" t="s">
        <v>385</v>
      </c>
      <c r="C26" s="4"/>
      <c r="D26" s="4"/>
      <c r="E26" s="4"/>
      <c r="F26" s="12" t="s">
        <v>419</v>
      </c>
      <c r="G26" s="13"/>
      <c r="H26" s="2">
        <v>4442425.8600000003</v>
      </c>
      <c r="I26" s="2">
        <v>871070.5</v>
      </c>
      <c r="J26" s="2">
        <v>945148.17</v>
      </c>
      <c r="K26" s="2">
        <v>4368348.1900000004</v>
      </c>
      <c r="L26" s="14"/>
    </row>
    <row r="27" spans="1:12" x14ac:dyDescent="0.3">
      <c r="A27" s="16" t="s">
        <v>420</v>
      </c>
      <c r="B27" s="3" t="s">
        <v>385</v>
      </c>
      <c r="C27" s="4"/>
      <c r="D27" s="4"/>
      <c r="E27" s="4"/>
      <c r="F27" s="4"/>
      <c r="G27" s="17" t="s">
        <v>421</v>
      </c>
      <c r="H27" s="25">
        <v>2118486.75</v>
      </c>
      <c r="I27" s="25">
        <v>533854.38</v>
      </c>
      <c r="J27" s="25">
        <v>916659.02</v>
      </c>
      <c r="K27" s="25">
        <v>1735682.11</v>
      </c>
      <c r="L27" s="18"/>
    </row>
    <row r="28" spans="1:12" x14ac:dyDescent="0.3">
      <c r="A28" s="16" t="s">
        <v>422</v>
      </c>
      <c r="B28" s="3" t="s">
        <v>385</v>
      </c>
      <c r="C28" s="4"/>
      <c r="D28" s="4"/>
      <c r="E28" s="4"/>
      <c r="F28" s="4"/>
      <c r="G28" s="17" t="s">
        <v>423</v>
      </c>
      <c r="H28" s="25">
        <v>1348335.57</v>
      </c>
      <c r="I28" s="25">
        <v>24140.86</v>
      </c>
      <c r="J28" s="25">
        <v>69.5</v>
      </c>
      <c r="K28" s="25">
        <v>1372406.93</v>
      </c>
      <c r="L28" s="18"/>
    </row>
    <row r="29" spans="1:12" x14ac:dyDescent="0.3">
      <c r="A29" s="16" t="s">
        <v>424</v>
      </c>
      <c r="B29" s="3" t="s">
        <v>385</v>
      </c>
      <c r="C29" s="4"/>
      <c r="D29" s="4"/>
      <c r="E29" s="4"/>
      <c r="F29" s="4"/>
      <c r="G29" s="17" t="s">
        <v>425</v>
      </c>
      <c r="H29" s="25">
        <v>683157.01</v>
      </c>
      <c r="I29" s="25">
        <v>227616.26</v>
      </c>
      <c r="J29" s="25">
        <v>69.5</v>
      </c>
      <c r="K29" s="25">
        <v>910703.77</v>
      </c>
      <c r="L29" s="18"/>
    </row>
    <row r="30" spans="1:12" x14ac:dyDescent="0.3">
      <c r="A30" s="16" t="s">
        <v>426</v>
      </c>
      <c r="B30" s="3" t="s">
        <v>385</v>
      </c>
      <c r="C30" s="4"/>
      <c r="D30" s="4"/>
      <c r="E30" s="4"/>
      <c r="F30" s="4"/>
      <c r="G30" s="17" t="s">
        <v>427</v>
      </c>
      <c r="H30" s="25">
        <v>140869.35999999999</v>
      </c>
      <c r="I30" s="25">
        <v>31000.74</v>
      </c>
      <c r="J30" s="25">
        <v>28280.75</v>
      </c>
      <c r="K30" s="25">
        <v>143589.35</v>
      </c>
      <c r="L30" s="18"/>
    </row>
    <row r="31" spans="1:12" x14ac:dyDescent="0.3">
      <c r="A31" s="16" t="s">
        <v>428</v>
      </c>
      <c r="B31" s="3" t="s">
        <v>385</v>
      </c>
      <c r="C31" s="4"/>
      <c r="D31" s="4"/>
      <c r="E31" s="4"/>
      <c r="F31" s="4"/>
      <c r="G31" s="17" t="s">
        <v>429</v>
      </c>
      <c r="H31" s="25">
        <v>151577.17000000001</v>
      </c>
      <c r="I31" s="25">
        <v>54458.26</v>
      </c>
      <c r="J31" s="25">
        <v>69.400000000000006</v>
      </c>
      <c r="K31" s="25">
        <v>205966.03</v>
      </c>
      <c r="L31" s="18"/>
    </row>
    <row r="32" spans="1:12" x14ac:dyDescent="0.3">
      <c r="A32" s="19" t="s">
        <v>385</v>
      </c>
      <c r="B32" s="3" t="s">
        <v>385</v>
      </c>
      <c r="C32" s="4"/>
      <c r="D32" s="4"/>
      <c r="E32" s="4"/>
      <c r="F32" s="4"/>
      <c r="G32" s="20" t="s">
        <v>385</v>
      </c>
      <c r="H32" s="26"/>
      <c r="I32" s="26"/>
      <c r="J32" s="26"/>
      <c r="K32" s="26"/>
      <c r="L32" s="21"/>
    </row>
    <row r="33" spans="1:12" x14ac:dyDescent="0.3">
      <c r="A33" s="11" t="s">
        <v>430</v>
      </c>
      <c r="B33" s="3" t="s">
        <v>385</v>
      </c>
      <c r="C33" s="4"/>
      <c r="D33" s="4"/>
      <c r="E33" s="4"/>
      <c r="F33" s="12" t="s">
        <v>431</v>
      </c>
      <c r="G33" s="13"/>
      <c r="H33" s="2">
        <v>1595211.08</v>
      </c>
      <c r="I33" s="2">
        <v>787409.06</v>
      </c>
      <c r="J33" s="2">
        <v>200080.53</v>
      </c>
      <c r="K33" s="2">
        <v>2182539.61</v>
      </c>
      <c r="L33" s="14"/>
    </row>
    <row r="34" spans="1:12" x14ac:dyDescent="0.3">
      <c r="A34" s="16" t="s">
        <v>432</v>
      </c>
      <c r="B34" s="3" t="s">
        <v>385</v>
      </c>
      <c r="C34" s="4"/>
      <c r="D34" s="4"/>
      <c r="E34" s="4"/>
      <c r="F34" s="4"/>
      <c r="G34" s="17" t="s">
        <v>433</v>
      </c>
      <c r="H34" s="25">
        <v>0</v>
      </c>
      <c r="I34" s="25">
        <v>572257.76</v>
      </c>
      <c r="J34" s="25">
        <v>200080.53</v>
      </c>
      <c r="K34" s="25">
        <v>372177.23</v>
      </c>
      <c r="L34" s="18"/>
    </row>
    <row r="35" spans="1:12" x14ac:dyDescent="0.3">
      <c r="A35" s="16" t="s">
        <v>434</v>
      </c>
      <c r="B35" s="3" t="s">
        <v>385</v>
      </c>
      <c r="C35" s="4"/>
      <c r="D35" s="4"/>
      <c r="E35" s="4"/>
      <c r="F35" s="4"/>
      <c r="G35" s="17" t="s">
        <v>435</v>
      </c>
      <c r="H35" s="25">
        <v>1595211.08</v>
      </c>
      <c r="I35" s="25">
        <v>215151.3</v>
      </c>
      <c r="J35" s="25">
        <v>0</v>
      </c>
      <c r="K35" s="25">
        <v>1810362.38</v>
      </c>
      <c r="L35" s="18"/>
    </row>
    <row r="36" spans="1:12" x14ac:dyDescent="0.3">
      <c r="A36" s="19" t="s">
        <v>385</v>
      </c>
      <c r="B36" s="3" t="s">
        <v>385</v>
      </c>
      <c r="C36" s="4"/>
      <c r="D36" s="4"/>
      <c r="E36" s="4"/>
      <c r="F36" s="4"/>
      <c r="G36" s="20" t="s">
        <v>385</v>
      </c>
      <c r="H36" s="26"/>
      <c r="I36" s="26"/>
      <c r="J36" s="26"/>
      <c r="K36" s="26"/>
      <c r="L36" s="21"/>
    </row>
    <row r="37" spans="1:12" x14ac:dyDescent="0.3">
      <c r="A37" s="11" t="s">
        <v>440</v>
      </c>
      <c r="B37" s="3" t="s">
        <v>385</v>
      </c>
      <c r="C37" s="4"/>
      <c r="D37" s="12" t="s">
        <v>441</v>
      </c>
      <c r="E37" s="13"/>
      <c r="F37" s="13"/>
      <c r="G37" s="13"/>
      <c r="H37" s="2">
        <v>529061.31999999995</v>
      </c>
      <c r="I37" s="2">
        <v>483460.33</v>
      </c>
      <c r="J37" s="2">
        <v>516330.9</v>
      </c>
      <c r="K37" s="2">
        <v>496190.75</v>
      </c>
      <c r="L37" s="14"/>
    </row>
    <row r="38" spans="1:12" x14ac:dyDescent="0.3">
      <c r="A38" s="11" t="s">
        <v>442</v>
      </c>
      <c r="B38" s="3" t="s">
        <v>385</v>
      </c>
      <c r="C38" s="4"/>
      <c r="D38" s="4"/>
      <c r="E38" s="12" t="s">
        <v>443</v>
      </c>
      <c r="F38" s="13"/>
      <c r="G38" s="13"/>
      <c r="H38" s="2">
        <v>79687.429999999993</v>
      </c>
      <c r="I38" s="2">
        <v>238682.11</v>
      </c>
      <c r="J38" s="2">
        <v>259613.54</v>
      </c>
      <c r="K38" s="2">
        <v>58756</v>
      </c>
      <c r="L38" s="14"/>
    </row>
    <row r="39" spans="1:12" x14ac:dyDescent="0.3">
      <c r="A39" s="11" t="s">
        <v>444</v>
      </c>
      <c r="B39" s="3" t="s">
        <v>385</v>
      </c>
      <c r="C39" s="4"/>
      <c r="D39" s="4"/>
      <c r="E39" s="4"/>
      <c r="F39" s="12" t="s">
        <v>445</v>
      </c>
      <c r="G39" s="13"/>
      <c r="H39" s="2">
        <v>79687.429999999993</v>
      </c>
      <c r="I39" s="2">
        <v>238682.11</v>
      </c>
      <c r="J39" s="2">
        <v>259613.54</v>
      </c>
      <c r="K39" s="2">
        <v>58756</v>
      </c>
      <c r="L39" s="14"/>
    </row>
    <row r="40" spans="1:12" x14ac:dyDescent="0.3">
      <c r="A40" s="16" t="s">
        <v>446</v>
      </c>
      <c r="B40" s="3" t="s">
        <v>385</v>
      </c>
      <c r="C40" s="4"/>
      <c r="D40" s="4"/>
      <c r="E40" s="4"/>
      <c r="F40" s="4"/>
      <c r="G40" s="17" t="s">
        <v>445</v>
      </c>
      <c r="H40" s="25">
        <v>28309.98</v>
      </c>
      <c r="I40" s="25">
        <v>41537.599999999999</v>
      </c>
      <c r="J40" s="25">
        <v>42423.03</v>
      </c>
      <c r="K40" s="25">
        <v>27424.55</v>
      </c>
      <c r="L40" s="18"/>
    </row>
    <row r="41" spans="1:12" x14ac:dyDescent="0.3">
      <c r="A41" s="16" t="s">
        <v>447</v>
      </c>
      <c r="B41" s="3" t="s">
        <v>385</v>
      </c>
      <c r="C41" s="4"/>
      <c r="D41" s="4"/>
      <c r="E41" s="4"/>
      <c r="F41" s="4"/>
      <c r="G41" s="17" t="s">
        <v>448</v>
      </c>
      <c r="H41" s="25">
        <v>35532.839999999997</v>
      </c>
      <c r="I41" s="25">
        <v>169477.5</v>
      </c>
      <c r="J41" s="25">
        <v>190345.9</v>
      </c>
      <c r="K41" s="25">
        <v>14664.44</v>
      </c>
      <c r="L41" s="18"/>
    </row>
    <row r="42" spans="1:12" x14ac:dyDescent="0.3">
      <c r="A42" s="16" t="s">
        <v>449</v>
      </c>
      <c r="B42" s="3" t="s">
        <v>385</v>
      </c>
      <c r="C42" s="4"/>
      <c r="D42" s="4"/>
      <c r="E42" s="4"/>
      <c r="F42" s="4"/>
      <c r="G42" s="17" t="s">
        <v>450</v>
      </c>
      <c r="H42" s="25">
        <v>7313.6</v>
      </c>
      <c r="I42" s="25">
        <v>7502.8</v>
      </c>
      <c r="J42" s="25">
        <v>7313.6</v>
      </c>
      <c r="K42" s="25">
        <v>7502.8</v>
      </c>
      <c r="L42" s="18"/>
    </row>
    <row r="43" spans="1:12" x14ac:dyDescent="0.3">
      <c r="A43" s="16" t="s">
        <v>451</v>
      </c>
      <c r="B43" s="3" t="s">
        <v>385</v>
      </c>
      <c r="C43" s="4"/>
      <c r="D43" s="4"/>
      <c r="E43" s="4"/>
      <c r="F43" s="4"/>
      <c r="G43" s="17" t="s">
        <v>452</v>
      </c>
      <c r="H43" s="25">
        <v>8531.01</v>
      </c>
      <c r="I43" s="25">
        <v>20164.21</v>
      </c>
      <c r="J43" s="25">
        <v>19531.009999999998</v>
      </c>
      <c r="K43" s="25">
        <v>9164.2099999999991</v>
      </c>
      <c r="L43" s="18"/>
    </row>
    <row r="44" spans="1:12" x14ac:dyDescent="0.3">
      <c r="A44" s="19" t="s">
        <v>385</v>
      </c>
      <c r="B44" s="3" t="s">
        <v>385</v>
      </c>
      <c r="C44" s="4"/>
      <c r="D44" s="4"/>
      <c r="E44" s="4"/>
      <c r="F44" s="4"/>
      <c r="G44" s="20" t="s">
        <v>385</v>
      </c>
      <c r="H44" s="26"/>
      <c r="I44" s="26"/>
      <c r="J44" s="26"/>
      <c r="K44" s="26"/>
      <c r="L44" s="21"/>
    </row>
    <row r="45" spans="1:12" x14ac:dyDescent="0.3">
      <c r="A45" s="11" t="s">
        <v>455</v>
      </c>
      <c r="B45" s="3" t="s">
        <v>385</v>
      </c>
      <c r="C45" s="4"/>
      <c r="D45" s="4"/>
      <c r="E45" s="12" t="s">
        <v>456</v>
      </c>
      <c r="F45" s="13"/>
      <c r="G45" s="13"/>
      <c r="H45" s="2">
        <v>33245.519999999997</v>
      </c>
      <c r="I45" s="2">
        <v>23413.29</v>
      </c>
      <c r="J45" s="2">
        <v>41698.65</v>
      </c>
      <c r="K45" s="2">
        <v>14960.16</v>
      </c>
      <c r="L45" s="14"/>
    </row>
    <row r="46" spans="1:12" x14ac:dyDescent="0.3">
      <c r="A46" s="11" t="s">
        <v>457</v>
      </c>
      <c r="B46" s="3" t="s">
        <v>385</v>
      </c>
      <c r="C46" s="4"/>
      <c r="D46" s="4"/>
      <c r="E46" s="4"/>
      <c r="F46" s="12" t="s">
        <v>456</v>
      </c>
      <c r="G46" s="13"/>
      <c r="H46" s="2">
        <v>33245.519999999997</v>
      </c>
      <c r="I46" s="2">
        <v>23413.29</v>
      </c>
      <c r="J46" s="2">
        <v>41698.65</v>
      </c>
      <c r="K46" s="2">
        <v>14960.16</v>
      </c>
      <c r="L46" s="14"/>
    </row>
    <row r="47" spans="1:12" x14ac:dyDescent="0.3">
      <c r="A47" s="16" t="s">
        <v>458</v>
      </c>
      <c r="B47" s="3" t="s">
        <v>385</v>
      </c>
      <c r="C47" s="4"/>
      <c r="D47" s="4"/>
      <c r="E47" s="4"/>
      <c r="F47" s="4"/>
      <c r="G47" s="17" t="s">
        <v>459</v>
      </c>
      <c r="H47" s="25">
        <v>1415.57</v>
      </c>
      <c r="I47" s="25">
        <v>102.87</v>
      </c>
      <c r="J47" s="25">
        <v>0</v>
      </c>
      <c r="K47" s="25">
        <v>1518.44</v>
      </c>
      <c r="L47" s="18"/>
    </row>
    <row r="48" spans="1:12" x14ac:dyDescent="0.3">
      <c r="A48" s="16" t="s">
        <v>460</v>
      </c>
      <c r="B48" s="3" t="s">
        <v>385</v>
      </c>
      <c r="C48" s="4"/>
      <c r="D48" s="4"/>
      <c r="E48" s="4"/>
      <c r="F48" s="4"/>
      <c r="G48" s="17" t="s">
        <v>461</v>
      </c>
      <c r="H48" s="25">
        <v>31736.58</v>
      </c>
      <c r="I48" s="25">
        <v>20625.12</v>
      </c>
      <c r="J48" s="25">
        <v>39427.379999999997</v>
      </c>
      <c r="K48" s="25">
        <v>12934.32</v>
      </c>
      <c r="L48" s="18"/>
    </row>
    <row r="49" spans="1:12" x14ac:dyDescent="0.3">
      <c r="A49" s="16" t="s">
        <v>462</v>
      </c>
      <c r="B49" s="3" t="s">
        <v>385</v>
      </c>
      <c r="C49" s="4"/>
      <c r="D49" s="4"/>
      <c r="E49" s="4"/>
      <c r="F49" s="4"/>
      <c r="G49" s="17" t="s">
        <v>463</v>
      </c>
      <c r="H49" s="25">
        <v>0</v>
      </c>
      <c r="I49" s="25">
        <v>378.94</v>
      </c>
      <c r="J49" s="25">
        <v>0</v>
      </c>
      <c r="K49" s="25">
        <v>378.94</v>
      </c>
      <c r="L49" s="18"/>
    </row>
    <row r="50" spans="1:12" x14ac:dyDescent="0.3">
      <c r="A50" s="16" t="s">
        <v>464</v>
      </c>
      <c r="B50" s="3" t="s">
        <v>385</v>
      </c>
      <c r="C50" s="4"/>
      <c r="D50" s="4"/>
      <c r="E50" s="4"/>
      <c r="F50" s="4"/>
      <c r="G50" s="17" t="s">
        <v>465</v>
      </c>
      <c r="H50" s="25">
        <v>0</v>
      </c>
      <c r="I50" s="25">
        <v>158.65</v>
      </c>
      <c r="J50" s="25">
        <v>158.65</v>
      </c>
      <c r="K50" s="25">
        <v>0</v>
      </c>
      <c r="L50" s="18"/>
    </row>
    <row r="51" spans="1:12" x14ac:dyDescent="0.3">
      <c r="A51" s="16" t="s">
        <v>466</v>
      </c>
      <c r="B51" s="3" t="s">
        <v>385</v>
      </c>
      <c r="C51" s="4"/>
      <c r="D51" s="4"/>
      <c r="E51" s="4"/>
      <c r="F51" s="4"/>
      <c r="G51" s="17" t="s">
        <v>467</v>
      </c>
      <c r="H51" s="25">
        <v>1.05</v>
      </c>
      <c r="I51" s="25">
        <v>128.46</v>
      </c>
      <c r="J51" s="25">
        <v>1.05</v>
      </c>
      <c r="K51" s="25">
        <v>128.46</v>
      </c>
      <c r="L51" s="18"/>
    </row>
    <row r="52" spans="1:12" x14ac:dyDescent="0.3">
      <c r="A52" s="16" t="s">
        <v>468</v>
      </c>
      <c r="B52" s="3" t="s">
        <v>385</v>
      </c>
      <c r="C52" s="4"/>
      <c r="D52" s="4"/>
      <c r="E52" s="4"/>
      <c r="F52" s="4"/>
      <c r="G52" s="17" t="s">
        <v>469</v>
      </c>
      <c r="H52" s="25">
        <v>0</v>
      </c>
      <c r="I52" s="25">
        <v>2019.25</v>
      </c>
      <c r="J52" s="25">
        <v>2019.25</v>
      </c>
      <c r="K52" s="25">
        <v>0</v>
      </c>
      <c r="L52" s="18"/>
    </row>
    <row r="53" spans="1:12" x14ac:dyDescent="0.3">
      <c r="A53" s="16" t="s">
        <v>1204</v>
      </c>
      <c r="B53" s="3" t="s">
        <v>385</v>
      </c>
      <c r="C53" s="4"/>
      <c r="D53" s="4"/>
      <c r="E53" s="4"/>
      <c r="F53" s="4"/>
      <c r="G53" s="17" t="s">
        <v>1205</v>
      </c>
      <c r="H53" s="25">
        <v>92.32</v>
      </c>
      <c r="I53" s="25">
        <v>0</v>
      </c>
      <c r="J53" s="25">
        <v>92.32</v>
      </c>
      <c r="K53" s="25">
        <v>0</v>
      </c>
      <c r="L53" s="18"/>
    </row>
    <row r="54" spans="1:12" x14ac:dyDescent="0.3">
      <c r="A54" s="19" t="s">
        <v>385</v>
      </c>
      <c r="B54" s="3" t="s">
        <v>385</v>
      </c>
      <c r="C54" s="4"/>
      <c r="D54" s="4"/>
      <c r="E54" s="4"/>
      <c r="F54" s="4"/>
      <c r="G54" s="20" t="s">
        <v>385</v>
      </c>
      <c r="H54" s="26"/>
      <c r="I54" s="26"/>
      <c r="J54" s="26"/>
      <c r="K54" s="26"/>
      <c r="L54" s="21"/>
    </row>
    <row r="55" spans="1:12" x14ac:dyDescent="0.3">
      <c r="A55" s="11" t="s">
        <v>470</v>
      </c>
      <c r="B55" s="3" t="s">
        <v>385</v>
      </c>
      <c r="C55" s="4"/>
      <c r="D55" s="4"/>
      <c r="E55" s="12" t="s">
        <v>471</v>
      </c>
      <c r="F55" s="13"/>
      <c r="G55" s="13"/>
      <c r="H55" s="2">
        <v>0</v>
      </c>
      <c r="I55" s="2">
        <v>641.34</v>
      </c>
      <c r="J55" s="2">
        <v>641.34</v>
      </c>
      <c r="K55" s="2">
        <v>0</v>
      </c>
      <c r="L55" s="14"/>
    </row>
    <row r="56" spans="1:12" x14ac:dyDescent="0.3">
      <c r="A56" s="11" t="s">
        <v>472</v>
      </c>
      <c r="B56" s="3" t="s">
        <v>385</v>
      </c>
      <c r="C56" s="4"/>
      <c r="D56" s="4"/>
      <c r="E56" s="4"/>
      <c r="F56" s="12" t="s">
        <v>473</v>
      </c>
      <c r="G56" s="13"/>
      <c r="H56" s="2">
        <v>0</v>
      </c>
      <c r="I56" s="2">
        <v>641.34</v>
      </c>
      <c r="J56" s="2">
        <v>641.34</v>
      </c>
      <c r="K56" s="2">
        <v>0</v>
      </c>
      <c r="L56" s="14"/>
    </row>
    <row r="57" spans="1:12" x14ac:dyDescent="0.3">
      <c r="A57" s="16" t="s">
        <v>474</v>
      </c>
      <c r="B57" s="3" t="s">
        <v>385</v>
      </c>
      <c r="C57" s="4"/>
      <c r="D57" s="4"/>
      <c r="E57" s="4"/>
      <c r="F57" s="4"/>
      <c r="G57" s="17" t="s">
        <v>475</v>
      </c>
      <c r="H57" s="25">
        <v>0</v>
      </c>
      <c r="I57" s="25">
        <v>641.34</v>
      </c>
      <c r="J57" s="25">
        <v>641.34</v>
      </c>
      <c r="K57" s="25">
        <v>0</v>
      </c>
      <c r="L57" s="18"/>
    </row>
    <row r="58" spans="1:12" x14ac:dyDescent="0.3">
      <c r="A58" s="19" t="s">
        <v>385</v>
      </c>
      <c r="B58" s="3" t="s">
        <v>385</v>
      </c>
      <c r="C58" s="4"/>
      <c r="D58" s="4"/>
      <c r="E58" s="4"/>
      <c r="F58" s="4"/>
      <c r="G58" s="20" t="s">
        <v>385</v>
      </c>
      <c r="H58" s="26"/>
      <c r="I58" s="26"/>
      <c r="J58" s="26"/>
      <c r="K58" s="26"/>
      <c r="L58" s="21"/>
    </row>
    <row r="59" spans="1:12" x14ac:dyDescent="0.3">
      <c r="A59" s="11" t="s">
        <v>476</v>
      </c>
      <c r="B59" s="3" t="s">
        <v>385</v>
      </c>
      <c r="C59" s="4"/>
      <c r="D59" s="4"/>
      <c r="E59" s="12" t="s">
        <v>477</v>
      </c>
      <c r="F59" s="13"/>
      <c r="G59" s="13"/>
      <c r="H59" s="2">
        <v>159783.6</v>
      </c>
      <c r="I59" s="2">
        <v>42163.6</v>
      </c>
      <c r="J59" s="2">
        <v>23104.25</v>
      </c>
      <c r="K59" s="2">
        <v>178842.95</v>
      </c>
      <c r="L59" s="14"/>
    </row>
    <row r="60" spans="1:12" x14ac:dyDescent="0.3">
      <c r="A60" s="11" t="s">
        <v>478</v>
      </c>
      <c r="B60" s="3" t="s">
        <v>385</v>
      </c>
      <c r="C60" s="4"/>
      <c r="D60" s="4"/>
      <c r="E60" s="4"/>
      <c r="F60" s="12" t="s">
        <v>477</v>
      </c>
      <c r="G60" s="13"/>
      <c r="H60" s="2">
        <v>159783.6</v>
      </c>
      <c r="I60" s="2">
        <v>42163.6</v>
      </c>
      <c r="J60" s="2">
        <v>23104.25</v>
      </c>
      <c r="K60" s="2">
        <v>178842.95</v>
      </c>
      <c r="L60" s="14"/>
    </row>
    <row r="61" spans="1:12" x14ac:dyDescent="0.3">
      <c r="A61" s="16" t="s">
        <v>479</v>
      </c>
      <c r="B61" s="3" t="s">
        <v>385</v>
      </c>
      <c r="C61" s="4"/>
      <c r="D61" s="4"/>
      <c r="E61" s="4"/>
      <c r="F61" s="4"/>
      <c r="G61" s="17" t="s">
        <v>480</v>
      </c>
      <c r="H61" s="25">
        <v>159783.6</v>
      </c>
      <c r="I61" s="25">
        <v>42163.6</v>
      </c>
      <c r="J61" s="25">
        <v>23104.25</v>
      </c>
      <c r="K61" s="25">
        <v>178842.95</v>
      </c>
      <c r="L61" s="18"/>
    </row>
    <row r="62" spans="1:12" x14ac:dyDescent="0.3">
      <c r="A62" s="19" t="s">
        <v>385</v>
      </c>
      <c r="B62" s="3" t="s">
        <v>385</v>
      </c>
      <c r="C62" s="4"/>
      <c r="D62" s="4"/>
      <c r="E62" s="4"/>
      <c r="F62" s="4"/>
      <c r="G62" s="20" t="s">
        <v>385</v>
      </c>
      <c r="H62" s="26"/>
      <c r="I62" s="26"/>
      <c r="J62" s="26"/>
      <c r="K62" s="26"/>
      <c r="L62" s="21"/>
    </row>
    <row r="63" spans="1:12" x14ac:dyDescent="0.3">
      <c r="A63" s="11" t="s">
        <v>481</v>
      </c>
      <c r="B63" s="3" t="s">
        <v>385</v>
      </c>
      <c r="C63" s="4"/>
      <c r="D63" s="4"/>
      <c r="E63" s="12" t="s">
        <v>482</v>
      </c>
      <c r="F63" s="13"/>
      <c r="G63" s="13"/>
      <c r="H63" s="2">
        <v>256344.77</v>
      </c>
      <c r="I63" s="2">
        <v>178559.99</v>
      </c>
      <c r="J63" s="2">
        <v>191273.12</v>
      </c>
      <c r="K63" s="2">
        <v>243631.64</v>
      </c>
      <c r="L63" s="14"/>
    </row>
    <row r="64" spans="1:12" x14ac:dyDescent="0.3">
      <c r="A64" s="11" t="s">
        <v>483</v>
      </c>
      <c r="B64" s="3" t="s">
        <v>385</v>
      </c>
      <c r="C64" s="4"/>
      <c r="D64" s="4"/>
      <c r="E64" s="4"/>
      <c r="F64" s="12" t="s">
        <v>482</v>
      </c>
      <c r="G64" s="13"/>
      <c r="H64" s="2">
        <v>256344.77</v>
      </c>
      <c r="I64" s="2">
        <v>178559.99</v>
      </c>
      <c r="J64" s="2">
        <v>191273.12</v>
      </c>
      <c r="K64" s="2">
        <v>243631.64</v>
      </c>
      <c r="L64" s="14"/>
    </row>
    <row r="65" spans="1:12" x14ac:dyDescent="0.3">
      <c r="A65" s="16" t="s">
        <v>484</v>
      </c>
      <c r="B65" s="3" t="s">
        <v>385</v>
      </c>
      <c r="C65" s="4"/>
      <c r="D65" s="4"/>
      <c r="E65" s="4"/>
      <c r="F65" s="4"/>
      <c r="G65" s="17" t="s">
        <v>485</v>
      </c>
      <c r="H65" s="25">
        <v>72407</v>
      </c>
      <c r="I65" s="25">
        <v>0</v>
      </c>
      <c r="J65" s="25">
        <v>7335.35</v>
      </c>
      <c r="K65" s="25">
        <v>65071.65</v>
      </c>
      <c r="L65" s="18"/>
    </row>
    <row r="66" spans="1:12" x14ac:dyDescent="0.3">
      <c r="A66" s="16" t="s">
        <v>486</v>
      </c>
      <c r="B66" s="3" t="s">
        <v>385</v>
      </c>
      <c r="C66" s="4"/>
      <c r="D66" s="4"/>
      <c r="E66" s="4"/>
      <c r="F66" s="4"/>
      <c r="G66" s="17" t="s">
        <v>487</v>
      </c>
      <c r="H66" s="25">
        <v>183937.77</v>
      </c>
      <c r="I66" s="25">
        <v>178559.99</v>
      </c>
      <c r="J66" s="25">
        <v>183937.77</v>
      </c>
      <c r="K66" s="25">
        <v>178559.99</v>
      </c>
      <c r="L66" s="18"/>
    </row>
    <row r="67" spans="1:12" x14ac:dyDescent="0.3">
      <c r="A67" s="19" t="s">
        <v>385</v>
      </c>
      <c r="B67" s="3" t="s">
        <v>385</v>
      </c>
      <c r="C67" s="4"/>
      <c r="D67" s="4"/>
      <c r="E67" s="4"/>
      <c r="F67" s="4"/>
      <c r="G67" s="20" t="s">
        <v>385</v>
      </c>
      <c r="H67" s="26"/>
      <c r="I67" s="26"/>
      <c r="J67" s="26"/>
      <c r="K67" s="26"/>
      <c r="L67" s="21"/>
    </row>
    <row r="68" spans="1:12" x14ac:dyDescent="0.3">
      <c r="A68" s="11" t="s">
        <v>488</v>
      </c>
      <c r="B68" s="15" t="s">
        <v>385</v>
      </c>
      <c r="C68" s="12" t="s">
        <v>489</v>
      </c>
      <c r="D68" s="13"/>
      <c r="E68" s="13"/>
      <c r="F68" s="13"/>
      <c r="G68" s="13"/>
      <c r="H68" s="2">
        <v>21901746.23</v>
      </c>
      <c r="I68" s="2">
        <v>41915.56</v>
      </c>
      <c r="J68" s="2">
        <v>324977.15000000002</v>
      </c>
      <c r="K68" s="2">
        <v>21618684.640000001</v>
      </c>
      <c r="L68" s="14"/>
    </row>
    <row r="69" spans="1:12" x14ac:dyDescent="0.3">
      <c r="A69" s="11" t="s">
        <v>490</v>
      </c>
      <c r="B69" s="3" t="s">
        <v>385</v>
      </c>
      <c r="C69" s="4"/>
      <c r="D69" s="12" t="s">
        <v>491</v>
      </c>
      <c r="E69" s="13"/>
      <c r="F69" s="13"/>
      <c r="G69" s="13"/>
      <c r="H69" s="2">
        <v>12247191.539999999</v>
      </c>
      <c r="I69" s="2">
        <v>41915.56</v>
      </c>
      <c r="J69" s="2">
        <v>324977.15000000002</v>
      </c>
      <c r="K69" s="2">
        <v>11964129.949999999</v>
      </c>
      <c r="L69" s="14"/>
    </row>
    <row r="70" spans="1:12" x14ac:dyDescent="0.3">
      <c r="A70" s="11" t="s">
        <v>492</v>
      </c>
      <c r="B70" s="3" t="s">
        <v>385</v>
      </c>
      <c r="C70" s="4"/>
      <c r="D70" s="4"/>
      <c r="E70" s="12" t="s">
        <v>493</v>
      </c>
      <c r="F70" s="13"/>
      <c r="G70" s="13"/>
      <c r="H70" s="2">
        <v>42760065.119999997</v>
      </c>
      <c r="I70" s="2">
        <v>41915.56</v>
      </c>
      <c r="J70" s="2">
        <v>0</v>
      </c>
      <c r="K70" s="2">
        <v>42801980.68</v>
      </c>
      <c r="L70" s="14"/>
    </row>
    <row r="71" spans="1:12" x14ac:dyDescent="0.3">
      <c r="A71" s="11" t="s">
        <v>494</v>
      </c>
      <c r="B71" s="3" t="s">
        <v>385</v>
      </c>
      <c r="C71" s="4"/>
      <c r="D71" s="4"/>
      <c r="E71" s="4"/>
      <c r="F71" s="12" t="s">
        <v>493</v>
      </c>
      <c r="G71" s="13"/>
      <c r="H71" s="2">
        <v>42760065.119999997</v>
      </c>
      <c r="I71" s="2">
        <v>41915.56</v>
      </c>
      <c r="J71" s="2">
        <v>0</v>
      </c>
      <c r="K71" s="2">
        <v>42801980.68</v>
      </c>
      <c r="L71" s="14"/>
    </row>
    <row r="72" spans="1:12" x14ac:dyDescent="0.3">
      <c r="A72" s="16" t="s">
        <v>495</v>
      </c>
      <c r="B72" s="3" t="s">
        <v>385</v>
      </c>
      <c r="C72" s="4"/>
      <c r="D72" s="4"/>
      <c r="E72" s="4"/>
      <c r="F72" s="4"/>
      <c r="G72" s="17" t="s">
        <v>496</v>
      </c>
      <c r="H72" s="25">
        <v>759111.34</v>
      </c>
      <c r="I72" s="25">
        <v>0</v>
      </c>
      <c r="J72" s="25">
        <v>0</v>
      </c>
      <c r="K72" s="25">
        <v>759111.34</v>
      </c>
      <c r="L72" s="18"/>
    </row>
    <row r="73" spans="1:12" x14ac:dyDescent="0.3">
      <c r="A73" s="16" t="s">
        <v>497</v>
      </c>
      <c r="B73" s="3" t="s">
        <v>385</v>
      </c>
      <c r="C73" s="4"/>
      <c r="D73" s="4"/>
      <c r="E73" s="4"/>
      <c r="F73" s="4"/>
      <c r="G73" s="17" t="s">
        <v>498</v>
      </c>
      <c r="H73" s="25">
        <v>350327.15</v>
      </c>
      <c r="I73" s="25">
        <v>0</v>
      </c>
      <c r="J73" s="25">
        <v>0</v>
      </c>
      <c r="K73" s="25">
        <v>350327.15</v>
      </c>
      <c r="L73" s="18"/>
    </row>
    <row r="74" spans="1:12" x14ac:dyDescent="0.3">
      <c r="A74" s="16" t="s">
        <v>499</v>
      </c>
      <c r="B74" s="3" t="s">
        <v>385</v>
      </c>
      <c r="C74" s="4"/>
      <c r="D74" s="4"/>
      <c r="E74" s="4"/>
      <c r="F74" s="4"/>
      <c r="G74" s="17" t="s">
        <v>500</v>
      </c>
      <c r="H74" s="25">
        <v>1108963.1499999999</v>
      </c>
      <c r="I74" s="25">
        <v>0</v>
      </c>
      <c r="J74" s="25">
        <v>0</v>
      </c>
      <c r="K74" s="25">
        <v>1108963.1499999999</v>
      </c>
      <c r="L74" s="18"/>
    </row>
    <row r="75" spans="1:12" x14ac:dyDescent="0.3">
      <c r="A75" s="16" t="s">
        <v>501</v>
      </c>
      <c r="B75" s="3" t="s">
        <v>385</v>
      </c>
      <c r="C75" s="4"/>
      <c r="D75" s="4"/>
      <c r="E75" s="4"/>
      <c r="F75" s="4"/>
      <c r="G75" s="17" t="s">
        <v>502</v>
      </c>
      <c r="H75" s="25">
        <v>1316095.44</v>
      </c>
      <c r="I75" s="25">
        <v>0</v>
      </c>
      <c r="J75" s="25">
        <v>0</v>
      </c>
      <c r="K75" s="25">
        <v>1316095.44</v>
      </c>
      <c r="L75" s="18"/>
    </row>
    <row r="76" spans="1:12" x14ac:dyDescent="0.3">
      <c r="A76" s="16" t="s">
        <v>503</v>
      </c>
      <c r="B76" s="3" t="s">
        <v>385</v>
      </c>
      <c r="C76" s="4"/>
      <c r="D76" s="4"/>
      <c r="E76" s="4"/>
      <c r="F76" s="4"/>
      <c r="G76" s="17" t="s">
        <v>504</v>
      </c>
      <c r="H76" s="25">
        <v>4582789.74</v>
      </c>
      <c r="I76" s="25">
        <v>3709.54</v>
      </c>
      <c r="J76" s="25">
        <v>0</v>
      </c>
      <c r="K76" s="25">
        <v>4586499.28</v>
      </c>
      <c r="L76" s="18"/>
    </row>
    <row r="77" spans="1:12" x14ac:dyDescent="0.3">
      <c r="A77" s="16" t="s">
        <v>505</v>
      </c>
      <c r="B77" s="3" t="s">
        <v>385</v>
      </c>
      <c r="C77" s="4"/>
      <c r="D77" s="4"/>
      <c r="E77" s="4"/>
      <c r="F77" s="4"/>
      <c r="G77" s="17" t="s">
        <v>506</v>
      </c>
      <c r="H77" s="25">
        <v>584788.54</v>
      </c>
      <c r="I77" s="25">
        <v>0</v>
      </c>
      <c r="J77" s="25">
        <v>0</v>
      </c>
      <c r="K77" s="25">
        <v>584788.54</v>
      </c>
      <c r="L77" s="18"/>
    </row>
    <row r="78" spans="1:12" x14ac:dyDescent="0.3">
      <c r="A78" s="16" t="s">
        <v>507</v>
      </c>
      <c r="B78" s="3" t="s">
        <v>385</v>
      </c>
      <c r="C78" s="4"/>
      <c r="D78" s="4"/>
      <c r="E78" s="4"/>
      <c r="F78" s="4"/>
      <c r="G78" s="17" t="s">
        <v>508</v>
      </c>
      <c r="H78" s="25">
        <v>5095927.42</v>
      </c>
      <c r="I78" s="25">
        <v>19176.57</v>
      </c>
      <c r="J78" s="25">
        <v>0</v>
      </c>
      <c r="K78" s="25">
        <v>5115103.99</v>
      </c>
      <c r="L78" s="18"/>
    </row>
    <row r="79" spans="1:12" x14ac:dyDescent="0.3">
      <c r="A79" s="16" t="s">
        <v>509</v>
      </c>
      <c r="B79" s="3" t="s">
        <v>385</v>
      </c>
      <c r="C79" s="4"/>
      <c r="D79" s="4"/>
      <c r="E79" s="4"/>
      <c r="F79" s="4"/>
      <c r="G79" s="17" t="s">
        <v>510</v>
      </c>
      <c r="H79" s="25">
        <v>76973.740000000005</v>
      </c>
      <c r="I79" s="25">
        <v>0</v>
      </c>
      <c r="J79" s="25">
        <v>0</v>
      </c>
      <c r="K79" s="25">
        <v>76973.740000000005</v>
      </c>
      <c r="L79" s="18"/>
    </row>
    <row r="80" spans="1:12" x14ac:dyDescent="0.3">
      <c r="A80" s="16" t="s">
        <v>511</v>
      </c>
      <c r="B80" s="3" t="s">
        <v>385</v>
      </c>
      <c r="C80" s="4"/>
      <c r="D80" s="4"/>
      <c r="E80" s="4"/>
      <c r="F80" s="4"/>
      <c r="G80" s="17" t="s">
        <v>512</v>
      </c>
      <c r="H80" s="25">
        <v>48104.38</v>
      </c>
      <c r="I80" s="25">
        <v>0</v>
      </c>
      <c r="J80" s="25">
        <v>0</v>
      </c>
      <c r="K80" s="25">
        <v>48104.38</v>
      </c>
      <c r="L80" s="18"/>
    </row>
    <row r="81" spans="1:12" x14ac:dyDescent="0.3">
      <c r="A81" s="16" t="s">
        <v>513</v>
      </c>
      <c r="B81" s="3" t="s">
        <v>385</v>
      </c>
      <c r="C81" s="4"/>
      <c r="D81" s="4"/>
      <c r="E81" s="4"/>
      <c r="F81" s="4"/>
      <c r="G81" s="17" t="s">
        <v>514</v>
      </c>
      <c r="H81" s="25">
        <v>556431.16</v>
      </c>
      <c r="I81" s="25">
        <v>0</v>
      </c>
      <c r="J81" s="25">
        <v>0</v>
      </c>
      <c r="K81" s="25">
        <v>556431.16</v>
      </c>
      <c r="L81" s="18"/>
    </row>
    <row r="82" spans="1:12" x14ac:dyDescent="0.3">
      <c r="A82" s="16" t="s">
        <v>515</v>
      </c>
      <c r="B82" s="3" t="s">
        <v>385</v>
      </c>
      <c r="C82" s="4"/>
      <c r="D82" s="4"/>
      <c r="E82" s="4"/>
      <c r="F82" s="4"/>
      <c r="G82" s="17" t="s">
        <v>516</v>
      </c>
      <c r="H82" s="25">
        <v>120178.97</v>
      </c>
      <c r="I82" s="25">
        <v>0</v>
      </c>
      <c r="J82" s="25">
        <v>0</v>
      </c>
      <c r="K82" s="25">
        <v>120178.97</v>
      </c>
      <c r="L82" s="18"/>
    </row>
    <row r="83" spans="1:12" x14ac:dyDescent="0.3">
      <c r="A83" s="16" t="s">
        <v>517</v>
      </c>
      <c r="B83" s="3" t="s">
        <v>385</v>
      </c>
      <c r="C83" s="4"/>
      <c r="D83" s="4"/>
      <c r="E83" s="4"/>
      <c r="F83" s="4"/>
      <c r="G83" s="17" t="s">
        <v>518</v>
      </c>
      <c r="H83" s="25">
        <v>31828.44</v>
      </c>
      <c r="I83" s="25">
        <v>0</v>
      </c>
      <c r="J83" s="25">
        <v>0</v>
      </c>
      <c r="K83" s="25">
        <v>31828.44</v>
      </c>
      <c r="L83" s="18"/>
    </row>
    <row r="84" spans="1:12" x14ac:dyDescent="0.3">
      <c r="A84" s="16" t="s">
        <v>519</v>
      </c>
      <c r="B84" s="3" t="s">
        <v>385</v>
      </c>
      <c r="C84" s="4"/>
      <c r="D84" s="4"/>
      <c r="E84" s="4"/>
      <c r="F84" s="4"/>
      <c r="G84" s="17" t="s">
        <v>520</v>
      </c>
      <c r="H84" s="25">
        <v>525406.35</v>
      </c>
      <c r="I84" s="25">
        <v>0</v>
      </c>
      <c r="J84" s="25">
        <v>0</v>
      </c>
      <c r="K84" s="25">
        <v>525406.35</v>
      </c>
      <c r="L84" s="18"/>
    </row>
    <row r="85" spans="1:12" x14ac:dyDescent="0.3">
      <c r="A85" s="16" t="s">
        <v>521</v>
      </c>
      <c r="B85" s="3" t="s">
        <v>385</v>
      </c>
      <c r="C85" s="4"/>
      <c r="D85" s="4"/>
      <c r="E85" s="4"/>
      <c r="F85" s="4"/>
      <c r="G85" s="17" t="s">
        <v>522</v>
      </c>
      <c r="H85" s="25">
        <v>4009607.95</v>
      </c>
      <c r="I85" s="25">
        <v>0</v>
      </c>
      <c r="J85" s="25">
        <v>0</v>
      </c>
      <c r="K85" s="25">
        <v>4009607.95</v>
      </c>
      <c r="L85" s="18"/>
    </row>
    <row r="86" spans="1:12" x14ac:dyDescent="0.3">
      <c r="A86" s="16" t="s">
        <v>523</v>
      </c>
      <c r="B86" s="3" t="s">
        <v>385</v>
      </c>
      <c r="C86" s="4"/>
      <c r="D86" s="4"/>
      <c r="E86" s="4"/>
      <c r="F86" s="4"/>
      <c r="G86" s="17" t="s">
        <v>524</v>
      </c>
      <c r="H86" s="25">
        <v>5617914.8700000001</v>
      </c>
      <c r="I86" s="25">
        <v>0</v>
      </c>
      <c r="J86" s="25">
        <v>0</v>
      </c>
      <c r="K86" s="25">
        <v>5617914.8700000001</v>
      </c>
      <c r="L86" s="18"/>
    </row>
    <row r="87" spans="1:12" x14ac:dyDescent="0.3">
      <c r="A87" s="16" t="s">
        <v>525</v>
      </c>
      <c r="B87" s="3" t="s">
        <v>385</v>
      </c>
      <c r="C87" s="4"/>
      <c r="D87" s="4"/>
      <c r="E87" s="4"/>
      <c r="F87" s="4"/>
      <c r="G87" s="17" t="s">
        <v>526</v>
      </c>
      <c r="H87" s="25">
        <v>1338399.67</v>
      </c>
      <c r="I87" s="25">
        <v>0</v>
      </c>
      <c r="J87" s="25">
        <v>0</v>
      </c>
      <c r="K87" s="25">
        <v>1338399.67</v>
      </c>
      <c r="L87" s="18"/>
    </row>
    <row r="88" spans="1:12" x14ac:dyDescent="0.3">
      <c r="A88" s="16" t="s">
        <v>527</v>
      </c>
      <c r="B88" s="3" t="s">
        <v>385</v>
      </c>
      <c r="C88" s="4"/>
      <c r="D88" s="4"/>
      <c r="E88" s="4"/>
      <c r="F88" s="4"/>
      <c r="G88" s="17" t="s">
        <v>528</v>
      </c>
      <c r="H88" s="25">
        <v>7007476.5800000001</v>
      </c>
      <c r="I88" s="25">
        <v>0</v>
      </c>
      <c r="J88" s="25">
        <v>0</v>
      </c>
      <c r="K88" s="25">
        <v>7007476.5800000001</v>
      </c>
      <c r="L88" s="18"/>
    </row>
    <row r="89" spans="1:12" x14ac:dyDescent="0.3">
      <c r="A89" s="16" t="s">
        <v>529</v>
      </c>
      <c r="B89" s="3" t="s">
        <v>385</v>
      </c>
      <c r="C89" s="4"/>
      <c r="D89" s="4"/>
      <c r="E89" s="4"/>
      <c r="F89" s="4"/>
      <c r="G89" s="17" t="s">
        <v>530</v>
      </c>
      <c r="H89" s="25">
        <v>329418.58</v>
      </c>
      <c r="I89" s="25">
        <v>19029.45</v>
      </c>
      <c r="J89" s="25">
        <v>0</v>
      </c>
      <c r="K89" s="25">
        <v>348448.03</v>
      </c>
      <c r="L89" s="18"/>
    </row>
    <row r="90" spans="1:12" x14ac:dyDescent="0.3">
      <c r="A90" s="16" t="s">
        <v>531</v>
      </c>
      <c r="B90" s="3" t="s">
        <v>385</v>
      </c>
      <c r="C90" s="4"/>
      <c r="D90" s="4"/>
      <c r="E90" s="4"/>
      <c r="F90" s="4"/>
      <c r="G90" s="17" t="s">
        <v>532</v>
      </c>
      <c r="H90" s="25">
        <v>2769863.61</v>
      </c>
      <c r="I90" s="25">
        <v>0</v>
      </c>
      <c r="J90" s="25">
        <v>0</v>
      </c>
      <c r="K90" s="25">
        <v>2769863.61</v>
      </c>
      <c r="L90" s="18"/>
    </row>
    <row r="91" spans="1:12" x14ac:dyDescent="0.3">
      <c r="A91" s="16" t="s">
        <v>533</v>
      </c>
      <c r="B91" s="3" t="s">
        <v>385</v>
      </c>
      <c r="C91" s="4"/>
      <c r="D91" s="4"/>
      <c r="E91" s="4"/>
      <c r="F91" s="4"/>
      <c r="G91" s="17" t="s">
        <v>534</v>
      </c>
      <c r="H91" s="25">
        <v>3832172.58</v>
      </c>
      <c r="I91" s="25">
        <v>0</v>
      </c>
      <c r="J91" s="25">
        <v>0</v>
      </c>
      <c r="K91" s="25">
        <v>3832172.58</v>
      </c>
      <c r="L91" s="18"/>
    </row>
    <row r="92" spans="1:12" x14ac:dyDescent="0.3">
      <c r="A92" s="16" t="s">
        <v>535</v>
      </c>
      <c r="B92" s="3" t="s">
        <v>385</v>
      </c>
      <c r="C92" s="4"/>
      <c r="D92" s="4"/>
      <c r="E92" s="4"/>
      <c r="F92" s="4"/>
      <c r="G92" s="17" t="s">
        <v>536</v>
      </c>
      <c r="H92" s="25">
        <v>174389.91</v>
      </c>
      <c r="I92" s="25">
        <v>0</v>
      </c>
      <c r="J92" s="25">
        <v>0</v>
      </c>
      <c r="K92" s="25">
        <v>174389.91</v>
      </c>
      <c r="L92" s="18"/>
    </row>
    <row r="93" spans="1:12" x14ac:dyDescent="0.3">
      <c r="A93" s="16" t="s">
        <v>537</v>
      </c>
      <c r="B93" s="3" t="s">
        <v>385</v>
      </c>
      <c r="C93" s="4"/>
      <c r="D93" s="4"/>
      <c r="E93" s="4"/>
      <c r="F93" s="4"/>
      <c r="G93" s="17" t="s">
        <v>538</v>
      </c>
      <c r="H93" s="25">
        <v>560490.98</v>
      </c>
      <c r="I93" s="25">
        <v>0</v>
      </c>
      <c r="J93" s="25">
        <v>0</v>
      </c>
      <c r="K93" s="25">
        <v>560490.98</v>
      </c>
      <c r="L93" s="18"/>
    </row>
    <row r="94" spans="1:12" x14ac:dyDescent="0.3">
      <c r="A94" s="16" t="s">
        <v>539</v>
      </c>
      <c r="B94" s="3" t="s">
        <v>385</v>
      </c>
      <c r="C94" s="4"/>
      <c r="D94" s="4"/>
      <c r="E94" s="4"/>
      <c r="F94" s="4"/>
      <c r="G94" s="17" t="s">
        <v>540</v>
      </c>
      <c r="H94" s="25">
        <v>69645.5</v>
      </c>
      <c r="I94" s="25">
        <v>0</v>
      </c>
      <c r="J94" s="25">
        <v>0</v>
      </c>
      <c r="K94" s="25">
        <v>69645.5</v>
      </c>
      <c r="L94" s="18"/>
    </row>
    <row r="95" spans="1:12" x14ac:dyDescent="0.3">
      <c r="A95" s="16" t="s">
        <v>541</v>
      </c>
      <c r="B95" s="3" t="s">
        <v>385</v>
      </c>
      <c r="C95" s="4"/>
      <c r="D95" s="4"/>
      <c r="E95" s="4"/>
      <c r="F95" s="4"/>
      <c r="G95" s="17" t="s">
        <v>542</v>
      </c>
      <c r="H95" s="25">
        <v>451228.94</v>
      </c>
      <c r="I95" s="25">
        <v>0</v>
      </c>
      <c r="J95" s="25">
        <v>0</v>
      </c>
      <c r="K95" s="25">
        <v>451228.94</v>
      </c>
      <c r="L95" s="18"/>
    </row>
    <row r="96" spans="1:12" x14ac:dyDescent="0.3">
      <c r="A96" s="16" t="s">
        <v>543</v>
      </c>
      <c r="B96" s="3" t="s">
        <v>385</v>
      </c>
      <c r="C96" s="4"/>
      <c r="D96" s="4"/>
      <c r="E96" s="4"/>
      <c r="F96" s="4"/>
      <c r="G96" s="17" t="s">
        <v>544</v>
      </c>
      <c r="H96" s="25">
        <v>385830.13</v>
      </c>
      <c r="I96" s="25">
        <v>0</v>
      </c>
      <c r="J96" s="25">
        <v>0</v>
      </c>
      <c r="K96" s="25">
        <v>385830.13</v>
      </c>
      <c r="L96" s="18"/>
    </row>
    <row r="97" spans="1:12" x14ac:dyDescent="0.3">
      <c r="A97" s="16" t="s">
        <v>545</v>
      </c>
      <c r="B97" s="3" t="s">
        <v>385</v>
      </c>
      <c r="C97" s="4"/>
      <c r="D97" s="4"/>
      <c r="E97" s="4"/>
      <c r="F97" s="4"/>
      <c r="G97" s="17" t="s">
        <v>546</v>
      </c>
      <c r="H97" s="25">
        <v>1056700</v>
      </c>
      <c r="I97" s="25">
        <v>0</v>
      </c>
      <c r="J97" s="25">
        <v>0</v>
      </c>
      <c r="K97" s="25">
        <v>1056700</v>
      </c>
      <c r="L97" s="18"/>
    </row>
    <row r="98" spans="1:12" x14ac:dyDescent="0.3">
      <c r="A98" s="16" t="s">
        <v>547</v>
      </c>
      <c r="B98" s="3" t="s">
        <v>385</v>
      </c>
      <c r="C98" s="4"/>
      <c r="D98" s="4"/>
      <c r="E98" s="4"/>
      <c r="F98" s="4"/>
      <c r="G98" s="17" t="s">
        <v>548</v>
      </c>
      <c r="H98" s="25">
        <v>463740.7</v>
      </c>
      <c r="I98" s="25">
        <v>0</v>
      </c>
      <c r="J98" s="25">
        <v>0</v>
      </c>
      <c r="K98" s="25">
        <v>463740.7</v>
      </c>
      <c r="L98" s="18"/>
    </row>
    <row r="99" spans="1:12" x14ac:dyDescent="0.3">
      <c r="A99" s="16" t="s">
        <v>549</v>
      </c>
      <c r="B99" s="3" t="s">
        <v>385</v>
      </c>
      <c r="C99" s="4"/>
      <c r="D99" s="4"/>
      <c r="E99" s="4"/>
      <c r="F99" s="4"/>
      <c r="G99" s="17" t="s">
        <v>550</v>
      </c>
      <c r="H99" s="25">
        <v>-463740.7</v>
      </c>
      <c r="I99" s="25">
        <v>0</v>
      </c>
      <c r="J99" s="25">
        <v>0</v>
      </c>
      <c r="K99" s="25">
        <v>-463740.7</v>
      </c>
      <c r="L99" s="18"/>
    </row>
    <row r="100" spans="1:12" x14ac:dyDescent="0.3">
      <c r="A100" s="19" t="s">
        <v>385</v>
      </c>
      <c r="B100" s="3" t="s">
        <v>385</v>
      </c>
      <c r="C100" s="4"/>
      <c r="D100" s="4"/>
      <c r="E100" s="4"/>
      <c r="F100" s="4"/>
      <c r="G100" s="20" t="s">
        <v>385</v>
      </c>
      <c r="H100" s="26"/>
      <c r="I100" s="26"/>
      <c r="J100" s="26"/>
      <c r="K100" s="26"/>
      <c r="L100" s="21"/>
    </row>
    <row r="101" spans="1:12" x14ac:dyDescent="0.3">
      <c r="A101" s="11" t="s">
        <v>551</v>
      </c>
      <c r="B101" s="3" t="s">
        <v>385</v>
      </c>
      <c r="C101" s="4"/>
      <c r="D101" s="4"/>
      <c r="E101" s="12" t="s">
        <v>552</v>
      </c>
      <c r="F101" s="13"/>
      <c r="G101" s="13"/>
      <c r="H101" s="2">
        <v>-30924936.25</v>
      </c>
      <c r="I101" s="2">
        <v>0</v>
      </c>
      <c r="J101" s="2">
        <v>319104.94</v>
      </c>
      <c r="K101" s="2">
        <v>-31244041.190000001</v>
      </c>
      <c r="L101" s="14"/>
    </row>
    <row r="102" spans="1:12" x14ac:dyDescent="0.3">
      <c r="A102" s="11" t="s">
        <v>553</v>
      </c>
      <c r="B102" s="3" t="s">
        <v>385</v>
      </c>
      <c r="C102" s="4"/>
      <c r="D102" s="4"/>
      <c r="E102" s="4"/>
      <c r="F102" s="12" t="s">
        <v>552</v>
      </c>
      <c r="G102" s="13"/>
      <c r="H102" s="2">
        <v>-30924936.25</v>
      </c>
      <c r="I102" s="2">
        <v>0</v>
      </c>
      <c r="J102" s="2">
        <v>319104.94</v>
      </c>
      <c r="K102" s="2">
        <v>-31244041.190000001</v>
      </c>
      <c r="L102" s="14"/>
    </row>
    <row r="103" spans="1:12" x14ac:dyDescent="0.3">
      <c r="A103" s="16" t="s">
        <v>554</v>
      </c>
      <c r="B103" s="3" t="s">
        <v>385</v>
      </c>
      <c r="C103" s="4"/>
      <c r="D103" s="4"/>
      <c r="E103" s="4"/>
      <c r="F103" s="4"/>
      <c r="G103" s="17" t="s">
        <v>555</v>
      </c>
      <c r="H103" s="25">
        <v>-1108963.1499999999</v>
      </c>
      <c r="I103" s="25">
        <v>0</v>
      </c>
      <c r="J103" s="25">
        <v>0</v>
      </c>
      <c r="K103" s="25">
        <v>-1108963.1499999999</v>
      </c>
      <c r="L103" s="18"/>
    </row>
    <row r="104" spans="1:12" x14ac:dyDescent="0.3">
      <c r="A104" s="16" t="s">
        <v>556</v>
      </c>
      <c r="B104" s="3" t="s">
        <v>385</v>
      </c>
      <c r="C104" s="4"/>
      <c r="D104" s="4"/>
      <c r="E104" s="4"/>
      <c r="F104" s="4"/>
      <c r="G104" s="17" t="s">
        <v>557</v>
      </c>
      <c r="H104" s="25">
        <v>-1497520.84</v>
      </c>
      <c r="I104" s="25">
        <v>0</v>
      </c>
      <c r="J104" s="25">
        <v>59885.4</v>
      </c>
      <c r="K104" s="25">
        <v>-1557406.24</v>
      </c>
      <c r="L104" s="18"/>
    </row>
    <row r="105" spans="1:12" x14ac:dyDescent="0.3">
      <c r="A105" s="16" t="s">
        <v>558</v>
      </c>
      <c r="B105" s="3" t="s">
        <v>385</v>
      </c>
      <c r="C105" s="4"/>
      <c r="D105" s="4"/>
      <c r="E105" s="4"/>
      <c r="F105" s="4"/>
      <c r="G105" s="17" t="s">
        <v>559</v>
      </c>
      <c r="H105" s="25">
        <v>-826910.95</v>
      </c>
      <c r="I105" s="25">
        <v>0</v>
      </c>
      <c r="J105" s="25">
        <v>5045.07</v>
      </c>
      <c r="K105" s="25">
        <v>-831956.02</v>
      </c>
      <c r="L105" s="18"/>
    </row>
    <row r="106" spans="1:12" x14ac:dyDescent="0.3">
      <c r="A106" s="16" t="s">
        <v>560</v>
      </c>
      <c r="B106" s="3" t="s">
        <v>385</v>
      </c>
      <c r="C106" s="4"/>
      <c r="D106" s="4"/>
      <c r="E106" s="4"/>
      <c r="F106" s="4"/>
      <c r="G106" s="17" t="s">
        <v>561</v>
      </c>
      <c r="H106" s="25">
        <v>-759111.34</v>
      </c>
      <c r="I106" s="25">
        <v>0</v>
      </c>
      <c r="J106" s="25">
        <v>0</v>
      </c>
      <c r="K106" s="25">
        <v>-759111.34</v>
      </c>
      <c r="L106" s="18"/>
    </row>
    <row r="107" spans="1:12" x14ac:dyDescent="0.3">
      <c r="A107" s="16" t="s">
        <v>562</v>
      </c>
      <c r="B107" s="3" t="s">
        <v>385</v>
      </c>
      <c r="C107" s="4"/>
      <c r="D107" s="4"/>
      <c r="E107" s="4"/>
      <c r="F107" s="4"/>
      <c r="G107" s="17" t="s">
        <v>563</v>
      </c>
      <c r="H107" s="25">
        <v>-2745773.42</v>
      </c>
      <c r="I107" s="25">
        <v>0</v>
      </c>
      <c r="J107" s="25">
        <v>137795.59</v>
      </c>
      <c r="K107" s="25">
        <v>-2883569.01</v>
      </c>
      <c r="L107" s="18"/>
    </row>
    <row r="108" spans="1:12" x14ac:dyDescent="0.3">
      <c r="A108" s="16" t="s">
        <v>564</v>
      </c>
      <c r="B108" s="3" t="s">
        <v>385</v>
      </c>
      <c r="C108" s="4"/>
      <c r="D108" s="4"/>
      <c r="E108" s="4"/>
      <c r="F108" s="4"/>
      <c r="G108" s="17" t="s">
        <v>565</v>
      </c>
      <c r="H108" s="25">
        <v>-68124.23</v>
      </c>
      <c r="I108" s="25">
        <v>0</v>
      </c>
      <c r="J108" s="25">
        <v>645.26</v>
      </c>
      <c r="K108" s="25">
        <v>-68769.490000000005</v>
      </c>
      <c r="L108" s="18"/>
    </row>
    <row r="109" spans="1:12" x14ac:dyDescent="0.3">
      <c r="A109" s="16" t="s">
        <v>566</v>
      </c>
      <c r="B109" s="3" t="s">
        <v>385</v>
      </c>
      <c r="C109" s="4"/>
      <c r="D109" s="4"/>
      <c r="E109" s="4"/>
      <c r="F109" s="4"/>
      <c r="G109" s="17" t="s">
        <v>567</v>
      </c>
      <c r="H109" s="25">
        <v>-350327.15</v>
      </c>
      <c r="I109" s="25">
        <v>0</v>
      </c>
      <c r="J109" s="25">
        <v>0</v>
      </c>
      <c r="K109" s="25">
        <v>-350327.15</v>
      </c>
      <c r="L109" s="18"/>
    </row>
    <row r="110" spans="1:12" x14ac:dyDescent="0.3">
      <c r="A110" s="16" t="s">
        <v>568</v>
      </c>
      <c r="B110" s="3" t="s">
        <v>385</v>
      </c>
      <c r="C110" s="4"/>
      <c r="D110" s="4"/>
      <c r="E110" s="4"/>
      <c r="F110" s="4"/>
      <c r="G110" s="17" t="s">
        <v>569</v>
      </c>
      <c r="H110" s="25">
        <v>-48104.38</v>
      </c>
      <c r="I110" s="25">
        <v>0</v>
      </c>
      <c r="J110" s="25">
        <v>0</v>
      </c>
      <c r="K110" s="25">
        <v>-48104.38</v>
      </c>
      <c r="L110" s="18"/>
    </row>
    <row r="111" spans="1:12" x14ac:dyDescent="0.3">
      <c r="A111" s="16" t="s">
        <v>570</v>
      </c>
      <c r="B111" s="3" t="s">
        <v>385</v>
      </c>
      <c r="C111" s="4"/>
      <c r="D111" s="4"/>
      <c r="E111" s="4"/>
      <c r="F111" s="4"/>
      <c r="G111" s="17" t="s">
        <v>571</v>
      </c>
      <c r="H111" s="25">
        <v>-584788.54</v>
      </c>
      <c r="I111" s="25">
        <v>0</v>
      </c>
      <c r="J111" s="25">
        <v>0</v>
      </c>
      <c r="K111" s="25">
        <v>-584788.54</v>
      </c>
      <c r="L111" s="18"/>
    </row>
    <row r="112" spans="1:12" x14ac:dyDescent="0.3">
      <c r="A112" s="16" t="s">
        <v>572</v>
      </c>
      <c r="B112" s="3" t="s">
        <v>385</v>
      </c>
      <c r="C112" s="4"/>
      <c r="D112" s="4"/>
      <c r="E112" s="4"/>
      <c r="F112" s="4"/>
      <c r="G112" s="17" t="s">
        <v>573</v>
      </c>
      <c r="H112" s="25">
        <v>-545088.73</v>
      </c>
      <c r="I112" s="25">
        <v>0</v>
      </c>
      <c r="J112" s="25">
        <v>483.63</v>
      </c>
      <c r="K112" s="25">
        <v>-545572.36</v>
      </c>
      <c r="L112" s="18"/>
    </row>
    <row r="113" spans="1:12" x14ac:dyDescent="0.3">
      <c r="A113" s="16" t="s">
        <v>574</v>
      </c>
      <c r="B113" s="3" t="s">
        <v>385</v>
      </c>
      <c r="C113" s="4"/>
      <c r="D113" s="4"/>
      <c r="E113" s="4"/>
      <c r="F113" s="4"/>
      <c r="G113" s="17" t="s">
        <v>575</v>
      </c>
      <c r="H113" s="25">
        <v>-120178.97</v>
      </c>
      <c r="I113" s="25">
        <v>0</v>
      </c>
      <c r="J113" s="25">
        <v>0</v>
      </c>
      <c r="K113" s="25">
        <v>-120178.97</v>
      </c>
      <c r="L113" s="18"/>
    </row>
    <row r="114" spans="1:12" x14ac:dyDescent="0.3">
      <c r="A114" s="16" t="s">
        <v>576</v>
      </c>
      <c r="B114" s="3" t="s">
        <v>385</v>
      </c>
      <c r="C114" s="4"/>
      <c r="D114" s="4"/>
      <c r="E114" s="4"/>
      <c r="F114" s="4"/>
      <c r="G114" s="17" t="s">
        <v>577</v>
      </c>
      <c r="H114" s="25">
        <v>-31828.44</v>
      </c>
      <c r="I114" s="25">
        <v>0</v>
      </c>
      <c r="J114" s="25">
        <v>0</v>
      </c>
      <c r="K114" s="25">
        <v>-31828.44</v>
      </c>
      <c r="L114" s="18"/>
    </row>
    <row r="115" spans="1:12" x14ac:dyDescent="0.3">
      <c r="A115" s="16" t="s">
        <v>578</v>
      </c>
      <c r="B115" s="3" t="s">
        <v>385</v>
      </c>
      <c r="C115" s="4"/>
      <c r="D115" s="4"/>
      <c r="E115" s="4"/>
      <c r="F115" s="4"/>
      <c r="G115" s="17" t="s">
        <v>579</v>
      </c>
      <c r="H115" s="25">
        <v>-525406.35</v>
      </c>
      <c r="I115" s="25">
        <v>0</v>
      </c>
      <c r="J115" s="25">
        <v>0</v>
      </c>
      <c r="K115" s="25">
        <v>-525406.35</v>
      </c>
      <c r="L115" s="18"/>
    </row>
    <row r="116" spans="1:12" x14ac:dyDescent="0.3">
      <c r="A116" s="16" t="s">
        <v>580</v>
      </c>
      <c r="B116" s="3" t="s">
        <v>385</v>
      </c>
      <c r="C116" s="4"/>
      <c r="D116" s="4"/>
      <c r="E116" s="4"/>
      <c r="F116" s="4"/>
      <c r="G116" s="17" t="s">
        <v>581</v>
      </c>
      <c r="H116" s="25">
        <v>-2420785.35</v>
      </c>
      <c r="I116" s="25">
        <v>0</v>
      </c>
      <c r="J116" s="25">
        <v>28326.32</v>
      </c>
      <c r="K116" s="25">
        <v>-2449111.67</v>
      </c>
      <c r="L116" s="18"/>
    </row>
    <row r="117" spans="1:12" x14ac:dyDescent="0.3">
      <c r="A117" s="16" t="s">
        <v>582</v>
      </c>
      <c r="B117" s="3" t="s">
        <v>385</v>
      </c>
      <c r="C117" s="4"/>
      <c r="D117" s="4"/>
      <c r="E117" s="4"/>
      <c r="F117" s="4"/>
      <c r="G117" s="17" t="s">
        <v>583</v>
      </c>
      <c r="H117" s="25">
        <v>-5241263.45</v>
      </c>
      <c r="I117" s="25">
        <v>0</v>
      </c>
      <c r="J117" s="25">
        <v>7345.76</v>
      </c>
      <c r="K117" s="25">
        <v>-5248609.21</v>
      </c>
      <c r="L117" s="18"/>
    </row>
    <row r="118" spans="1:12" x14ac:dyDescent="0.3">
      <c r="A118" s="16" t="s">
        <v>584</v>
      </c>
      <c r="B118" s="3" t="s">
        <v>385</v>
      </c>
      <c r="C118" s="4"/>
      <c r="D118" s="4"/>
      <c r="E118" s="4"/>
      <c r="F118" s="4"/>
      <c r="G118" s="17" t="s">
        <v>585</v>
      </c>
      <c r="H118" s="25">
        <v>-1218895.6299999999</v>
      </c>
      <c r="I118" s="25">
        <v>0</v>
      </c>
      <c r="J118" s="25">
        <v>3351.57</v>
      </c>
      <c r="K118" s="25">
        <v>-1222247.2</v>
      </c>
      <c r="L118" s="18"/>
    </row>
    <row r="119" spans="1:12" x14ac:dyDescent="0.3">
      <c r="A119" s="16" t="s">
        <v>586</v>
      </c>
      <c r="B119" s="3" t="s">
        <v>385</v>
      </c>
      <c r="C119" s="4"/>
      <c r="D119" s="4"/>
      <c r="E119" s="4"/>
      <c r="F119" s="4"/>
      <c r="G119" s="17" t="s">
        <v>587</v>
      </c>
      <c r="H119" s="25">
        <v>-5418009.1399999997</v>
      </c>
      <c r="I119" s="25">
        <v>0</v>
      </c>
      <c r="J119" s="25">
        <v>29366.57</v>
      </c>
      <c r="K119" s="25">
        <v>-5447375.71</v>
      </c>
      <c r="L119" s="18"/>
    </row>
    <row r="120" spans="1:12" x14ac:dyDescent="0.3">
      <c r="A120" s="16" t="s">
        <v>588</v>
      </c>
      <c r="B120" s="3" t="s">
        <v>385</v>
      </c>
      <c r="C120" s="4"/>
      <c r="D120" s="4"/>
      <c r="E120" s="4"/>
      <c r="F120" s="4"/>
      <c r="G120" s="17" t="s">
        <v>589</v>
      </c>
      <c r="H120" s="25">
        <v>-274847.7</v>
      </c>
      <c r="I120" s="25">
        <v>0</v>
      </c>
      <c r="J120" s="25">
        <v>1436.93</v>
      </c>
      <c r="K120" s="25">
        <v>-276284.63</v>
      </c>
      <c r="L120" s="18"/>
    </row>
    <row r="121" spans="1:12" x14ac:dyDescent="0.3">
      <c r="A121" s="16" t="s">
        <v>590</v>
      </c>
      <c r="B121" s="3" t="s">
        <v>385</v>
      </c>
      <c r="C121" s="4"/>
      <c r="D121" s="4"/>
      <c r="E121" s="4"/>
      <c r="F121" s="4"/>
      <c r="G121" s="17" t="s">
        <v>591</v>
      </c>
      <c r="H121" s="25">
        <v>-2763003.59</v>
      </c>
      <c r="I121" s="25">
        <v>0</v>
      </c>
      <c r="J121" s="25">
        <v>3273.72</v>
      </c>
      <c r="K121" s="25">
        <v>-2766277.31</v>
      </c>
      <c r="L121" s="18"/>
    </row>
    <row r="122" spans="1:12" x14ac:dyDescent="0.3">
      <c r="A122" s="16" t="s">
        <v>592</v>
      </c>
      <c r="B122" s="3" t="s">
        <v>385</v>
      </c>
      <c r="C122" s="4"/>
      <c r="D122" s="4"/>
      <c r="E122" s="4"/>
      <c r="F122" s="4"/>
      <c r="G122" s="17" t="s">
        <v>593</v>
      </c>
      <c r="H122" s="25">
        <v>-3832172.58</v>
      </c>
      <c r="I122" s="25">
        <v>0</v>
      </c>
      <c r="J122" s="25">
        <v>0</v>
      </c>
      <c r="K122" s="25">
        <v>-3832172.58</v>
      </c>
      <c r="L122" s="18"/>
    </row>
    <row r="123" spans="1:12" x14ac:dyDescent="0.3">
      <c r="A123" s="16" t="s">
        <v>594</v>
      </c>
      <c r="B123" s="3" t="s">
        <v>385</v>
      </c>
      <c r="C123" s="4"/>
      <c r="D123" s="4"/>
      <c r="E123" s="4"/>
      <c r="F123" s="4"/>
      <c r="G123" s="17" t="s">
        <v>595</v>
      </c>
      <c r="H123" s="25">
        <v>-174389.91</v>
      </c>
      <c r="I123" s="25">
        <v>0</v>
      </c>
      <c r="J123" s="25">
        <v>0</v>
      </c>
      <c r="K123" s="25">
        <v>-174389.91</v>
      </c>
      <c r="L123" s="18"/>
    </row>
    <row r="124" spans="1:12" x14ac:dyDescent="0.3">
      <c r="A124" s="16" t="s">
        <v>596</v>
      </c>
      <c r="B124" s="3" t="s">
        <v>385</v>
      </c>
      <c r="C124" s="4"/>
      <c r="D124" s="4"/>
      <c r="E124" s="4"/>
      <c r="F124" s="4"/>
      <c r="G124" s="17" t="s">
        <v>597</v>
      </c>
      <c r="H124" s="25">
        <v>-177374.21</v>
      </c>
      <c r="I124" s="25">
        <v>0</v>
      </c>
      <c r="J124" s="25">
        <v>9520.67</v>
      </c>
      <c r="K124" s="25">
        <v>-186894.88</v>
      </c>
      <c r="L124" s="18"/>
    </row>
    <row r="125" spans="1:12" x14ac:dyDescent="0.3">
      <c r="A125" s="16" t="s">
        <v>598</v>
      </c>
      <c r="B125" s="3" t="s">
        <v>385</v>
      </c>
      <c r="C125" s="4"/>
      <c r="D125" s="4"/>
      <c r="E125" s="4"/>
      <c r="F125" s="4"/>
      <c r="G125" s="17" t="s">
        <v>599</v>
      </c>
      <c r="H125" s="25">
        <v>-33479.26</v>
      </c>
      <c r="I125" s="25">
        <v>0</v>
      </c>
      <c r="J125" s="25">
        <v>460.48</v>
      </c>
      <c r="K125" s="25">
        <v>-33939.74</v>
      </c>
      <c r="L125" s="18"/>
    </row>
    <row r="126" spans="1:12" x14ac:dyDescent="0.3">
      <c r="A126" s="16" t="s">
        <v>600</v>
      </c>
      <c r="B126" s="3" t="s">
        <v>385</v>
      </c>
      <c r="C126" s="4"/>
      <c r="D126" s="4"/>
      <c r="E126" s="4"/>
      <c r="F126" s="4"/>
      <c r="G126" s="17" t="s">
        <v>601</v>
      </c>
      <c r="H126" s="25">
        <v>-50426.79</v>
      </c>
      <c r="I126" s="25">
        <v>0</v>
      </c>
      <c r="J126" s="25">
        <v>7664.71</v>
      </c>
      <c r="K126" s="25">
        <v>-58091.5</v>
      </c>
      <c r="L126" s="18"/>
    </row>
    <row r="127" spans="1:12" x14ac:dyDescent="0.3">
      <c r="A127" s="16" t="s">
        <v>602</v>
      </c>
      <c r="B127" s="3" t="s">
        <v>385</v>
      </c>
      <c r="C127" s="4"/>
      <c r="D127" s="4"/>
      <c r="E127" s="4"/>
      <c r="F127" s="4"/>
      <c r="G127" s="17" t="s">
        <v>603</v>
      </c>
      <c r="H127" s="25">
        <v>-64736.13</v>
      </c>
      <c r="I127" s="25">
        <v>0</v>
      </c>
      <c r="J127" s="25">
        <v>6553.83</v>
      </c>
      <c r="K127" s="25">
        <v>-71289.960000000006</v>
      </c>
      <c r="L127" s="18"/>
    </row>
    <row r="128" spans="1:12" x14ac:dyDescent="0.3">
      <c r="A128" s="16" t="s">
        <v>604</v>
      </c>
      <c r="B128" s="3" t="s">
        <v>385</v>
      </c>
      <c r="C128" s="4"/>
      <c r="D128" s="4"/>
      <c r="E128" s="4"/>
      <c r="F128" s="4"/>
      <c r="G128" s="17" t="s">
        <v>605</v>
      </c>
      <c r="H128" s="25">
        <v>-43426.02</v>
      </c>
      <c r="I128" s="25">
        <v>0</v>
      </c>
      <c r="J128" s="25">
        <v>17949.43</v>
      </c>
      <c r="K128" s="25">
        <v>-61375.45</v>
      </c>
      <c r="L128" s="18"/>
    </row>
    <row r="129" spans="1:12" x14ac:dyDescent="0.3">
      <c r="A129" s="19" t="s">
        <v>385</v>
      </c>
      <c r="B129" s="3" t="s">
        <v>385</v>
      </c>
      <c r="C129" s="4"/>
      <c r="D129" s="4"/>
      <c r="E129" s="4"/>
      <c r="F129" s="4"/>
      <c r="G129" s="20" t="s">
        <v>385</v>
      </c>
      <c r="H129" s="26"/>
      <c r="I129" s="26"/>
      <c r="J129" s="26"/>
      <c r="K129" s="26"/>
      <c r="L129" s="21"/>
    </row>
    <row r="130" spans="1:12" x14ac:dyDescent="0.3">
      <c r="A130" s="11" t="s">
        <v>606</v>
      </c>
      <c r="B130" s="3" t="s">
        <v>385</v>
      </c>
      <c r="C130" s="4"/>
      <c r="D130" s="4"/>
      <c r="E130" s="12" t="s">
        <v>607</v>
      </c>
      <c r="F130" s="13"/>
      <c r="G130" s="13"/>
      <c r="H130" s="2">
        <v>324591.67</v>
      </c>
      <c r="I130" s="2">
        <v>0</v>
      </c>
      <c r="J130" s="2">
        <v>5872.21</v>
      </c>
      <c r="K130" s="2">
        <v>318719.46000000002</v>
      </c>
      <c r="L130" s="14"/>
    </row>
    <row r="131" spans="1:12" x14ac:dyDescent="0.3">
      <c r="A131" s="11" t="s">
        <v>608</v>
      </c>
      <c r="B131" s="3" t="s">
        <v>385</v>
      </c>
      <c r="C131" s="4"/>
      <c r="D131" s="4"/>
      <c r="E131" s="4"/>
      <c r="F131" s="12" t="s">
        <v>607</v>
      </c>
      <c r="G131" s="13"/>
      <c r="H131" s="2">
        <v>882788.32</v>
      </c>
      <c r="I131" s="2">
        <v>0</v>
      </c>
      <c r="J131" s="2">
        <v>0</v>
      </c>
      <c r="K131" s="2">
        <v>882788.32</v>
      </c>
      <c r="L131" s="14"/>
    </row>
    <row r="132" spans="1:12" x14ac:dyDescent="0.3">
      <c r="A132" s="16" t="s">
        <v>609</v>
      </c>
      <c r="B132" s="3" t="s">
        <v>385</v>
      </c>
      <c r="C132" s="4"/>
      <c r="D132" s="4"/>
      <c r="E132" s="4"/>
      <c r="F132" s="4"/>
      <c r="G132" s="17" t="s">
        <v>610</v>
      </c>
      <c r="H132" s="25">
        <v>759470.32</v>
      </c>
      <c r="I132" s="25">
        <v>0</v>
      </c>
      <c r="J132" s="25">
        <v>0</v>
      </c>
      <c r="K132" s="25">
        <v>759470.32</v>
      </c>
      <c r="L132" s="18"/>
    </row>
    <row r="133" spans="1:12" x14ac:dyDescent="0.3">
      <c r="A133" s="16" t="s">
        <v>611</v>
      </c>
      <c r="B133" s="3" t="s">
        <v>385</v>
      </c>
      <c r="C133" s="4"/>
      <c r="D133" s="4"/>
      <c r="E133" s="4"/>
      <c r="F133" s="4"/>
      <c r="G133" s="17" t="s">
        <v>612</v>
      </c>
      <c r="H133" s="25">
        <v>113798</v>
      </c>
      <c r="I133" s="25">
        <v>0</v>
      </c>
      <c r="J133" s="25">
        <v>0</v>
      </c>
      <c r="K133" s="25">
        <v>113798</v>
      </c>
      <c r="L133" s="18"/>
    </row>
    <row r="134" spans="1:12" x14ac:dyDescent="0.3">
      <c r="A134" s="16" t="s">
        <v>613</v>
      </c>
      <c r="B134" s="3" t="s">
        <v>385</v>
      </c>
      <c r="C134" s="4"/>
      <c r="D134" s="4"/>
      <c r="E134" s="4"/>
      <c r="F134" s="4"/>
      <c r="G134" s="17" t="s">
        <v>614</v>
      </c>
      <c r="H134" s="25">
        <v>9520</v>
      </c>
      <c r="I134" s="25">
        <v>0</v>
      </c>
      <c r="J134" s="25">
        <v>0</v>
      </c>
      <c r="K134" s="25">
        <v>9520</v>
      </c>
      <c r="L134" s="18"/>
    </row>
    <row r="135" spans="1:12" x14ac:dyDescent="0.3">
      <c r="A135" s="19" t="s">
        <v>385</v>
      </c>
      <c r="B135" s="3" t="s">
        <v>385</v>
      </c>
      <c r="C135" s="4"/>
      <c r="D135" s="4"/>
      <c r="E135" s="4"/>
      <c r="F135" s="4"/>
      <c r="G135" s="20" t="s">
        <v>385</v>
      </c>
      <c r="H135" s="26"/>
      <c r="I135" s="26"/>
      <c r="J135" s="26"/>
      <c r="K135" s="26"/>
      <c r="L135" s="21"/>
    </row>
    <row r="136" spans="1:12" x14ac:dyDescent="0.3">
      <c r="A136" s="11" t="s">
        <v>615</v>
      </c>
      <c r="B136" s="3" t="s">
        <v>385</v>
      </c>
      <c r="C136" s="4"/>
      <c r="D136" s="4"/>
      <c r="E136" s="4"/>
      <c r="F136" s="12" t="s">
        <v>616</v>
      </c>
      <c r="G136" s="13"/>
      <c r="H136" s="2">
        <v>-558196.65</v>
      </c>
      <c r="I136" s="2">
        <v>0</v>
      </c>
      <c r="J136" s="2">
        <v>5872.21</v>
      </c>
      <c r="K136" s="2">
        <v>-564068.86</v>
      </c>
      <c r="L136" s="14"/>
    </row>
    <row r="137" spans="1:12" x14ac:dyDescent="0.3">
      <c r="A137" s="16" t="s">
        <v>617</v>
      </c>
      <c r="B137" s="3" t="s">
        <v>385</v>
      </c>
      <c r="C137" s="4"/>
      <c r="D137" s="4"/>
      <c r="E137" s="4"/>
      <c r="F137" s="4"/>
      <c r="G137" s="17" t="s">
        <v>618</v>
      </c>
      <c r="H137" s="25">
        <v>-434878.65</v>
      </c>
      <c r="I137" s="25">
        <v>0</v>
      </c>
      <c r="J137" s="25">
        <v>5872.21</v>
      </c>
      <c r="K137" s="25">
        <v>-440750.86</v>
      </c>
      <c r="L137" s="18"/>
    </row>
    <row r="138" spans="1:12" x14ac:dyDescent="0.3">
      <c r="A138" s="16" t="s">
        <v>619</v>
      </c>
      <c r="B138" s="3" t="s">
        <v>385</v>
      </c>
      <c r="C138" s="4"/>
      <c r="D138" s="4"/>
      <c r="E138" s="4"/>
      <c r="F138" s="4"/>
      <c r="G138" s="17" t="s">
        <v>620</v>
      </c>
      <c r="H138" s="25">
        <v>-9520</v>
      </c>
      <c r="I138" s="25">
        <v>0</v>
      </c>
      <c r="J138" s="25">
        <v>0</v>
      </c>
      <c r="K138" s="25">
        <v>-9520</v>
      </c>
      <c r="L138" s="18"/>
    </row>
    <row r="139" spans="1:12" x14ac:dyDescent="0.3">
      <c r="A139" s="16" t="s">
        <v>621</v>
      </c>
      <c r="B139" s="3" t="s">
        <v>385</v>
      </c>
      <c r="C139" s="4"/>
      <c r="D139" s="4"/>
      <c r="E139" s="4"/>
      <c r="F139" s="4"/>
      <c r="G139" s="17" t="s">
        <v>622</v>
      </c>
      <c r="H139" s="25">
        <v>-113798</v>
      </c>
      <c r="I139" s="25">
        <v>0</v>
      </c>
      <c r="J139" s="25">
        <v>0</v>
      </c>
      <c r="K139" s="25">
        <v>-113798</v>
      </c>
      <c r="L139" s="18"/>
    </row>
    <row r="140" spans="1:12" x14ac:dyDescent="0.3">
      <c r="A140" s="19" t="s">
        <v>385</v>
      </c>
      <c r="B140" s="3" t="s">
        <v>385</v>
      </c>
      <c r="C140" s="4"/>
      <c r="D140" s="4"/>
      <c r="E140" s="4"/>
      <c r="F140" s="4"/>
      <c r="G140" s="20" t="s">
        <v>385</v>
      </c>
      <c r="H140" s="26"/>
      <c r="I140" s="26"/>
      <c r="J140" s="26"/>
      <c r="K140" s="26"/>
      <c r="L140" s="21"/>
    </row>
    <row r="141" spans="1:12" x14ac:dyDescent="0.3">
      <c r="A141" s="11" t="s">
        <v>623</v>
      </c>
      <c r="B141" s="3" t="s">
        <v>385</v>
      </c>
      <c r="C141" s="4"/>
      <c r="D141" s="4"/>
      <c r="E141" s="12" t="s">
        <v>624</v>
      </c>
      <c r="F141" s="13"/>
      <c r="G141" s="13"/>
      <c r="H141" s="2">
        <v>87471</v>
      </c>
      <c r="I141" s="2">
        <v>0</v>
      </c>
      <c r="J141" s="2">
        <v>0</v>
      </c>
      <c r="K141" s="2">
        <v>87471</v>
      </c>
      <c r="L141" s="14"/>
    </row>
    <row r="142" spans="1:12" x14ac:dyDescent="0.3">
      <c r="A142" s="11" t="s">
        <v>625</v>
      </c>
      <c r="B142" s="3" t="s">
        <v>385</v>
      </c>
      <c r="C142" s="4"/>
      <c r="D142" s="4"/>
      <c r="E142" s="4"/>
      <c r="F142" s="12" t="s">
        <v>624</v>
      </c>
      <c r="G142" s="13"/>
      <c r="H142" s="2">
        <v>87471</v>
      </c>
      <c r="I142" s="2">
        <v>0</v>
      </c>
      <c r="J142" s="2">
        <v>0</v>
      </c>
      <c r="K142" s="2">
        <v>87471</v>
      </c>
      <c r="L142" s="14"/>
    </row>
    <row r="143" spans="1:12" x14ac:dyDescent="0.3">
      <c r="A143" s="16" t="s">
        <v>626</v>
      </c>
      <c r="B143" s="3" t="s">
        <v>385</v>
      </c>
      <c r="C143" s="4"/>
      <c r="D143" s="4"/>
      <c r="E143" s="4"/>
      <c r="F143" s="4"/>
      <c r="G143" s="17" t="s">
        <v>627</v>
      </c>
      <c r="H143" s="25">
        <v>87471</v>
      </c>
      <c r="I143" s="25">
        <v>0</v>
      </c>
      <c r="J143" s="25">
        <v>0</v>
      </c>
      <c r="K143" s="25">
        <v>87471</v>
      </c>
      <c r="L143" s="18"/>
    </row>
    <row r="144" spans="1:12" x14ac:dyDescent="0.3">
      <c r="A144" s="19" t="s">
        <v>385</v>
      </c>
      <c r="B144" s="3" t="s">
        <v>385</v>
      </c>
      <c r="C144" s="4"/>
      <c r="D144" s="4"/>
      <c r="E144" s="4"/>
      <c r="F144" s="4"/>
      <c r="G144" s="20" t="s">
        <v>385</v>
      </c>
      <c r="H144" s="26"/>
      <c r="I144" s="26"/>
      <c r="J144" s="26"/>
      <c r="K144" s="26"/>
      <c r="L144" s="21"/>
    </row>
    <row r="145" spans="1:12" x14ac:dyDescent="0.3">
      <c r="A145" s="11" t="s">
        <v>628</v>
      </c>
      <c r="B145" s="3" t="s">
        <v>385</v>
      </c>
      <c r="C145" s="4"/>
      <c r="D145" s="12" t="s">
        <v>629</v>
      </c>
      <c r="E145" s="13"/>
      <c r="F145" s="13"/>
      <c r="G145" s="13"/>
      <c r="H145" s="2">
        <v>9654554.6899999995</v>
      </c>
      <c r="I145" s="2">
        <v>0</v>
      </c>
      <c r="J145" s="2">
        <v>0</v>
      </c>
      <c r="K145" s="2">
        <v>9654554.6899999995</v>
      </c>
      <c r="L145" s="14"/>
    </row>
    <row r="146" spans="1:12" x14ac:dyDescent="0.3">
      <c r="A146" s="11" t="s">
        <v>630</v>
      </c>
      <c r="B146" s="3" t="s">
        <v>385</v>
      </c>
      <c r="C146" s="4"/>
      <c r="D146" s="4"/>
      <c r="E146" s="12" t="s">
        <v>629</v>
      </c>
      <c r="F146" s="13"/>
      <c r="G146" s="13"/>
      <c r="H146" s="2">
        <v>9654554.6899999995</v>
      </c>
      <c r="I146" s="2">
        <v>0</v>
      </c>
      <c r="J146" s="2">
        <v>0</v>
      </c>
      <c r="K146" s="2">
        <v>9654554.6899999995</v>
      </c>
      <c r="L146" s="14"/>
    </row>
    <row r="147" spans="1:12" x14ac:dyDescent="0.3">
      <c r="A147" s="11" t="s">
        <v>631</v>
      </c>
      <c r="B147" s="3" t="s">
        <v>385</v>
      </c>
      <c r="C147" s="4"/>
      <c r="D147" s="4"/>
      <c r="E147" s="4"/>
      <c r="F147" s="12" t="s">
        <v>632</v>
      </c>
      <c r="G147" s="13"/>
      <c r="H147" s="2">
        <v>9654554.6899999995</v>
      </c>
      <c r="I147" s="2">
        <v>0</v>
      </c>
      <c r="J147" s="2">
        <v>0</v>
      </c>
      <c r="K147" s="2">
        <v>9654554.6899999995</v>
      </c>
      <c r="L147" s="14"/>
    </row>
    <row r="148" spans="1:12" x14ac:dyDescent="0.3">
      <c r="A148" s="16" t="s">
        <v>633</v>
      </c>
      <c r="B148" s="3" t="s">
        <v>385</v>
      </c>
      <c r="C148" s="4"/>
      <c r="D148" s="4"/>
      <c r="E148" s="4"/>
      <c r="F148" s="4"/>
      <c r="G148" s="17" t="s">
        <v>504</v>
      </c>
      <c r="H148" s="25">
        <v>29585</v>
      </c>
      <c r="I148" s="25">
        <v>0</v>
      </c>
      <c r="J148" s="25">
        <v>0</v>
      </c>
      <c r="K148" s="25">
        <v>29585</v>
      </c>
      <c r="L148" s="18"/>
    </row>
    <row r="149" spans="1:12" x14ac:dyDescent="0.3">
      <c r="A149" s="16" t="s">
        <v>634</v>
      </c>
      <c r="B149" s="3" t="s">
        <v>385</v>
      </c>
      <c r="C149" s="4"/>
      <c r="D149" s="4"/>
      <c r="E149" s="4"/>
      <c r="F149" s="4"/>
      <c r="G149" s="17" t="s">
        <v>635</v>
      </c>
      <c r="H149" s="25">
        <v>1267564.69</v>
      </c>
      <c r="I149" s="25">
        <v>0</v>
      </c>
      <c r="J149" s="25">
        <v>0</v>
      </c>
      <c r="K149" s="25">
        <v>1267564.69</v>
      </c>
      <c r="L149" s="18"/>
    </row>
    <row r="150" spans="1:12" x14ac:dyDescent="0.3">
      <c r="A150" s="16" t="s">
        <v>636</v>
      </c>
      <c r="B150" s="3" t="s">
        <v>385</v>
      </c>
      <c r="C150" s="4"/>
      <c r="D150" s="4"/>
      <c r="E150" s="4"/>
      <c r="F150" s="4"/>
      <c r="G150" s="17" t="s">
        <v>637</v>
      </c>
      <c r="H150" s="25">
        <v>35000</v>
      </c>
      <c r="I150" s="25">
        <v>0</v>
      </c>
      <c r="J150" s="25">
        <v>0</v>
      </c>
      <c r="K150" s="25">
        <v>35000</v>
      </c>
      <c r="L150" s="18"/>
    </row>
    <row r="151" spans="1:12" x14ac:dyDescent="0.3">
      <c r="A151" s="16" t="s">
        <v>638</v>
      </c>
      <c r="B151" s="3" t="s">
        <v>385</v>
      </c>
      <c r="C151" s="4"/>
      <c r="D151" s="4"/>
      <c r="E151" s="4"/>
      <c r="F151" s="4"/>
      <c r="G151" s="17" t="s">
        <v>639</v>
      </c>
      <c r="H151" s="25">
        <v>150000</v>
      </c>
      <c r="I151" s="25">
        <v>0</v>
      </c>
      <c r="J151" s="25">
        <v>0</v>
      </c>
      <c r="K151" s="25">
        <v>150000</v>
      </c>
      <c r="L151" s="18"/>
    </row>
    <row r="152" spans="1:12" x14ac:dyDescent="0.3">
      <c r="A152" s="16" t="s">
        <v>640</v>
      </c>
      <c r="B152" s="3" t="s">
        <v>385</v>
      </c>
      <c r="C152" s="4"/>
      <c r="D152" s="4"/>
      <c r="E152" s="4"/>
      <c r="F152" s="4"/>
      <c r="G152" s="17" t="s">
        <v>641</v>
      </c>
      <c r="H152" s="25">
        <v>8172405</v>
      </c>
      <c r="I152" s="25">
        <v>0</v>
      </c>
      <c r="J152" s="25">
        <v>0</v>
      </c>
      <c r="K152" s="25">
        <v>8172405</v>
      </c>
      <c r="L152" s="18"/>
    </row>
    <row r="153" spans="1:12" x14ac:dyDescent="0.3">
      <c r="A153" s="19" t="s">
        <v>385</v>
      </c>
      <c r="B153" s="3" t="s">
        <v>385</v>
      </c>
      <c r="C153" s="4"/>
      <c r="D153" s="4"/>
      <c r="E153" s="4"/>
      <c r="F153" s="4"/>
      <c r="G153" s="20" t="s">
        <v>385</v>
      </c>
      <c r="H153" s="26"/>
      <c r="I153" s="26"/>
      <c r="J153" s="26"/>
      <c r="K153" s="26"/>
      <c r="L153" s="21"/>
    </row>
    <row r="154" spans="1:12" x14ac:dyDescent="0.3">
      <c r="A154" s="11" t="s">
        <v>642</v>
      </c>
      <c r="B154" s="12" t="s">
        <v>643</v>
      </c>
      <c r="C154" s="13"/>
      <c r="D154" s="13"/>
      <c r="E154" s="13"/>
      <c r="F154" s="13"/>
      <c r="G154" s="13"/>
      <c r="H154" s="2">
        <v>28870799.129999999</v>
      </c>
      <c r="I154" s="2">
        <v>3491459.54</v>
      </c>
      <c r="J154" s="2">
        <v>3672826.46</v>
      </c>
      <c r="K154" s="2">
        <v>29052166.050000001</v>
      </c>
      <c r="L154" s="14"/>
    </row>
    <row r="155" spans="1:12" x14ac:dyDescent="0.3">
      <c r="A155" s="11" t="s">
        <v>644</v>
      </c>
      <c r="B155" s="15" t="s">
        <v>385</v>
      </c>
      <c r="C155" s="12" t="s">
        <v>645</v>
      </c>
      <c r="D155" s="13"/>
      <c r="E155" s="13"/>
      <c r="F155" s="13"/>
      <c r="G155" s="13"/>
      <c r="H155" s="2">
        <v>6901590.9800000004</v>
      </c>
      <c r="I155" s="2">
        <v>3189368.5</v>
      </c>
      <c r="J155" s="2">
        <v>3653459.71</v>
      </c>
      <c r="K155" s="2">
        <v>7365682.1900000004</v>
      </c>
      <c r="L155" s="14"/>
    </row>
    <row r="156" spans="1:12" x14ac:dyDescent="0.3">
      <c r="A156" s="11" t="s">
        <v>646</v>
      </c>
      <c r="B156" s="3" t="s">
        <v>385</v>
      </c>
      <c r="C156" s="4"/>
      <c r="D156" s="12" t="s">
        <v>647</v>
      </c>
      <c r="E156" s="13"/>
      <c r="F156" s="13"/>
      <c r="G156" s="13"/>
      <c r="H156" s="2">
        <v>1116558.54</v>
      </c>
      <c r="I156" s="2">
        <v>1923941.29</v>
      </c>
      <c r="J156" s="2">
        <v>1893142.64</v>
      </c>
      <c r="K156" s="2">
        <v>1085759.8899999999</v>
      </c>
      <c r="L156" s="14"/>
    </row>
    <row r="157" spans="1:12" x14ac:dyDescent="0.3">
      <c r="A157" s="11" t="s">
        <v>648</v>
      </c>
      <c r="B157" s="3" t="s">
        <v>385</v>
      </c>
      <c r="C157" s="4"/>
      <c r="D157" s="4"/>
      <c r="E157" s="12" t="s">
        <v>649</v>
      </c>
      <c r="F157" s="13"/>
      <c r="G157" s="13"/>
      <c r="H157" s="2">
        <v>619794.96</v>
      </c>
      <c r="I157" s="2">
        <v>1215513.31</v>
      </c>
      <c r="J157" s="2">
        <v>1234680.7</v>
      </c>
      <c r="K157" s="2">
        <v>638962.35</v>
      </c>
      <c r="L157" s="14"/>
    </row>
    <row r="158" spans="1:12" x14ac:dyDescent="0.3">
      <c r="A158" s="11" t="s">
        <v>650</v>
      </c>
      <c r="B158" s="3" t="s">
        <v>385</v>
      </c>
      <c r="C158" s="4"/>
      <c r="D158" s="4"/>
      <c r="E158" s="4"/>
      <c r="F158" s="12" t="s">
        <v>649</v>
      </c>
      <c r="G158" s="13"/>
      <c r="H158" s="2">
        <v>619794.96</v>
      </c>
      <c r="I158" s="2">
        <v>1215513.31</v>
      </c>
      <c r="J158" s="2">
        <v>1234680.7</v>
      </c>
      <c r="K158" s="2">
        <v>638962.35</v>
      </c>
      <c r="L158" s="14"/>
    </row>
    <row r="159" spans="1:12" x14ac:dyDescent="0.3">
      <c r="A159" s="16" t="s">
        <v>651</v>
      </c>
      <c r="B159" s="3" t="s">
        <v>385</v>
      </c>
      <c r="C159" s="4"/>
      <c r="D159" s="4"/>
      <c r="E159" s="4"/>
      <c r="F159" s="4"/>
      <c r="G159" s="17" t="s">
        <v>652</v>
      </c>
      <c r="H159" s="25">
        <v>110.4</v>
      </c>
      <c r="I159" s="25">
        <v>437402.26</v>
      </c>
      <c r="J159" s="25">
        <v>437291.86</v>
      </c>
      <c r="K159" s="25">
        <v>0</v>
      </c>
      <c r="L159" s="18"/>
    </row>
    <row r="160" spans="1:12" x14ac:dyDescent="0.3">
      <c r="A160" s="16" t="s">
        <v>653</v>
      </c>
      <c r="B160" s="3" t="s">
        <v>385</v>
      </c>
      <c r="C160" s="4"/>
      <c r="D160" s="4"/>
      <c r="E160" s="4"/>
      <c r="F160" s="4"/>
      <c r="G160" s="17" t="s">
        <v>654</v>
      </c>
      <c r="H160" s="25">
        <v>515409.46</v>
      </c>
      <c r="I160" s="25">
        <v>515409.46</v>
      </c>
      <c r="J160" s="25">
        <v>500157.02</v>
      </c>
      <c r="K160" s="25">
        <v>500157.02</v>
      </c>
      <c r="L160" s="18"/>
    </row>
    <row r="161" spans="1:12" x14ac:dyDescent="0.3">
      <c r="A161" s="16" t="s">
        <v>655</v>
      </c>
      <c r="B161" s="3" t="s">
        <v>385</v>
      </c>
      <c r="C161" s="4"/>
      <c r="D161" s="4"/>
      <c r="E161" s="4"/>
      <c r="F161" s="4"/>
      <c r="G161" s="17" t="s">
        <v>656</v>
      </c>
      <c r="H161" s="25">
        <v>63077.46</v>
      </c>
      <c r="I161" s="25">
        <v>63077.46</v>
      </c>
      <c r="J161" s="25">
        <v>93280.06</v>
      </c>
      <c r="K161" s="25">
        <v>93280.06</v>
      </c>
      <c r="L161" s="18"/>
    </row>
    <row r="162" spans="1:12" x14ac:dyDescent="0.3">
      <c r="A162" s="16" t="s">
        <v>657</v>
      </c>
      <c r="B162" s="3" t="s">
        <v>385</v>
      </c>
      <c r="C162" s="4"/>
      <c r="D162" s="4"/>
      <c r="E162" s="4"/>
      <c r="F162" s="4"/>
      <c r="G162" s="17" t="s">
        <v>658</v>
      </c>
      <c r="H162" s="25">
        <v>0</v>
      </c>
      <c r="I162" s="25">
        <v>70.05</v>
      </c>
      <c r="J162" s="25">
        <v>70.05</v>
      </c>
      <c r="K162" s="25">
        <v>0</v>
      </c>
      <c r="L162" s="18"/>
    </row>
    <row r="163" spans="1:12" x14ac:dyDescent="0.3">
      <c r="A163" s="16" t="s">
        <v>659</v>
      </c>
      <c r="B163" s="3" t="s">
        <v>385</v>
      </c>
      <c r="C163" s="4"/>
      <c r="D163" s="4"/>
      <c r="E163" s="4"/>
      <c r="F163" s="4"/>
      <c r="G163" s="17" t="s">
        <v>660</v>
      </c>
      <c r="H163" s="25">
        <v>0</v>
      </c>
      <c r="I163" s="25">
        <v>13262.18</v>
      </c>
      <c r="J163" s="25">
        <v>13262.18</v>
      </c>
      <c r="K163" s="25">
        <v>0</v>
      </c>
      <c r="L163" s="18"/>
    </row>
    <row r="164" spans="1:12" x14ac:dyDescent="0.3">
      <c r="A164" s="16" t="s">
        <v>661</v>
      </c>
      <c r="B164" s="3" t="s">
        <v>385</v>
      </c>
      <c r="C164" s="4"/>
      <c r="D164" s="4"/>
      <c r="E164" s="4"/>
      <c r="F164" s="4"/>
      <c r="G164" s="17" t="s">
        <v>662</v>
      </c>
      <c r="H164" s="25">
        <v>41197.64</v>
      </c>
      <c r="I164" s="25">
        <v>186291.9</v>
      </c>
      <c r="J164" s="25">
        <v>190619.53</v>
      </c>
      <c r="K164" s="25">
        <v>45525.27</v>
      </c>
      <c r="L164" s="18"/>
    </row>
    <row r="165" spans="1:12" x14ac:dyDescent="0.3">
      <c r="A165" s="19" t="s">
        <v>385</v>
      </c>
      <c r="B165" s="3" t="s">
        <v>385</v>
      </c>
      <c r="C165" s="4"/>
      <c r="D165" s="4"/>
      <c r="E165" s="4"/>
      <c r="F165" s="4"/>
      <c r="G165" s="20" t="s">
        <v>385</v>
      </c>
      <c r="H165" s="26"/>
      <c r="I165" s="26"/>
      <c r="J165" s="26"/>
      <c r="K165" s="26"/>
      <c r="L165" s="21"/>
    </row>
    <row r="166" spans="1:12" x14ac:dyDescent="0.3">
      <c r="A166" s="11" t="s">
        <v>663</v>
      </c>
      <c r="B166" s="3" t="s">
        <v>385</v>
      </c>
      <c r="C166" s="4"/>
      <c r="D166" s="4"/>
      <c r="E166" s="12" t="s">
        <v>664</v>
      </c>
      <c r="F166" s="13"/>
      <c r="G166" s="13"/>
      <c r="H166" s="2">
        <v>145984.79</v>
      </c>
      <c r="I166" s="2">
        <v>145996.28</v>
      </c>
      <c r="J166" s="2">
        <v>134987.88</v>
      </c>
      <c r="K166" s="2">
        <v>134976.39000000001</v>
      </c>
      <c r="L166" s="14"/>
    </row>
    <row r="167" spans="1:12" x14ac:dyDescent="0.3">
      <c r="A167" s="11" t="s">
        <v>665</v>
      </c>
      <c r="B167" s="3" t="s">
        <v>385</v>
      </c>
      <c r="C167" s="4"/>
      <c r="D167" s="4"/>
      <c r="E167" s="4"/>
      <c r="F167" s="12" t="s">
        <v>664</v>
      </c>
      <c r="G167" s="13"/>
      <c r="H167" s="2">
        <v>145984.79</v>
      </c>
      <c r="I167" s="2">
        <v>145996.28</v>
      </c>
      <c r="J167" s="2">
        <v>134987.88</v>
      </c>
      <c r="K167" s="2">
        <v>134976.39000000001</v>
      </c>
      <c r="L167" s="14"/>
    </row>
    <row r="168" spans="1:12" x14ac:dyDescent="0.3">
      <c r="A168" s="16" t="s">
        <v>666</v>
      </c>
      <c r="B168" s="3" t="s">
        <v>385</v>
      </c>
      <c r="C168" s="4"/>
      <c r="D168" s="4"/>
      <c r="E168" s="4"/>
      <c r="F168" s="4"/>
      <c r="G168" s="17" t="s">
        <v>667</v>
      </c>
      <c r="H168" s="25">
        <v>102253.89</v>
      </c>
      <c r="I168" s="25">
        <v>102265.38</v>
      </c>
      <c r="J168" s="25">
        <v>103787.72</v>
      </c>
      <c r="K168" s="25">
        <v>103776.23</v>
      </c>
      <c r="L168" s="18"/>
    </row>
    <row r="169" spans="1:12" x14ac:dyDescent="0.3">
      <c r="A169" s="16" t="s">
        <v>668</v>
      </c>
      <c r="B169" s="3" t="s">
        <v>385</v>
      </c>
      <c r="C169" s="4"/>
      <c r="D169" s="4"/>
      <c r="E169" s="4"/>
      <c r="F169" s="4"/>
      <c r="G169" s="17" t="s">
        <v>669</v>
      </c>
      <c r="H169" s="25">
        <v>22995.05</v>
      </c>
      <c r="I169" s="25">
        <v>22995.05</v>
      </c>
      <c r="J169" s="25">
        <v>23317.24</v>
      </c>
      <c r="K169" s="25">
        <v>23317.24</v>
      </c>
      <c r="L169" s="18"/>
    </row>
    <row r="170" spans="1:12" x14ac:dyDescent="0.3">
      <c r="A170" s="16" t="s">
        <v>670</v>
      </c>
      <c r="B170" s="3" t="s">
        <v>385</v>
      </c>
      <c r="C170" s="4"/>
      <c r="D170" s="4"/>
      <c r="E170" s="4"/>
      <c r="F170" s="4"/>
      <c r="G170" s="17" t="s">
        <v>671</v>
      </c>
      <c r="H170" s="25">
        <v>2871.03</v>
      </c>
      <c r="I170" s="25">
        <v>2871.03</v>
      </c>
      <c r="J170" s="25">
        <v>2899.32</v>
      </c>
      <c r="K170" s="25">
        <v>2899.32</v>
      </c>
      <c r="L170" s="18"/>
    </row>
    <row r="171" spans="1:12" x14ac:dyDescent="0.3">
      <c r="A171" s="16" t="s">
        <v>672</v>
      </c>
      <c r="B171" s="3" t="s">
        <v>385</v>
      </c>
      <c r="C171" s="4"/>
      <c r="D171" s="4"/>
      <c r="E171" s="4"/>
      <c r="F171" s="4"/>
      <c r="G171" s="17" t="s">
        <v>673</v>
      </c>
      <c r="H171" s="25">
        <v>17864.82</v>
      </c>
      <c r="I171" s="25">
        <v>17864.82</v>
      </c>
      <c r="J171" s="25">
        <v>4983.6000000000004</v>
      </c>
      <c r="K171" s="25">
        <v>4983.6000000000004</v>
      </c>
      <c r="L171" s="18"/>
    </row>
    <row r="172" spans="1:12" x14ac:dyDescent="0.3">
      <c r="A172" s="19" t="s">
        <v>385</v>
      </c>
      <c r="B172" s="3" t="s">
        <v>385</v>
      </c>
      <c r="C172" s="4"/>
      <c r="D172" s="4"/>
      <c r="E172" s="4"/>
      <c r="F172" s="4"/>
      <c r="G172" s="20" t="s">
        <v>385</v>
      </c>
      <c r="H172" s="26"/>
      <c r="I172" s="26"/>
      <c r="J172" s="26"/>
      <c r="K172" s="26"/>
      <c r="L172" s="21"/>
    </row>
    <row r="173" spans="1:12" x14ac:dyDescent="0.3">
      <c r="A173" s="11" t="s">
        <v>674</v>
      </c>
      <c r="B173" s="3" t="s">
        <v>385</v>
      </c>
      <c r="C173" s="4"/>
      <c r="D173" s="4"/>
      <c r="E173" s="12" t="s">
        <v>675</v>
      </c>
      <c r="F173" s="13"/>
      <c r="G173" s="13"/>
      <c r="H173" s="2">
        <v>62190.85</v>
      </c>
      <c r="I173" s="2">
        <v>57050.73</v>
      </c>
      <c r="J173" s="2">
        <v>57371.01</v>
      </c>
      <c r="K173" s="2">
        <v>62511.13</v>
      </c>
      <c r="L173" s="14"/>
    </row>
    <row r="174" spans="1:12" x14ac:dyDescent="0.3">
      <c r="A174" s="11" t="s">
        <v>676</v>
      </c>
      <c r="B174" s="3" t="s">
        <v>385</v>
      </c>
      <c r="C174" s="4"/>
      <c r="D174" s="4"/>
      <c r="E174" s="4"/>
      <c r="F174" s="12" t="s">
        <v>675</v>
      </c>
      <c r="G174" s="13"/>
      <c r="H174" s="2">
        <v>62190.85</v>
      </c>
      <c r="I174" s="2">
        <v>57050.73</v>
      </c>
      <c r="J174" s="2">
        <v>57371.01</v>
      </c>
      <c r="K174" s="2">
        <v>62511.13</v>
      </c>
      <c r="L174" s="14"/>
    </row>
    <row r="175" spans="1:12" x14ac:dyDescent="0.3">
      <c r="A175" s="16" t="s">
        <v>677</v>
      </c>
      <c r="B175" s="3" t="s">
        <v>385</v>
      </c>
      <c r="C175" s="4"/>
      <c r="D175" s="4"/>
      <c r="E175" s="4"/>
      <c r="F175" s="4"/>
      <c r="G175" s="17" t="s">
        <v>678</v>
      </c>
      <c r="H175" s="25">
        <v>4223.66</v>
      </c>
      <c r="I175" s="25">
        <v>4865</v>
      </c>
      <c r="J175" s="25">
        <v>5562.5</v>
      </c>
      <c r="K175" s="25">
        <v>4921.16</v>
      </c>
      <c r="L175" s="18"/>
    </row>
    <row r="176" spans="1:12" x14ac:dyDescent="0.3">
      <c r="A176" s="16" t="s">
        <v>679</v>
      </c>
      <c r="B176" s="3" t="s">
        <v>385</v>
      </c>
      <c r="C176" s="4"/>
      <c r="D176" s="4"/>
      <c r="E176" s="4"/>
      <c r="F176" s="4"/>
      <c r="G176" s="17" t="s">
        <v>680</v>
      </c>
      <c r="H176" s="25">
        <v>15411.9</v>
      </c>
      <c r="I176" s="25">
        <v>17808.84</v>
      </c>
      <c r="J176" s="25">
        <v>17466.900000000001</v>
      </c>
      <c r="K176" s="25">
        <v>15069.96</v>
      </c>
      <c r="L176" s="18"/>
    </row>
    <row r="177" spans="1:12" x14ac:dyDescent="0.3">
      <c r="A177" s="16" t="s">
        <v>681</v>
      </c>
      <c r="B177" s="3" t="s">
        <v>385</v>
      </c>
      <c r="C177" s="4"/>
      <c r="D177" s="4"/>
      <c r="E177" s="4"/>
      <c r="F177" s="4"/>
      <c r="G177" s="17" t="s">
        <v>682</v>
      </c>
      <c r="H177" s="25">
        <v>687.99</v>
      </c>
      <c r="I177" s="25">
        <v>687.99</v>
      </c>
      <c r="J177" s="25">
        <v>241.98</v>
      </c>
      <c r="K177" s="25">
        <v>241.98</v>
      </c>
      <c r="L177" s="18"/>
    </row>
    <row r="178" spans="1:12" x14ac:dyDescent="0.3">
      <c r="A178" s="16" t="s">
        <v>683</v>
      </c>
      <c r="B178" s="3" t="s">
        <v>385</v>
      </c>
      <c r="C178" s="4"/>
      <c r="D178" s="4"/>
      <c r="E178" s="4"/>
      <c r="F178" s="4"/>
      <c r="G178" s="17" t="s">
        <v>684</v>
      </c>
      <c r="H178" s="25">
        <v>1615.6</v>
      </c>
      <c r="I178" s="25">
        <v>1615.6</v>
      </c>
      <c r="J178" s="25">
        <v>1755.26</v>
      </c>
      <c r="K178" s="25">
        <v>1755.26</v>
      </c>
      <c r="L178" s="18"/>
    </row>
    <row r="179" spans="1:12" x14ac:dyDescent="0.3">
      <c r="A179" s="16" t="s">
        <v>685</v>
      </c>
      <c r="B179" s="3" t="s">
        <v>385</v>
      </c>
      <c r="C179" s="4"/>
      <c r="D179" s="4"/>
      <c r="E179" s="4"/>
      <c r="F179" s="4"/>
      <c r="G179" s="17" t="s">
        <v>686</v>
      </c>
      <c r="H179" s="25">
        <v>16473.55</v>
      </c>
      <c r="I179" s="25">
        <v>8295.15</v>
      </c>
      <c r="J179" s="25">
        <v>8760.17</v>
      </c>
      <c r="K179" s="25">
        <v>16938.57</v>
      </c>
      <c r="L179" s="18"/>
    </row>
    <row r="180" spans="1:12" x14ac:dyDescent="0.3">
      <c r="A180" s="16" t="s">
        <v>687</v>
      </c>
      <c r="B180" s="3" t="s">
        <v>385</v>
      </c>
      <c r="C180" s="4"/>
      <c r="D180" s="4"/>
      <c r="E180" s="4"/>
      <c r="F180" s="4"/>
      <c r="G180" s="17" t="s">
        <v>688</v>
      </c>
      <c r="H180" s="25">
        <v>15685.04</v>
      </c>
      <c r="I180" s="25">
        <v>15685.04</v>
      </c>
      <c r="J180" s="25">
        <v>16771.009999999998</v>
      </c>
      <c r="K180" s="25">
        <v>16771.009999999998</v>
      </c>
      <c r="L180" s="18"/>
    </row>
    <row r="181" spans="1:12" x14ac:dyDescent="0.3">
      <c r="A181" s="16" t="s">
        <v>689</v>
      </c>
      <c r="B181" s="3" t="s">
        <v>385</v>
      </c>
      <c r="C181" s="4"/>
      <c r="D181" s="4"/>
      <c r="E181" s="4"/>
      <c r="F181" s="4"/>
      <c r="G181" s="17" t="s">
        <v>690</v>
      </c>
      <c r="H181" s="25">
        <v>3201.32</v>
      </c>
      <c r="I181" s="25">
        <v>3201.32</v>
      </c>
      <c r="J181" s="25">
        <v>3437.03</v>
      </c>
      <c r="K181" s="25">
        <v>3437.03</v>
      </c>
      <c r="L181" s="18"/>
    </row>
    <row r="182" spans="1:12" x14ac:dyDescent="0.3">
      <c r="A182" s="16" t="s">
        <v>691</v>
      </c>
      <c r="B182" s="3" t="s">
        <v>385</v>
      </c>
      <c r="C182" s="4"/>
      <c r="D182" s="4"/>
      <c r="E182" s="4"/>
      <c r="F182" s="4"/>
      <c r="G182" s="17" t="s">
        <v>692</v>
      </c>
      <c r="H182" s="25">
        <v>2881.28</v>
      </c>
      <c r="I182" s="25">
        <v>2881.28</v>
      </c>
      <c r="J182" s="25">
        <v>803.69</v>
      </c>
      <c r="K182" s="25">
        <v>803.69</v>
      </c>
      <c r="L182" s="18"/>
    </row>
    <row r="183" spans="1:12" x14ac:dyDescent="0.3">
      <c r="A183" s="16" t="s">
        <v>693</v>
      </c>
      <c r="B183" s="3" t="s">
        <v>385</v>
      </c>
      <c r="C183" s="4"/>
      <c r="D183" s="4"/>
      <c r="E183" s="4"/>
      <c r="F183" s="4"/>
      <c r="G183" s="17" t="s">
        <v>694</v>
      </c>
      <c r="H183" s="25">
        <v>2010.51</v>
      </c>
      <c r="I183" s="25">
        <v>2010.51</v>
      </c>
      <c r="J183" s="25">
        <v>2572.4699999999998</v>
      </c>
      <c r="K183" s="25">
        <v>2572.4699999999998</v>
      </c>
      <c r="L183" s="18"/>
    </row>
    <row r="184" spans="1:12" x14ac:dyDescent="0.3">
      <c r="A184" s="19" t="s">
        <v>385</v>
      </c>
      <c r="B184" s="3" t="s">
        <v>385</v>
      </c>
      <c r="C184" s="4"/>
      <c r="D184" s="4"/>
      <c r="E184" s="4"/>
      <c r="F184" s="4"/>
      <c r="G184" s="20" t="s">
        <v>385</v>
      </c>
      <c r="H184" s="26"/>
      <c r="I184" s="26"/>
      <c r="J184" s="26"/>
      <c r="K184" s="26"/>
      <c r="L184" s="21"/>
    </row>
    <row r="185" spans="1:12" x14ac:dyDescent="0.3">
      <c r="A185" s="11" t="s">
        <v>695</v>
      </c>
      <c r="B185" s="3" t="s">
        <v>385</v>
      </c>
      <c r="C185" s="4"/>
      <c r="D185" s="4"/>
      <c r="E185" s="12" t="s">
        <v>696</v>
      </c>
      <c r="F185" s="13"/>
      <c r="G185" s="13"/>
      <c r="H185" s="2">
        <v>288401.94</v>
      </c>
      <c r="I185" s="2">
        <v>505233.97</v>
      </c>
      <c r="J185" s="2">
        <v>466103.05</v>
      </c>
      <c r="K185" s="2">
        <v>249271.02</v>
      </c>
      <c r="L185" s="14"/>
    </row>
    <row r="186" spans="1:12" x14ac:dyDescent="0.3">
      <c r="A186" s="11" t="s">
        <v>697</v>
      </c>
      <c r="B186" s="3" t="s">
        <v>385</v>
      </c>
      <c r="C186" s="4"/>
      <c r="D186" s="4"/>
      <c r="E186" s="4"/>
      <c r="F186" s="12" t="s">
        <v>696</v>
      </c>
      <c r="G186" s="13"/>
      <c r="H186" s="2">
        <v>288401.94</v>
      </c>
      <c r="I186" s="2">
        <v>505233.97</v>
      </c>
      <c r="J186" s="2">
        <v>466103.05</v>
      </c>
      <c r="K186" s="2">
        <v>249271.02</v>
      </c>
      <c r="L186" s="14"/>
    </row>
    <row r="187" spans="1:12" x14ac:dyDescent="0.3">
      <c r="A187" s="16" t="s">
        <v>698</v>
      </c>
      <c r="B187" s="3" t="s">
        <v>385</v>
      </c>
      <c r="C187" s="4"/>
      <c r="D187" s="4"/>
      <c r="E187" s="4"/>
      <c r="F187" s="4"/>
      <c r="G187" s="17" t="s">
        <v>699</v>
      </c>
      <c r="H187" s="25">
        <v>288401.94</v>
      </c>
      <c r="I187" s="25">
        <v>505233.97</v>
      </c>
      <c r="J187" s="25">
        <v>466103.05</v>
      </c>
      <c r="K187" s="25">
        <v>249271.02</v>
      </c>
      <c r="L187" s="18"/>
    </row>
    <row r="188" spans="1:12" x14ac:dyDescent="0.3">
      <c r="A188" s="19" t="s">
        <v>385</v>
      </c>
      <c r="B188" s="3" t="s">
        <v>385</v>
      </c>
      <c r="C188" s="4"/>
      <c r="D188" s="4"/>
      <c r="E188" s="4"/>
      <c r="F188" s="4"/>
      <c r="G188" s="20" t="s">
        <v>385</v>
      </c>
      <c r="H188" s="26"/>
      <c r="I188" s="26"/>
      <c r="J188" s="26"/>
      <c r="K188" s="26"/>
      <c r="L188" s="21"/>
    </row>
    <row r="189" spans="1:12" x14ac:dyDescent="0.3">
      <c r="A189" s="11" t="s">
        <v>700</v>
      </c>
      <c r="B189" s="3" t="s">
        <v>385</v>
      </c>
      <c r="C189" s="4"/>
      <c r="D189" s="4"/>
      <c r="E189" s="12" t="s">
        <v>456</v>
      </c>
      <c r="F189" s="13"/>
      <c r="G189" s="13"/>
      <c r="H189" s="2">
        <v>186</v>
      </c>
      <c r="I189" s="2">
        <v>147</v>
      </c>
      <c r="J189" s="2">
        <v>0</v>
      </c>
      <c r="K189" s="2">
        <v>39</v>
      </c>
      <c r="L189" s="14"/>
    </row>
    <row r="190" spans="1:12" x14ac:dyDescent="0.3">
      <c r="A190" s="11" t="s">
        <v>701</v>
      </c>
      <c r="B190" s="3" t="s">
        <v>385</v>
      </c>
      <c r="C190" s="4"/>
      <c r="D190" s="4"/>
      <c r="E190" s="4"/>
      <c r="F190" s="12" t="s">
        <v>456</v>
      </c>
      <c r="G190" s="13"/>
      <c r="H190" s="2">
        <v>186</v>
      </c>
      <c r="I190" s="2">
        <v>147</v>
      </c>
      <c r="J190" s="2">
        <v>0</v>
      </c>
      <c r="K190" s="2">
        <v>39</v>
      </c>
      <c r="L190" s="14"/>
    </row>
    <row r="191" spans="1:12" x14ac:dyDescent="0.3">
      <c r="A191" s="16" t="s">
        <v>702</v>
      </c>
      <c r="B191" s="3" t="s">
        <v>385</v>
      </c>
      <c r="C191" s="4"/>
      <c r="D191" s="4"/>
      <c r="E191" s="4"/>
      <c r="F191" s="4"/>
      <c r="G191" s="17" t="s">
        <v>703</v>
      </c>
      <c r="H191" s="25">
        <v>186</v>
      </c>
      <c r="I191" s="25">
        <v>147</v>
      </c>
      <c r="J191" s="25">
        <v>0</v>
      </c>
      <c r="K191" s="25">
        <v>39</v>
      </c>
      <c r="L191" s="18"/>
    </row>
    <row r="192" spans="1:12" x14ac:dyDescent="0.3">
      <c r="A192" s="19" t="s">
        <v>385</v>
      </c>
      <c r="B192" s="3" t="s">
        <v>385</v>
      </c>
      <c r="C192" s="4"/>
      <c r="D192" s="4"/>
      <c r="E192" s="4"/>
      <c r="F192" s="4"/>
      <c r="G192" s="20" t="s">
        <v>385</v>
      </c>
      <c r="H192" s="26"/>
      <c r="I192" s="26"/>
      <c r="J192" s="26"/>
      <c r="K192" s="26"/>
      <c r="L192" s="21"/>
    </row>
    <row r="193" spans="1:12" x14ac:dyDescent="0.3">
      <c r="A193" s="11" t="s">
        <v>705</v>
      </c>
      <c r="B193" s="3" t="s">
        <v>385</v>
      </c>
      <c r="C193" s="4"/>
      <c r="D193" s="12" t="s">
        <v>706</v>
      </c>
      <c r="E193" s="13"/>
      <c r="F193" s="13"/>
      <c r="G193" s="13"/>
      <c r="H193" s="2">
        <v>5785032.4400000004</v>
      </c>
      <c r="I193" s="2">
        <v>1265427.21</v>
      </c>
      <c r="J193" s="2">
        <v>1760317.07</v>
      </c>
      <c r="K193" s="2">
        <v>6279922.2999999998</v>
      </c>
      <c r="L193" s="14"/>
    </row>
    <row r="194" spans="1:12" x14ac:dyDescent="0.3">
      <c r="A194" s="11" t="s">
        <v>707</v>
      </c>
      <c r="B194" s="3" t="s">
        <v>385</v>
      </c>
      <c r="C194" s="4"/>
      <c r="D194" s="4"/>
      <c r="E194" s="12" t="s">
        <v>706</v>
      </c>
      <c r="F194" s="13"/>
      <c r="G194" s="13"/>
      <c r="H194" s="2">
        <v>5785032.4400000004</v>
      </c>
      <c r="I194" s="2">
        <v>1265427.21</v>
      </c>
      <c r="J194" s="2">
        <v>1760317.07</v>
      </c>
      <c r="K194" s="2">
        <v>6279922.2999999998</v>
      </c>
      <c r="L194" s="14"/>
    </row>
    <row r="195" spans="1:12" x14ac:dyDescent="0.3">
      <c r="A195" s="11" t="s">
        <v>708</v>
      </c>
      <c r="B195" s="3" t="s">
        <v>385</v>
      </c>
      <c r="C195" s="4"/>
      <c r="D195" s="4"/>
      <c r="E195" s="4"/>
      <c r="F195" s="12" t="s">
        <v>706</v>
      </c>
      <c r="G195" s="13"/>
      <c r="H195" s="2">
        <v>5785032.4400000004</v>
      </c>
      <c r="I195" s="2">
        <v>1265427.21</v>
      </c>
      <c r="J195" s="2">
        <v>1760317.07</v>
      </c>
      <c r="K195" s="2">
        <v>6279922.2999999998</v>
      </c>
      <c r="L195" s="14"/>
    </row>
    <row r="196" spans="1:12" x14ac:dyDescent="0.3">
      <c r="A196" s="16" t="s">
        <v>709</v>
      </c>
      <c r="B196" s="3" t="s">
        <v>385</v>
      </c>
      <c r="C196" s="4"/>
      <c r="D196" s="4"/>
      <c r="E196" s="4"/>
      <c r="F196" s="4"/>
      <c r="G196" s="17" t="s">
        <v>710</v>
      </c>
      <c r="H196" s="25">
        <v>5785032.4400000004</v>
      </c>
      <c r="I196" s="25">
        <v>1265427.21</v>
      </c>
      <c r="J196" s="25">
        <v>1760317.07</v>
      </c>
      <c r="K196" s="25">
        <v>6279922.2999999998</v>
      </c>
      <c r="L196" s="18"/>
    </row>
    <row r="197" spans="1:12" x14ac:dyDescent="0.3">
      <c r="A197" s="11" t="s">
        <v>385</v>
      </c>
      <c r="B197" s="3" t="s">
        <v>385</v>
      </c>
      <c r="C197" s="4"/>
      <c r="D197" s="12" t="s">
        <v>385</v>
      </c>
      <c r="E197" s="13"/>
      <c r="F197" s="13"/>
      <c r="G197" s="13"/>
      <c r="H197" s="24"/>
      <c r="I197" s="24"/>
      <c r="J197" s="24"/>
      <c r="K197" s="24"/>
      <c r="L197" s="13"/>
    </row>
    <row r="198" spans="1:12" x14ac:dyDescent="0.3">
      <c r="A198" s="11" t="s">
        <v>711</v>
      </c>
      <c r="B198" s="15" t="s">
        <v>385</v>
      </c>
      <c r="C198" s="12" t="s">
        <v>712</v>
      </c>
      <c r="D198" s="13"/>
      <c r="E198" s="13"/>
      <c r="F198" s="13"/>
      <c r="G198" s="13"/>
      <c r="H198" s="2">
        <v>22432948.850000001</v>
      </c>
      <c r="I198" s="2">
        <v>302091.03999999998</v>
      </c>
      <c r="J198" s="2">
        <v>19366.75</v>
      </c>
      <c r="K198" s="2">
        <v>22150224.559999999</v>
      </c>
      <c r="L198" s="14"/>
    </row>
    <row r="199" spans="1:12" x14ac:dyDescent="0.3">
      <c r="A199" s="11" t="s">
        <v>713</v>
      </c>
      <c r="B199" s="3" t="s">
        <v>385</v>
      </c>
      <c r="C199" s="4"/>
      <c r="D199" s="12" t="s">
        <v>714</v>
      </c>
      <c r="E199" s="13"/>
      <c r="F199" s="13"/>
      <c r="G199" s="13"/>
      <c r="H199" s="2">
        <v>12778394.16</v>
      </c>
      <c r="I199" s="2">
        <v>302091.03999999998</v>
      </c>
      <c r="J199" s="2">
        <v>19366.75</v>
      </c>
      <c r="K199" s="2">
        <v>12495669.869999999</v>
      </c>
      <c r="L199" s="14"/>
    </row>
    <row r="200" spans="1:12" x14ac:dyDescent="0.3">
      <c r="A200" s="11" t="s">
        <v>715</v>
      </c>
      <c r="B200" s="3" t="s">
        <v>385</v>
      </c>
      <c r="C200" s="4"/>
      <c r="D200" s="4"/>
      <c r="E200" s="12" t="s">
        <v>716</v>
      </c>
      <c r="F200" s="13"/>
      <c r="G200" s="13"/>
      <c r="H200" s="2">
        <v>12671519.720000001</v>
      </c>
      <c r="I200" s="2">
        <v>299613.08</v>
      </c>
      <c r="J200" s="2">
        <v>0</v>
      </c>
      <c r="K200" s="2">
        <v>12371906.640000001</v>
      </c>
      <c r="L200" s="14"/>
    </row>
    <row r="201" spans="1:12" x14ac:dyDescent="0.3">
      <c r="A201" s="11" t="s">
        <v>717</v>
      </c>
      <c r="B201" s="3" t="s">
        <v>385</v>
      </c>
      <c r="C201" s="4"/>
      <c r="D201" s="4"/>
      <c r="E201" s="4"/>
      <c r="F201" s="12" t="s">
        <v>716</v>
      </c>
      <c r="G201" s="13"/>
      <c r="H201" s="2">
        <v>12671519.720000001</v>
      </c>
      <c r="I201" s="2">
        <v>299613.08</v>
      </c>
      <c r="J201" s="2">
        <v>0</v>
      </c>
      <c r="K201" s="2">
        <v>12371906.640000001</v>
      </c>
      <c r="L201" s="27">
        <f>I201-J201</f>
        <v>299613.08</v>
      </c>
    </row>
    <row r="202" spans="1:12" x14ac:dyDescent="0.3">
      <c r="A202" s="16" t="s">
        <v>718</v>
      </c>
      <c r="B202" s="3" t="s">
        <v>385</v>
      </c>
      <c r="C202" s="4"/>
      <c r="D202" s="4"/>
      <c r="E202" s="4"/>
      <c r="F202" s="4"/>
      <c r="G202" s="17" t="s">
        <v>719</v>
      </c>
      <c r="H202" s="25">
        <v>10517066.58</v>
      </c>
      <c r="I202" s="25">
        <v>257463.96</v>
      </c>
      <c r="J202" s="25">
        <v>0</v>
      </c>
      <c r="K202" s="25">
        <v>10259602.619999999</v>
      </c>
      <c r="L202" s="18"/>
    </row>
    <row r="203" spans="1:12" x14ac:dyDescent="0.3">
      <c r="A203" s="16" t="s">
        <v>720</v>
      </c>
      <c r="B203" s="3" t="s">
        <v>385</v>
      </c>
      <c r="C203" s="4"/>
      <c r="D203" s="4"/>
      <c r="E203" s="4"/>
      <c r="F203" s="4"/>
      <c r="G203" s="17" t="s">
        <v>721</v>
      </c>
      <c r="H203" s="25">
        <v>383116.77</v>
      </c>
      <c r="I203" s="25">
        <v>9520.67</v>
      </c>
      <c r="J203" s="25">
        <v>0</v>
      </c>
      <c r="K203" s="25">
        <v>373596.1</v>
      </c>
      <c r="L203" s="18"/>
    </row>
    <row r="204" spans="1:12" x14ac:dyDescent="0.3">
      <c r="A204" s="16" t="s">
        <v>722</v>
      </c>
      <c r="B204" s="3" t="s">
        <v>385</v>
      </c>
      <c r="C204" s="4"/>
      <c r="D204" s="4"/>
      <c r="E204" s="4"/>
      <c r="F204" s="4"/>
      <c r="G204" s="17" t="s">
        <v>723</v>
      </c>
      <c r="H204" s="25">
        <v>36166.239999999998</v>
      </c>
      <c r="I204" s="25">
        <v>460.48</v>
      </c>
      <c r="J204" s="25">
        <v>0</v>
      </c>
      <c r="K204" s="25">
        <v>35705.760000000002</v>
      </c>
      <c r="L204" s="18"/>
    </row>
    <row r="205" spans="1:12" x14ac:dyDescent="0.3">
      <c r="A205" s="16" t="s">
        <v>724</v>
      </c>
      <c r="B205" s="3" t="s">
        <v>385</v>
      </c>
      <c r="C205" s="4"/>
      <c r="D205" s="4"/>
      <c r="E205" s="4"/>
      <c r="F205" s="4"/>
      <c r="G205" s="17" t="s">
        <v>725</v>
      </c>
      <c r="H205" s="25">
        <v>400802.15</v>
      </c>
      <c r="I205" s="25">
        <v>7664.71</v>
      </c>
      <c r="J205" s="25">
        <v>0</v>
      </c>
      <c r="K205" s="25">
        <v>393137.44</v>
      </c>
      <c r="L205" s="18"/>
    </row>
    <row r="206" spans="1:12" x14ac:dyDescent="0.3">
      <c r="A206" s="16" t="s">
        <v>726</v>
      </c>
      <c r="B206" s="3" t="s">
        <v>385</v>
      </c>
      <c r="C206" s="4"/>
      <c r="D206" s="4"/>
      <c r="E206" s="4"/>
      <c r="F206" s="4"/>
      <c r="G206" s="17" t="s">
        <v>727</v>
      </c>
      <c r="H206" s="25">
        <v>321094</v>
      </c>
      <c r="I206" s="25">
        <v>6553.83</v>
      </c>
      <c r="J206" s="25">
        <v>0</v>
      </c>
      <c r="K206" s="25">
        <v>314540.17</v>
      </c>
      <c r="L206" s="18"/>
    </row>
    <row r="207" spans="1:12" x14ac:dyDescent="0.3">
      <c r="A207" s="16" t="s">
        <v>728</v>
      </c>
      <c r="B207" s="3" t="s">
        <v>385</v>
      </c>
      <c r="C207" s="4"/>
      <c r="D207" s="4"/>
      <c r="E207" s="4"/>
      <c r="F207" s="4"/>
      <c r="G207" s="17" t="s">
        <v>729</v>
      </c>
      <c r="H207" s="25">
        <v>1013273.98</v>
      </c>
      <c r="I207" s="25">
        <v>17949.43</v>
      </c>
      <c r="J207" s="25">
        <v>0</v>
      </c>
      <c r="K207" s="25">
        <v>995324.55</v>
      </c>
      <c r="L207" s="18"/>
    </row>
    <row r="208" spans="1:12" x14ac:dyDescent="0.3">
      <c r="A208" s="19" t="s">
        <v>385</v>
      </c>
      <c r="B208" s="3" t="s">
        <v>385</v>
      </c>
      <c r="C208" s="4"/>
      <c r="D208" s="4"/>
      <c r="E208" s="4"/>
      <c r="F208" s="4"/>
      <c r="G208" s="20" t="s">
        <v>385</v>
      </c>
      <c r="H208" s="26"/>
      <c r="I208" s="26"/>
      <c r="J208" s="26"/>
      <c r="K208" s="26"/>
      <c r="L208" s="21"/>
    </row>
    <row r="209" spans="1:12" x14ac:dyDescent="0.3">
      <c r="A209" s="11" t="s">
        <v>730</v>
      </c>
      <c r="B209" s="3" t="s">
        <v>385</v>
      </c>
      <c r="C209" s="4"/>
      <c r="D209" s="4"/>
      <c r="E209" s="12" t="s">
        <v>731</v>
      </c>
      <c r="F209" s="13"/>
      <c r="G209" s="13"/>
      <c r="H209" s="2">
        <v>39412.519999999997</v>
      </c>
      <c r="I209" s="2">
        <v>2477.96</v>
      </c>
      <c r="J209" s="2">
        <v>19029.45</v>
      </c>
      <c r="K209" s="2">
        <v>55964.01</v>
      </c>
      <c r="L209" s="14"/>
    </row>
    <row r="210" spans="1:12" x14ac:dyDescent="0.3">
      <c r="A210" s="11" t="s">
        <v>732</v>
      </c>
      <c r="B210" s="3" t="s">
        <v>385</v>
      </c>
      <c r="C210" s="4"/>
      <c r="D210" s="4"/>
      <c r="E210" s="4"/>
      <c r="F210" s="12" t="s">
        <v>731</v>
      </c>
      <c r="G210" s="13"/>
      <c r="H210" s="2">
        <v>39412.519999999997</v>
      </c>
      <c r="I210" s="2">
        <v>2477.96</v>
      </c>
      <c r="J210" s="2">
        <v>19029.45</v>
      </c>
      <c r="K210" s="2">
        <v>55964.01</v>
      </c>
      <c r="L210" s="14"/>
    </row>
    <row r="211" spans="1:12" x14ac:dyDescent="0.3">
      <c r="A211" s="16" t="s">
        <v>733</v>
      </c>
      <c r="B211" s="3" t="s">
        <v>385</v>
      </c>
      <c r="C211" s="4"/>
      <c r="D211" s="4"/>
      <c r="E211" s="4"/>
      <c r="F211" s="4"/>
      <c r="G211" s="17" t="s">
        <v>734</v>
      </c>
      <c r="H211" s="25">
        <v>39412.519999999997</v>
      </c>
      <c r="I211" s="25">
        <v>2477.96</v>
      </c>
      <c r="J211" s="25">
        <v>19029.45</v>
      </c>
      <c r="K211" s="25">
        <v>55964.01</v>
      </c>
      <c r="L211" s="27">
        <f>I211-J211</f>
        <v>-16551.490000000002</v>
      </c>
    </row>
    <row r="212" spans="1:12" x14ac:dyDescent="0.3">
      <c r="A212" s="19" t="s">
        <v>385</v>
      </c>
      <c r="B212" s="3" t="s">
        <v>385</v>
      </c>
      <c r="C212" s="4"/>
      <c r="D212" s="4"/>
      <c r="E212" s="4"/>
      <c r="F212" s="4"/>
      <c r="G212" s="20" t="s">
        <v>385</v>
      </c>
      <c r="H212" s="26"/>
      <c r="I212" s="26"/>
      <c r="J212" s="26"/>
      <c r="K212" s="26"/>
      <c r="L212" s="21"/>
    </row>
    <row r="213" spans="1:12" x14ac:dyDescent="0.3">
      <c r="A213" s="11" t="s">
        <v>735</v>
      </c>
      <c r="B213" s="3" t="s">
        <v>385</v>
      </c>
      <c r="C213" s="4"/>
      <c r="D213" s="4"/>
      <c r="E213" s="12" t="s">
        <v>736</v>
      </c>
      <c r="F213" s="13"/>
      <c r="G213" s="13"/>
      <c r="H213" s="2">
        <v>67461.919999999998</v>
      </c>
      <c r="I213" s="2">
        <v>0</v>
      </c>
      <c r="J213" s="2">
        <v>337.3</v>
      </c>
      <c r="K213" s="2">
        <v>67799.22</v>
      </c>
      <c r="L213" s="14"/>
    </row>
    <row r="214" spans="1:12" x14ac:dyDescent="0.3">
      <c r="A214" s="11" t="s">
        <v>737</v>
      </c>
      <c r="B214" s="3" t="s">
        <v>385</v>
      </c>
      <c r="C214" s="4"/>
      <c r="D214" s="4"/>
      <c r="E214" s="4"/>
      <c r="F214" s="12" t="s">
        <v>736</v>
      </c>
      <c r="G214" s="13"/>
      <c r="H214" s="2">
        <v>67461.919999999998</v>
      </c>
      <c r="I214" s="2">
        <v>0</v>
      </c>
      <c r="J214" s="2">
        <v>337.3</v>
      </c>
      <c r="K214" s="2">
        <v>67799.22</v>
      </c>
      <c r="L214" s="14"/>
    </row>
    <row r="215" spans="1:12" x14ac:dyDescent="0.3">
      <c r="A215" s="16" t="s">
        <v>738</v>
      </c>
      <c r="B215" s="3" t="s">
        <v>385</v>
      </c>
      <c r="C215" s="4"/>
      <c r="D215" s="4"/>
      <c r="E215" s="4"/>
      <c r="F215" s="4"/>
      <c r="G215" s="17" t="s">
        <v>739</v>
      </c>
      <c r="H215" s="25">
        <v>67461.919999999998</v>
      </c>
      <c r="I215" s="25">
        <v>0</v>
      </c>
      <c r="J215" s="25">
        <v>337.3</v>
      </c>
      <c r="K215" s="25">
        <v>67799.22</v>
      </c>
      <c r="L215" s="18"/>
    </row>
    <row r="216" spans="1:12" x14ac:dyDescent="0.3">
      <c r="A216" s="19" t="s">
        <v>385</v>
      </c>
      <c r="B216" s="3" t="s">
        <v>385</v>
      </c>
      <c r="C216" s="4"/>
      <c r="D216" s="4"/>
      <c r="E216" s="4"/>
      <c r="F216" s="4"/>
      <c r="G216" s="20" t="s">
        <v>385</v>
      </c>
      <c r="H216" s="26"/>
      <c r="I216" s="26"/>
      <c r="J216" s="26"/>
      <c r="K216" s="26"/>
      <c r="L216" s="21"/>
    </row>
    <row r="217" spans="1:12" x14ac:dyDescent="0.3">
      <c r="A217" s="11" t="s">
        <v>740</v>
      </c>
      <c r="B217" s="3" t="s">
        <v>385</v>
      </c>
      <c r="C217" s="4"/>
      <c r="D217" s="12" t="s">
        <v>741</v>
      </c>
      <c r="E217" s="13"/>
      <c r="F217" s="13"/>
      <c r="G217" s="13"/>
      <c r="H217" s="2">
        <v>9654554.6899999995</v>
      </c>
      <c r="I217" s="2">
        <v>0</v>
      </c>
      <c r="J217" s="2">
        <v>0</v>
      </c>
      <c r="K217" s="2">
        <v>9654554.6899999995</v>
      </c>
      <c r="L217" s="14"/>
    </row>
    <row r="218" spans="1:12" x14ac:dyDescent="0.3">
      <c r="A218" s="11" t="s">
        <v>742</v>
      </c>
      <c r="B218" s="3" t="s">
        <v>385</v>
      </c>
      <c r="C218" s="4"/>
      <c r="D218" s="4"/>
      <c r="E218" s="12" t="s">
        <v>741</v>
      </c>
      <c r="F218" s="13"/>
      <c r="G218" s="13"/>
      <c r="H218" s="2">
        <v>9654554.6899999995</v>
      </c>
      <c r="I218" s="2">
        <v>0</v>
      </c>
      <c r="J218" s="2">
        <v>0</v>
      </c>
      <c r="K218" s="2">
        <v>9654554.6899999995</v>
      </c>
      <c r="L218" s="14"/>
    </row>
    <row r="219" spans="1:12" x14ac:dyDescent="0.3">
      <c r="A219" s="11" t="s">
        <v>743</v>
      </c>
      <c r="B219" s="3" t="s">
        <v>385</v>
      </c>
      <c r="C219" s="4"/>
      <c r="D219" s="4"/>
      <c r="E219" s="4"/>
      <c r="F219" s="12" t="s">
        <v>744</v>
      </c>
      <c r="G219" s="13"/>
      <c r="H219" s="2">
        <v>9654554.6899999995</v>
      </c>
      <c r="I219" s="2">
        <v>0</v>
      </c>
      <c r="J219" s="2">
        <v>0</v>
      </c>
      <c r="K219" s="2">
        <v>9654554.6899999995</v>
      </c>
      <c r="L219" s="14"/>
    </row>
    <row r="220" spans="1:12" x14ac:dyDescent="0.3">
      <c r="A220" s="16" t="s">
        <v>745</v>
      </c>
      <c r="B220" s="3" t="s">
        <v>385</v>
      </c>
      <c r="C220" s="4"/>
      <c r="D220" s="4"/>
      <c r="E220" s="4"/>
      <c r="F220" s="4"/>
      <c r="G220" s="17" t="s">
        <v>504</v>
      </c>
      <c r="H220" s="25">
        <v>29585</v>
      </c>
      <c r="I220" s="25">
        <v>0</v>
      </c>
      <c r="J220" s="25">
        <v>0</v>
      </c>
      <c r="K220" s="25">
        <v>29585</v>
      </c>
      <c r="L220" s="18"/>
    </row>
    <row r="221" spans="1:12" x14ac:dyDescent="0.3">
      <c r="A221" s="16" t="s">
        <v>746</v>
      </c>
      <c r="B221" s="3" t="s">
        <v>385</v>
      </c>
      <c r="C221" s="4"/>
      <c r="D221" s="4"/>
      <c r="E221" s="4"/>
      <c r="F221" s="4"/>
      <c r="G221" s="17" t="s">
        <v>635</v>
      </c>
      <c r="H221" s="25">
        <v>1267564.69</v>
      </c>
      <c r="I221" s="25">
        <v>0</v>
      </c>
      <c r="J221" s="25">
        <v>0</v>
      </c>
      <c r="K221" s="25">
        <v>1267564.69</v>
      </c>
      <c r="L221" s="18"/>
    </row>
    <row r="222" spans="1:12" x14ac:dyDescent="0.3">
      <c r="A222" s="16" t="s">
        <v>747</v>
      </c>
      <c r="B222" s="3" t="s">
        <v>385</v>
      </c>
      <c r="C222" s="4"/>
      <c r="D222" s="4"/>
      <c r="E222" s="4"/>
      <c r="F222" s="4"/>
      <c r="G222" s="17" t="s">
        <v>637</v>
      </c>
      <c r="H222" s="25">
        <v>35000</v>
      </c>
      <c r="I222" s="25">
        <v>0</v>
      </c>
      <c r="J222" s="25">
        <v>0</v>
      </c>
      <c r="K222" s="25">
        <v>35000</v>
      </c>
      <c r="L222" s="18"/>
    </row>
    <row r="223" spans="1:12" x14ac:dyDescent="0.3">
      <c r="A223" s="16" t="s">
        <v>748</v>
      </c>
      <c r="B223" s="3" t="s">
        <v>385</v>
      </c>
      <c r="C223" s="4"/>
      <c r="D223" s="4"/>
      <c r="E223" s="4"/>
      <c r="F223" s="4"/>
      <c r="G223" s="17" t="s">
        <v>639</v>
      </c>
      <c r="H223" s="25">
        <v>150000</v>
      </c>
      <c r="I223" s="25">
        <v>0</v>
      </c>
      <c r="J223" s="25">
        <v>0</v>
      </c>
      <c r="K223" s="25">
        <v>150000</v>
      </c>
      <c r="L223" s="18"/>
    </row>
    <row r="224" spans="1:12" x14ac:dyDescent="0.3">
      <c r="A224" s="16" t="s">
        <v>749</v>
      </c>
      <c r="B224" s="3" t="s">
        <v>385</v>
      </c>
      <c r="C224" s="4"/>
      <c r="D224" s="4"/>
      <c r="E224" s="4"/>
      <c r="F224" s="4"/>
      <c r="G224" s="17" t="s">
        <v>641</v>
      </c>
      <c r="H224" s="25">
        <v>8172405</v>
      </c>
      <c r="I224" s="25">
        <v>0</v>
      </c>
      <c r="J224" s="25">
        <v>0</v>
      </c>
      <c r="K224" s="25">
        <v>8172405</v>
      </c>
      <c r="L224" s="18"/>
    </row>
    <row r="225" spans="1:12" x14ac:dyDescent="0.3">
      <c r="A225" s="19" t="s">
        <v>385</v>
      </c>
      <c r="B225" s="3" t="s">
        <v>385</v>
      </c>
      <c r="C225" s="4"/>
      <c r="D225" s="4"/>
      <c r="E225" s="4"/>
      <c r="F225" s="4"/>
      <c r="G225" s="20" t="s">
        <v>385</v>
      </c>
      <c r="H225" s="26"/>
      <c r="I225" s="26"/>
      <c r="J225" s="26"/>
      <c r="K225" s="26"/>
      <c r="L225" s="21"/>
    </row>
    <row r="226" spans="1:12" x14ac:dyDescent="0.3">
      <c r="A226" s="11" t="s">
        <v>750</v>
      </c>
      <c r="B226" s="15" t="s">
        <v>385</v>
      </c>
      <c r="C226" s="12" t="s">
        <v>751</v>
      </c>
      <c r="D226" s="13"/>
      <c r="E226" s="13"/>
      <c r="F226" s="13"/>
      <c r="G226" s="13"/>
      <c r="H226" s="2">
        <v>-463740.7</v>
      </c>
      <c r="I226" s="2">
        <v>0</v>
      </c>
      <c r="J226" s="2">
        <v>0</v>
      </c>
      <c r="K226" s="2">
        <v>-463740.7</v>
      </c>
      <c r="L226" s="14"/>
    </row>
    <row r="227" spans="1:12" x14ac:dyDescent="0.3">
      <c r="A227" s="11" t="s">
        <v>752</v>
      </c>
      <c r="B227" s="3" t="s">
        <v>385</v>
      </c>
      <c r="C227" s="4"/>
      <c r="D227" s="12" t="s">
        <v>753</v>
      </c>
      <c r="E227" s="13"/>
      <c r="F227" s="13"/>
      <c r="G227" s="13"/>
      <c r="H227" s="2">
        <v>-463740.7</v>
      </c>
      <c r="I227" s="2">
        <v>0</v>
      </c>
      <c r="J227" s="2">
        <v>0</v>
      </c>
      <c r="K227" s="2">
        <v>-463740.7</v>
      </c>
      <c r="L227" s="14"/>
    </row>
    <row r="228" spans="1:12" x14ac:dyDescent="0.3">
      <c r="A228" s="11" t="s">
        <v>754</v>
      </c>
      <c r="B228" s="3" t="s">
        <v>385</v>
      </c>
      <c r="C228" s="4"/>
      <c r="D228" s="4"/>
      <c r="E228" s="12" t="s">
        <v>755</v>
      </c>
      <c r="F228" s="13"/>
      <c r="G228" s="13"/>
      <c r="H228" s="2">
        <v>-463740.7</v>
      </c>
      <c r="I228" s="2">
        <v>0</v>
      </c>
      <c r="J228" s="2">
        <v>0</v>
      </c>
      <c r="K228" s="2">
        <v>-463740.7</v>
      </c>
      <c r="L228" s="14"/>
    </row>
    <row r="229" spans="1:12" x14ac:dyDescent="0.3">
      <c r="A229" s="11" t="s">
        <v>756</v>
      </c>
      <c r="B229" s="3" t="s">
        <v>385</v>
      </c>
      <c r="C229" s="4"/>
      <c r="D229" s="4"/>
      <c r="E229" s="4"/>
      <c r="F229" s="12" t="s">
        <v>755</v>
      </c>
      <c r="G229" s="13"/>
      <c r="H229" s="2">
        <v>-463740.7</v>
      </c>
      <c r="I229" s="2">
        <v>0</v>
      </c>
      <c r="J229" s="2">
        <v>0</v>
      </c>
      <c r="K229" s="2">
        <v>-463740.7</v>
      </c>
      <c r="L229" s="14"/>
    </row>
    <row r="230" spans="1:12" x14ac:dyDescent="0.3">
      <c r="A230" s="16" t="s">
        <v>757</v>
      </c>
      <c r="B230" s="3" t="s">
        <v>385</v>
      </c>
      <c r="C230" s="4"/>
      <c r="D230" s="4"/>
      <c r="E230" s="4"/>
      <c r="F230" s="4"/>
      <c r="G230" s="17" t="s">
        <v>758</v>
      </c>
      <c r="H230" s="25">
        <v>-463740.7</v>
      </c>
      <c r="I230" s="25">
        <v>0</v>
      </c>
      <c r="J230" s="25">
        <v>0</v>
      </c>
      <c r="K230" s="25">
        <v>-463740.7</v>
      </c>
      <c r="L230" s="18"/>
    </row>
    <row r="231" spans="1:12" x14ac:dyDescent="0.3">
      <c r="A231" s="19" t="s">
        <v>385</v>
      </c>
      <c r="B231" s="3" t="s">
        <v>385</v>
      </c>
      <c r="C231" s="4"/>
      <c r="D231" s="4"/>
      <c r="E231" s="4"/>
      <c r="F231" s="4"/>
      <c r="G231" s="20" t="s">
        <v>385</v>
      </c>
      <c r="H231" s="26"/>
      <c r="I231" s="26"/>
      <c r="J231" s="26"/>
      <c r="K231" s="26"/>
      <c r="L231" s="21"/>
    </row>
    <row r="232" spans="1:12" x14ac:dyDescent="0.3">
      <c r="A232" s="11" t="s">
        <v>759</v>
      </c>
      <c r="B232" s="12" t="s">
        <v>760</v>
      </c>
      <c r="C232" s="13"/>
      <c r="D232" s="13"/>
      <c r="E232" s="13"/>
      <c r="F232" s="13"/>
      <c r="G232" s="13"/>
      <c r="H232" s="2">
        <v>3958771.81</v>
      </c>
      <c r="I232" s="2">
        <v>2356248.41</v>
      </c>
      <c r="J232" s="2">
        <v>609117.15</v>
      </c>
      <c r="K232" s="2">
        <v>5705903.0700000003</v>
      </c>
      <c r="L232" s="27">
        <f>I232-J232</f>
        <v>1747131.2600000002</v>
      </c>
    </row>
    <row r="233" spans="1:12" x14ac:dyDescent="0.3">
      <c r="A233" s="11" t="s">
        <v>761</v>
      </c>
      <c r="B233" s="15" t="s">
        <v>385</v>
      </c>
      <c r="C233" s="12" t="s">
        <v>762</v>
      </c>
      <c r="D233" s="13"/>
      <c r="E233" s="13"/>
      <c r="F233" s="13"/>
      <c r="G233" s="13"/>
      <c r="H233" s="2">
        <v>1930002.42</v>
      </c>
      <c r="I233" s="2">
        <v>1534062.57</v>
      </c>
      <c r="J233" s="2">
        <v>609117.15</v>
      </c>
      <c r="K233" s="2">
        <v>2854947.84</v>
      </c>
      <c r="L233" s="14"/>
    </row>
    <row r="234" spans="1:12" x14ac:dyDescent="0.3">
      <c r="A234" s="11" t="s">
        <v>763</v>
      </c>
      <c r="B234" s="3" t="s">
        <v>385</v>
      </c>
      <c r="C234" s="4"/>
      <c r="D234" s="12" t="s">
        <v>764</v>
      </c>
      <c r="E234" s="13"/>
      <c r="F234" s="13"/>
      <c r="G234" s="13"/>
      <c r="H234" s="2">
        <v>1311462.48</v>
      </c>
      <c r="I234" s="2">
        <v>1330132.48</v>
      </c>
      <c r="J234" s="2">
        <v>609117.15</v>
      </c>
      <c r="K234" s="2">
        <v>2032477.81</v>
      </c>
      <c r="L234" s="14"/>
    </row>
    <row r="235" spans="1:12" x14ac:dyDescent="0.3">
      <c r="A235" s="11" t="s">
        <v>765</v>
      </c>
      <c r="B235" s="3" t="s">
        <v>385</v>
      </c>
      <c r="C235" s="4"/>
      <c r="D235" s="4"/>
      <c r="E235" s="12" t="s">
        <v>766</v>
      </c>
      <c r="F235" s="13"/>
      <c r="G235" s="13"/>
      <c r="H235" s="2">
        <v>22266.09</v>
      </c>
      <c r="I235" s="2">
        <v>22009.41</v>
      </c>
      <c r="J235" s="2">
        <v>8771.86</v>
      </c>
      <c r="K235" s="2">
        <v>35503.64</v>
      </c>
      <c r="L235" s="14"/>
    </row>
    <row r="236" spans="1:12" x14ac:dyDescent="0.3">
      <c r="A236" s="11" t="s">
        <v>767</v>
      </c>
      <c r="B236" s="3" t="s">
        <v>385</v>
      </c>
      <c r="C236" s="4"/>
      <c r="D236" s="4"/>
      <c r="E236" s="4"/>
      <c r="F236" s="12" t="s">
        <v>768</v>
      </c>
      <c r="G236" s="13"/>
      <c r="H236" s="2">
        <v>10697.77</v>
      </c>
      <c r="I236" s="2">
        <v>12402.31</v>
      </c>
      <c r="J236" s="2">
        <v>5768.13</v>
      </c>
      <c r="K236" s="2">
        <v>17331.95</v>
      </c>
      <c r="L236" s="27">
        <f>I236-J236</f>
        <v>6634.1799999999994</v>
      </c>
    </row>
    <row r="237" spans="1:12" x14ac:dyDescent="0.3">
      <c r="A237" s="16" t="s">
        <v>769</v>
      </c>
      <c r="B237" s="3" t="s">
        <v>385</v>
      </c>
      <c r="C237" s="4"/>
      <c r="D237" s="4"/>
      <c r="E237" s="4"/>
      <c r="F237" s="4"/>
      <c r="G237" s="17" t="s">
        <v>770</v>
      </c>
      <c r="H237" s="25">
        <v>7286.4</v>
      </c>
      <c r="I237" s="25">
        <v>3643.2</v>
      </c>
      <c r="J237" s="25">
        <v>0</v>
      </c>
      <c r="K237" s="25">
        <v>10929.6</v>
      </c>
      <c r="L237" s="18"/>
    </row>
    <row r="238" spans="1:12" x14ac:dyDescent="0.3">
      <c r="A238" s="16" t="s">
        <v>771</v>
      </c>
      <c r="B238" s="3" t="s">
        <v>385</v>
      </c>
      <c r="C238" s="4"/>
      <c r="D238" s="4"/>
      <c r="E238" s="4"/>
      <c r="F238" s="4"/>
      <c r="G238" s="17" t="s">
        <v>772</v>
      </c>
      <c r="H238" s="25">
        <v>-1472.59</v>
      </c>
      <c r="I238" s="25">
        <v>5489.99</v>
      </c>
      <c r="J238" s="25">
        <v>4940.99</v>
      </c>
      <c r="K238" s="25">
        <v>-923.59</v>
      </c>
      <c r="L238" s="18"/>
    </row>
    <row r="239" spans="1:12" x14ac:dyDescent="0.3">
      <c r="A239" s="16" t="s">
        <v>773</v>
      </c>
      <c r="B239" s="3" t="s">
        <v>385</v>
      </c>
      <c r="C239" s="4"/>
      <c r="D239" s="4"/>
      <c r="E239" s="4"/>
      <c r="F239" s="4"/>
      <c r="G239" s="17" t="s">
        <v>774</v>
      </c>
      <c r="H239" s="25">
        <v>823.5</v>
      </c>
      <c r="I239" s="25">
        <v>1235.25</v>
      </c>
      <c r="J239" s="25">
        <v>823.5</v>
      </c>
      <c r="K239" s="25">
        <v>1235.25</v>
      </c>
      <c r="L239" s="18"/>
    </row>
    <row r="240" spans="1:12" x14ac:dyDescent="0.3">
      <c r="A240" s="16" t="s">
        <v>775</v>
      </c>
      <c r="B240" s="3" t="s">
        <v>385</v>
      </c>
      <c r="C240" s="4"/>
      <c r="D240" s="4"/>
      <c r="E240" s="4"/>
      <c r="F240" s="4"/>
      <c r="G240" s="17" t="s">
        <v>776</v>
      </c>
      <c r="H240" s="25">
        <v>1939.82</v>
      </c>
      <c r="I240" s="25">
        <v>969.91</v>
      </c>
      <c r="J240" s="25">
        <v>0</v>
      </c>
      <c r="K240" s="25">
        <v>2909.73</v>
      </c>
      <c r="L240" s="18"/>
    </row>
    <row r="241" spans="1:12" x14ac:dyDescent="0.3">
      <c r="A241" s="16" t="s">
        <v>777</v>
      </c>
      <c r="B241" s="3" t="s">
        <v>385</v>
      </c>
      <c r="C241" s="4"/>
      <c r="D241" s="4"/>
      <c r="E241" s="4"/>
      <c r="F241" s="4"/>
      <c r="G241" s="17" t="s">
        <v>778</v>
      </c>
      <c r="H241" s="25">
        <v>582.91999999999996</v>
      </c>
      <c r="I241" s="25">
        <v>291.45999999999998</v>
      </c>
      <c r="J241" s="25">
        <v>0</v>
      </c>
      <c r="K241" s="25">
        <v>874.38</v>
      </c>
      <c r="L241" s="18"/>
    </row>
    <row r="242" spans="1:12" x14ac:dyDescent="0.3">
      <c r="A242" s="16" t="s">
        <v>779</v>
      </c>
      <c r="B242" s="3" t="s">
        <v>385</v>
      </c>
      <c r="C242" s="4"/>
      <c r="D242" s="4"/>
      <c r="E242" s="4"/>
      <c r="F242" s="4"/>
      <c r="G242" s="17" t="s">
        <v>780</v>
      </c>
      <c r="H242" s="25">
        <v>72.86</v>
      </c>
      <c r="I242" s="25">
        <v>36.43</v>
      </c>
      <c r="J242" s="25">
        <v>0</v>
      </c>
      <c r="K242" s="25">
        <v>109.29</v>
      </c>
      <c r="L242" s="18"/>
    </row>
    <row r="243" spans="1:12" x14ac:dyDescent="0.3">
      <c r="A243" s="16" t="s">
        <v>781</v>
      </c>
      <c r="B243" s="3" t="s">
        <v>385</v>
      </c>
      <c r="C243" s="4"/>
      <c r="D243" s="4"/>
      <c r="E243" s="4"/>
      <c r="F243" s="4"/>
      <c r="G243" s="17" t="s">
        <v>782</v>
      </c>
      <c r="H243" s="25">
        <v>1270.1199999999999</v>
      </c>
      <c r="I243" s="25">
        <v>638.70000000000005</v>
      </c>
      <c r="J243" s="25">
        <v>3.64</v>
      </c>
      <c r="K243" s="25">
        <v>1905.18</v>
      </c>
      <c r="L243" s="18"/>
    </row>
    <row r="244" spans="1:12" x14ac:dyDescent="0.3">
      <c r="A244" s="16" t="s">
        <v>783</v>
      </c>
      <c r="B244" s="3" t="s">
        <v>385</v>
      </c>
      <c r="C244" s="4"/>
      <c r="D244" s="4"/>
      <c r="E244" s="4"/>
      <c r="F244" s="4"/>
      <c r="G244" s="17" t="s">
        <v>784</v>
      </c>
      <c r="H244" s="25">
        <v>2.08</v>
      </c>
      <c r="I244" s="25">
        <v>1.04</v>
      </c>
      <c r="J244" s="25">
        <v>0</v>
      </c>
      <c r="K244" s="25">
        <v>3.12</v>
      </c>
      <c r="L244" s="18"/>
    </row>
    <row r="245" spans="1:12" x14ac:dyDescent="0.3">
      <c r="A245" s="16" t="s">
        <v>785</v>
      </c>
      <c r="B245" s="3" t="s">
        <v>385</v>
      </c>
      <c r="C245" s="4"/>
      <c r="D245" s="4"/>
      <c r="E245" s="4"/>
      <c r="F245" s="4"/>
      <c r="G245" s="17" t="s">
        <v>786</v>
      </c>
      <c r="H245" s="25">
        <v>192.66</v>
      </c>
      <c r="I245" s="25">
        <v>96.33</v>
      </c>
      <c r="J245" s="25">
        <v>0</v>
      </c>
      <c r="K245" s="25">
        <v>288.99</v>
      </c>
      <c r="L245" s="18"/>
    </row>
    <row r="246" spans="1:12" x14ac:dyDescent="0.3">
      <c r="A246" s="19" t="s">
        <v>385</v>
      </c>
      <c r="B246" s="3" t="s">
        <v>385</v>
      </c>
      <c r="C246" s="4"/>
      <c r="D246" s="4"/>
      <c r="E246" s="4"/>
      <c r="F246" s="4"/>
      <c r="G246" s="20" t="s">
        <v>385</v>
      </c>
      <c r="H246" s="26"/>
      <c r="I246" s="26"/>
      <c r="J246" s="26"/>
      <c r="K246" s="26"/>
      <c r="L246" s="21"/>
    </row>
    <row r="247" spans="1:12" x14ac:dyDescent="0.3">
      <c r="A247" s="11" t="s">
        <v>787</v>
      </c>
      <c r="B247" s="3" t="s">
        <v>385</v>
      </c>
      <c r="C247" s="4"/>
      <c r="D247" s="4"/>
      <c r="E247" s="4"/>
      <c r="F247" s="12" t="s">
        <v>788</v>
      </c>
      <c r="G247" s="13"/>
      <c r="H247" s="2">
        <v>11568.32</v>
      </c>
      <c r="I247" s="2">
        <v>9607.1</v>
      </c>
      <c r="J247" s="2">
        <v>3003.73</v>
      </c>
      <c r="K247" s="2">
        <v>18171.689999999999</v>
      </c>
      <c r="L247" s="27">
        <f>I247-J247</f>
        <v>6603.3700000000008</v>
      </c>
    </row>
    <row r="248" spans="1:12" x14ac:dyDescent="0.3">
      <c r="A248" s="16" t="s">
        <v>789</v>
      </c>
      <c r="B248" s="3" t="s">
        <v>385</v>
      </c>
      <c r="C248" s="4"/>
      <c r="D248" s="4"/>
      <c r="E248" s="4"/>
      <c r="F248" s="4"/>
      <c r="G248" s="17" t="s">
        <v>770</v>
      </c>
      <c r="H248" s="25">
        <v>7680</v>
      </c>
      <c r="I248" s="25">
        <v>3840</v>
      </c>
      <c r="J248" s="25">
        <v>0</v>
      </c>
      <c r="K248" s="25">
        <v>11520</v>
      </c>
      <c r="L248" s="18"/>
    </row>
    <row r="249" spans="1:12" x14ac:dyDescent="0.3">
      <c r="A249" s="16" t="s">
        <v>790</v>
      </c>
      <c r="B249" s="3" t="s">
        <v>385</v>
      </c>
      <c r="C249" s="4"/>
      <c r="D249" s="4"/>
      <c r="E249" s="4"/>
      <c r="F249" s="4"/>
      <c r="G249" s="17" t="s">
        <v>772</v>
      </c>
      <c r="H249" s="25">
        <v>-546.14</v>
      </c>
      <c r="I249" s="25">
        <v>2730.67</v>
      </c>
      <c r="J249" s="25">
        <v>2184.5300000000002</v>
      </c>
      <c r="K249" s="25">
        <v>0</v>
      </c>
      <c r="L249" s="18"/>
    </row>
    <row r="250" spans="1:12" x14ac:dyDescent="0.3">
      <c r="A250" s="16" t="s">
        <v>791</v>
      </c>
      <c r="B250" s="3" t="s">
        <v>385</v>
      </c>
      <c r="C250" s="4"/>
      <c r="D250" s="4"/>
      <c r="E250" s="4"/>
      <c r="F250" s="4"/>
      <c r="G250" s="17" t="s">
        <v>774</v>
      </c>
      <c r="H250" s="25">
        <v>819.2</v>
      </c>
      <c r="I250" s="25">
        <v>1228.8</v>
      </c>
      <c r="J250" s="25">
        <v>819.2</v>
      </c>
      <c r="K250" s="25">
        <v>1228.8</v>
      </c>
      <c r="L250" s="18"/>
    </row>
    <row r="251" spans="1:12" x14ac:dyDescent="0.3">
      <c r="A251" s="16" t="s">
        <v>792</v>
      </c>
      <c r="B251" s="3" t="s">
        <v>385</v>
      </c>
      <c r="C251" s="4"/>
      <c r="D251" s="4"/>
      <c r="E251" s="4"/>
      <c r="F251" s="4"/>
      <c r="G251" s="17" t="s">
        <v>776</v>
      </c>
      <c r="H251" s="25">
        <v>1536</v>
      </c>
      <c r="I251" s="25">
        <v>768</v>
      </c>
      <c r="J251" s="25">
        <v>0</v>
      </c>
      <c r="K251" s="25">
        <v>2304</v>
      </c>
      <c r="L251" s="18"/>
    </row>
    <row r="252" spans="1:12" x14ac:dyDescent="0.3">
      <c r="A252" s="16" t="s">
        <v>793</v>
      </c>
      <c r="B252" s="3" t="s">
        <v>385</v>
      </c>
      <c r="C252" s="4"/>
      <c r="D252" s="4"/>
      <c r="E252" s="4"/>
      <c r="F252" s="4"/>
      <c r="G252" s="17" t="s">
        <v>778</v>
      </c>
      <c r="H252" s="25">
        <v>614.4</v>
      </c>
      <c r="I252" s="25">
        <v>307.2</v>
      </c>
      <c r="J252" s="25">
        <v>0</v>
      </c>
      <c r="K252" s="25">
        <v>921.6</v>
      </c>
      <c r="L252" s="18"/>
    </row>
    <row r="253" spans="1:12" x14ac:dyDescent="0.3">
      <c r="A253" s="16" t="s">
        <v>794</v>
      </c>
      <c r="B253" s="3" t="s">
        <v>385</v>
      </c>
      <c r="C253" s="4"/>
      <c r="D253" s="4"/>
      <c r="E253" s="4"/>
      <c r="F253" s="4"/>
      <c r="G253" s="17" t="s">
        <v>782</v>
      </c>
      <c r="H253" s="25">
        <v>1270.1199999999999</v>
      </c>
      <c r="I253" s="25">
        <v>635.05999999999995</v>
      </c>
      <c r="J253" s="25">
        <v>0</v>
      </c>
      <c r="K253" s="25">
        <v>1905.18</v>
      </c>
      <c r="L253" s="18"/>
    </row>
    <row r="254" spans="1:12" x14ac:dyDescent="0.3">
      <c r="A254" s="16" t="s">
        <v>795</v>
      </c>
      <c r="B254" s="3" t="s">
        <v>385</v>
      </c>
      <c r="C254" s="4"/>
      <c r="D254" s="4"/>
      <c r="E254" s="4"/>
      <c r="F254" s="4"/>
      <c r="G254" s="17" t="s">
        <v>784</v>
      </c>
      <c r="H254" s="25">
        <v>2.08</v>
      </c>
      <c r="I254" s="25">
        <v>1.04</v>
      </c>
      <c r="J254" s="25">
        <v>0</v>
      </c>
      <c r="K254" s="25">
        <v>3.12</v>
      </c>
      <c r="L254" s="18"/>
    </row>
    <row r="255" spans="1:12" x14ac:dyDescent="0.3">
      <c r="A255" s="16" t="s">
        <v>796</v>
      </c>
      <c r="B255" s="3" t="s">
        <v>385</v>
      </c>
      <c r="C255" s="4"/>
      <c r="D255" s="4"/>
      <c r="E255" s="4"/>
      <c r="F255" s="4"/>
      <c r="G255" s="17" t="s">
        <v>786</v>
      </c>
      <c r="H255" s="25">
        <v>192.66</v>
      </c>
      <c r="I255" s="25">
        <v>96.33</v>
      </c>
      <c r="J255" s="25">
        <v>0</v>
      </c>
      <c r="K255" s="25">
        <v>288.99</v>
      </c>
      <c r="L255" s="18"/>
    </row>
    <row r="256" spans="1:12" x14ac:dyDescent="0.3">
      <c r="A256" s="19" t="s">
        <v>385</v>
      </c>
      <c r="B256" s="3" t="s">
        <v>385</v>
      </c>
      <c r="C256" s="4"/>
      <c r="D256" s="4"/>
      <c r="E256" s="4"/>
      <c r="F256" s="4"/>
      <c r="G256" s="20" t="s">
        <v>385</v>
      </c>
      <c r="H256" s="26"/>
      <c r="I256" s="26"/>
      <c r="J256" s="26"/>
      <c r="K256" s="26"/>
      <c r="L256" s="21"/>
    </row>
    <row r="257" spans="1:12" x14ac:dyDescent="0.3">
      <c r="A257" s="11" t="s">
        <v>797</v>
      </c>
      <c r="B257" s="3" t="s">
        <v>385</v>
      </c>
      <c r="C257" s="4"/>
      <c r="D257" s="4"/>
      <c r="E257" s="12" t="s">
        <v>798</v>
      </c>
      <c r="F257" s="13"/>
      <c r="G257" s="13"/>
      <c r="H257" s="2">
        <v>959414.97</v>
      </c>
      <c r="I257" s="2">
        <v>1114999.56</v>
      </c>
      <c r="J257" s="2">
        <v>594963.66</v>
      </c>
      <c r="K257" s="2">
        <v>1479450.87</v>
      </c>
      <c r="L257" s="14"/>
    </row>
    <row r="258" spans="1:12" x14ac:dyDescent="0.3">
      <c r="A258" s="11" t="s">
        <v>799</v>
      </c>
      <c r="B258" s="3" t="s">
        <v>385</v>
      </c>
      <c r="C258" s="4"/>
      <c r="D258" s="4"/>
      <c r="E258" s="4"/>
      <c r="F258" s="12" t="s">
        <v>768</v>
      </c>
      <c r="G258" s="13"/>
      <c r="H258" s="2">
        <v>74081.929999999993</v>
      </c>
      <c r="I258" s="2">
        <v>140298.20000000001</v>
      </c>
      <c r="J258" s="2">
        <v>80114.02</v>
      </c>
      <c r="K258" s="2">
        <v>134266.10999999999</v>
      </c>
      <c r="L258" s="27">
        <f>I258-J258</f>
        <v>60184.180000000008</v>
      </c>
    </row>
    <row r="259" spans="1:12" x14ac:dyDescent="0.3">
      <c r="A259" s="16" t="s">
        <v>800</v>
      </c>
      <c r="B259" s="3" t="s">
        <v>385</v>
      </c>
      <c r="C259" s="4"/>
      <c r="D259" s="4"/>
      <c r="E259" s="4"/>
      <c r="F259" s="4"/>
      <c r="G259" s="17" t="s">
        <v>770</v>
      </c>
      <c r="H259" s="25">
        <v>63515</v>
      </c>
      <c r="I259" s="25">
        <v>32712.38</v>
      </c>
      <c r="J259" s="25">
        <v>0</v>
      </c>
      <c r="K259" s="25">
        <v>96227.38</v>
      </c>
      <c r="L259" s="18"/>
    </row>
    <row r="260" spans="1:12" x14ac:dyDescent="0.3">
      <c r="A260" s="16" t="s">
        <v>801</v>
      </c>
      <c r="B260" s="3" t="s">
        <v>385</v>
      </c>
      <c r="C260" s="4"/>
      <c r="D260" s="4"/>
      <c r="E260" s="4"/>
      <c r="F260" s="4"/>
      <c r="G260" s="17" t="s">
        <v>772</v>
      </c>
      <c r="H260" s="25">
        <v>-35120.58</v>
      </c>
      <c r="I260" s="25">
        <v>74050.36</v>
      </c>
      <c r="J260" s="25">
        <v>70537.75</v>
      </c>
      <c r="K260" s="25">
        <v>-31607.97</v>
      </c>
      <c r="L260" s="18"/>
    </row>
    <row r="261" spans="1:12" x14ac:dyDescent="0.3">
      <c r="A261" s="16" t="s">
        <v>802</v>
      </c>
      <c r="B261" s="3" t="s">
        <v>385</v>
      </c>
      <c r="C261" s="4"/>
      <c r="D261" s="4"/>
      <c r="E261" s="4"/>
      <c r="F261" s="4"/>
      <c r="G261" s="17" t="s">
        <v>774</v>
      </c>
      <c r="H261" s="25">
        <v>7647.56</v>
      </c>
      <c r="I261" s="25">
        <v>11397.64</v>
      </c>
      <c r="J261" s="25">
        <v>7991.51</v>
      </c>
      <c r="K261" s="25">
        <v>11053.69</v>
      </c>
      <c r="L261" s="18"/>
    </row>
    <row r="262" spans="1:12" x14ac:dyDescent="0.3">
      <c r="A262" s="16" t="s">
        <v>803</v>
      </c>
      <c r="B262" s="3" t="s">
        <v>385</v>
      </c>
      <c r="C262" s="4"/>
      <c r="D262" s="4"/>
      <c r="E262" s="4"/>
      <c r="F262" s="4"/>
      <c r="G262" s="17" t="s">
        <v>804</v>
      </c>
      <c r="H262" s="25">
        <v>-1285.76</v>
      </c>
      <c r="I262" s="25">
        <v>0</v>
      </c>
      <c r="J262" s="25">
        <v>0.01</v>
      </c>
      <c r="K262" s="25">
        <v>-1285.77</v>
      </c>
      <c r="L262" s="18"/>
    </row>
    <row r="263" spans="1:12" x14ac:dyDescent="0.3">
      <c r="A263" s="16" t="s">
        <v>805</v>
      </c>
      <c r="B263" s="3" t="s">
        <v>385</v>
      </c>
      <c r="C263" s="4"/>
      <c r="D263" s="4"/>
      <c r="E263" s="4"/>
      <c r="F263" s="4"/>
      <c r="G263" s="17" t="s">
        <v>776</v>
      </c>
      <c r="H263" s="25">
        <v>17526.830000000002</v>
      </c>
      <c r="I263" s="25">
        <v>9097.33</v>
      </c>
      <c r="J263" s="25">
        <v>0</v>
      </c>
      <c r="K263" s="25">
        <v>26624.16</v>
      </c>
      <c r="L263" s="18"/>
    </row>
    <row r="264" spans="1:12" x14ac:dyDescent="0.3">
      <c r="A264" s="16" t="s">
        <v>806</v>
      </c>
      <c r="B264" s="3" t="s">
        <v>385</v>
      </c>
      <c r="C264" s="4"/>
      <c r="D264" s="4"/>
      <c r="E264" s="4"/>
      <c r="F264" s="4"/>
      <c r="G264" s="17" t="s">
        <v>778</v>
      </c>
      <c r="H264" s="25">
        <v>5338.66</v>
      </c>
      <c r="I264" s="25">
        <v>2759.65</v>
      </c>
      <c r="J264" s="25">
        <v>0</v>
      </c>
      <c r="K264" s="25">
        <v>8098.31</v>
      </c>
      <c r="L264" s="18"/>
    </row>
    <row r="265" spans="1:12" x14ac:dyDescent="0.3">
      <c r="A265" s="16" t="s">
        <v>807</v>
      </c>
      <c r="B265" s="3" t="s">
        <v>385</v>
      </c>
      <c r="C265" s="4"/>
      <c r="D265" s="4"/>
      <c r="E265" s="4"/>
      <c r="F265" s="4"/>
      <c r="G265" s="17" t="s">
        <v>780</v>
      </c>
      <c r="H265" s="25">
        <v>669.38</v>
      </c>
      <c r="I265" s="25">
        <v>345.5</v>
      </c>
      <c r="J265" s="25">
        <v>0</v>
      </c>
      <c r="K265" s="25">
        <v>1014.88</v>
      </c>
      <c r="L265" s="18"/>
    </row>
    <row r="266" spans="1:12" x14ac:dyDescent="0.3">
      <c r="A266" s="16" t="s">
        <v>808</v>
      </c>
      <c r="B266" s="3" t="s">
        <v>385</v>
      </c>
      <c r="C266" s="4"/>
      <c r="D266" s="4"/>
      <c r="E266" s="4"/>
      <c r="F266" s="4"/>
      <c r="G266" s="17" t="s">
        <v>782</v>
      </c>
      <c r="H266" s="25">
        <v>4141.3</v>
      </c>
      <c r="I266" s="25">
        <v>3369.29</v>
      </c>
      <c r="J266" s="25">
        <v>979.43</v>
      </c>
      <c r="K266" s="25">
        <v>6531.16</v>
      </c>
      <c r="L266" s="18"/>
    </row>
    <row r="267" spans="1:12" x14ac:dyDescent="0.3">
      <c r="A267" s="16" t="s">
        <v>809</v>
      </c>
      <c r="B267" s="3" t="s">
        <v>385</v>
      </c>
      <c r="C267" s="4"/>
      <c r="D267" s="4"/>
      <c r="E267" s="4"/>
      <c r="F267" s="4"/>
      <c r="G267" s="17" t="s">
        <v>784</v>
      </c>
      <c r="H267" s="25">
        <v>154.47</v>
      </c>
      <c r="I267" s="25">
        <v>57.68</v>
      </c>
      <c r="J267" s="25">
        <v>0</v>
      </c>
      <c r="K267" s="25">
        <v>212.15</v>
      </c>
      <c r="L267" s="18"/>
    </row>
    <row r="268" spans="1:12" x14ac:dyDescent="0.3">
      <c r="A268" s="16" t="s">
        <v>810</v>
      </c>
      <c r="B268" s="3" t="s">
        <v>385</v>
      </c>
      <c r="C268" s="4"/>
      <c r="D268" s="4"/>
      <c r="E268" s="4"/>
      <c r="F268" s="4"/>
      <c r="G268" s="17" t="s">
        <v>786</v>
      </c>
      <c r="H268" s="25">
        <v>9557.9500000000007</v>
      </c>
      <c r="I268" s="25">
        <v>4838</v>
      </c>
      <c r="J268" s="25">
        <v>0</v>
      </c>
      <c r="K268" s="25">
        <v>14395.95</v>
      </c>
      <c r="L268" s="18"/>
    </row>
    <row r="269" spans="1:12" x14ac:dyDescent="0.3">
      <c r="A269" s="16" t="s">
        <v>811</v>
      </c>
      <c r="B269" s="3" t="s">
        <v>385</v>
      </c>
      <c r="C269" s="4"/>
      <c r="D269" s="4"/>
      <c r="E269" s="4"/>
      <c r="F269" s="4"/>
      <c r="G269" s="17" t="s">
        <v>812</v>
      </c>
      <c r="H269" s="25">
        <v>1795.85</v>
      </c>
      <c r="I269" s="25">
        <v>1610.08</v>
      </c>
      <c r="J269" s="25">
        <v>605.32000000000005</v>
      </c>
      <c r="K269" s="25">
        <v>2800.61</v>
      </c>
      <c r="L269" s="18"/>
    </row>
    <row r="270" spans="1:12" x14ac:dyDescent="0.3">
      <c r="A270" s="16" t="s">
        <v>813</v>
      </c>
      <c r="B270" s="3" t="s">
        <v>385</v>
      </c>
      <c r="C270" s="4"/>
      <c r="D270" s="4"/>
      <c r="E270" s="4"/>
      <c r="F270" s="4"/>
      <c r="G270" s="17" t="s">
        <v>814</v>
      </c>
      <c r="H270" s="25">
        <v>141.27000000000001</v>
      </c>
      <c r="I270" s="25">
        <v>60.29</v>
      </c>
      <c r="J270" s="25">
        <v>0</v>
      </c>
      <c r="K270" s="25">
        <v>201.56</v>
      </c>
      <c r="L270" s="18"/>
    </row>
    <row r="271" spans="1:12" x14ac:dyDescent="0.3">
      <c r="A271" s="19" t="s">
        <v>385</v>
      </c>
      <c r="B271" s="3" t="s">
        <v>385</v>
      </c>
      <c r="C271" s="4"/>
      <c r="D271" s="4"/>
      <c r="E271" s="4"/>
      <c r="F271" s="4"/>
      <c r="G271" s="20" t="s">
        <v>385</v>
      </c>
      <c r="H271" s="26"/>
      <c r="I271" s="26"/>
      <c r="J271" s="26"/>
      <c r="K271" s="26"/>
      <c r="L271" s="21"/>
    </row>
    <row r="272" spans="1:12" x14ac:dyDescent="0.3">
      <c r="A272" s="11" t="s">
        <v>815</v>
      </c>
      <c r="B272" s="3" t="s">
        <v>385</v>
      </c>
      <c r="C272" s="4"/>
      <c r="D272" s="4"/>
      <c r="E272" s="4"/>
      <c r="F272" s="12" t="s">
        <v>788</v>
      </c>
      <c r="G272" s="13"/>
      <c r="H272" s="2">
        <v>885333.04</v>
      </c>
      <c r="I272" s="2">
        <v>974701.36</v>
      </c>
      <c r="J272" s="2">
        <v>514849.64</v>
      </c>
      <c r="K272" s="2">
        <v>1345184.76</v>
      </c>
      <c r="L272" s="27">
        <f>I272-J272</f>
        <v>459851.72</v>
      </c>
    </row>
    <row r="273" spans="1:12" x14ac:dyDescent="0.3">
      <c r="A273" s="16" t="s">
        <v>816</v>
      </c>
      <c r="B273" s="3" t="s">
        <v>385</v>
      </c>
      <c r="C273" s="4"/>
      <c r="D273" s="4"/>
      <c r="E273" s="4"/>
      <c r="F273" s="4"/>
      <c r="G273" s="17" t="s">
        <v>770</v>
      </c>
      <c r="H273" s="25">
        <v>433252.12</v>
      </c>
      <c r="I273" s="25">
        <v>221630.09</v>
      </c>
      <c r="J273" s="25">
        <v>5770.14</v>
      </c>
      <c r="K273" s="25">
        <v>649112.06999999995</v>
      </c>
      <c r="L273" s="18"/>
    </row>
    <row r="274" spans="1:12" x14ac:dyDescent="0.3">
      <c r="A274" s="16" t="s">
        <v>817</v>
      </c>
      <c r="B274" s="3" t="s">
        <v>385</v>
      </c>
      <c r="C274" s="4"/>
      <c r="D274" s="4"/>
      <c r="E274" s="4"/>
      <c r="F274" s="4"/>
      <c r="G274" s="17" t="s">
        <v>772</v>
      </c>
      <c r="H274" s="25">
        <v>27362.18</v>
      </c>
      <c r="I274" s="25">
        <v>463471.14</v>
      </c>
      <c r="J274" s="25">
        <v>437746.19</v>
      </c>
      <c r="K274" s="25">
        <v>53087.13</v>
      </c>
      <c r="L274" s="18"/>
    </row>
    <row r="275" spans="1:12" x14ac:dyDescent="0.3">
      <c r="A275" s="16" t="s">
        <v>818</v>
      </c>
      <c r="B275" s="3" t="s">
        <v>385</v>
      </c>
      <c r="C275" s="4"/>
      <c r="D275" s="4"/>
      <c r="E275" s="4"/>
      <c r="F275" s="4"/>
      <c r="G275" s="17" t="s">
        <v>774</v>
      </c>
      <c r="H275" s="25">
        <v>54664.73</v>
      </c>
      <c r="I275" s="25">
        <v>79877.34</v>
      </c>
      <c r="J275" s="25">
        <v>53822.19</v>
      </c>
      <c r="K275" s="25">
        <v>80719.88</v>
      </c>
      <c r="L275" s="18"/>
    </row>
    <row r="276" spans="1:12" x14ac:dyDescent="0.3">
      <c r="A276" s="16" t="s">
        <v>819</v>
      </c>
      <c r="B276" s="3" t="s">
        <v>385</v>
      </c>
      <c r="C276" s="4"/>
      <c r="D276" s="4"/>
      <c r="E276" s="4"/>
      <c r="F276" s="4"/>
      <c r="G276" s="17" t="s">
        <v>804</v>
      </c>
      <c r="H276" s="25">
        <v>2934.73</v>
      </c>
      <c r="I276" s="25">
        <v>0</v>
      </c>
      <c r="J276" s="25">
        <v>0</v>
      </c>
      <c r="K276" s="25">
        <v>2934.73</v>
      </c>
      <c r="L276" s="18"/>
    </row>
    <row r="277" spans="1:12" x14ac:dyDescent="0.3">
      <c r="A277" s="16" t="s">
        <v>820</v>
      </c>
      <c r="B277" s="3" t="s">
        <v>385</v>
      </c>
      <c r="C277" s="4"/>
      <c r="D277" s="4"/>
      <c r="E277" s="4"/>
      <c r="F277" s="4"/>
      <c r="G277" s="17" t="s">
        <v>821</v>
      </c>
      <c r="H277" s="25">
        <v>778.71</v>
      </c>
      <c r="I277" s="25">
        <v>973.39</v>
      </c>
      <c r="J277" s="25">
        <v>0</v>
      </c>
      <c r="K277" s="25">
        <v>1752.1</v>
      </c>
      <c r="L277" s="18"/>
    </row>
    <row r="278" spans="1:12" x14ac:dyDescent="0.3">
      <c r="A278" s="16" t="s">
        <v>822</v>
      </c>
      <c r="B278" s="3" t="s">
        <v>385</v>
      </c>
      <c r="C278" s="4"/>
      <c r="D278" s="4"/>
      <c r="E278" s="4"/>
      <c r="F278" s="4"/>
      <c r="G278" s="17" t="s">
        <v>776</v>
      </c>
      <c r="H278" s="25">
        <v>131168.26</v>
      </c>
      <c r="I278" s="25">
        <v>66758.77</v>
      </c>
      <c r="J278" s="25">
        <v>0</v>
      </c>
      <c r="K278" s="25">
        <v>197927.03</v>
      </c>
      <c r="L278" s="18"/>
    </row>
    <row r="279" spans="1:12" x14ac:dyDescent="0.3">
      <c r="A279" s="16" t="s">
        <v>823</v>
      </c>
      <c r="B279" s="3" t="s">
        <v>385</v>
      </c>
      <c r="C279" s="4"/>
      <c r="D279" s="4"/>
      <c r="E279" s="4"/>
      <c r="F279" s="4"/>
      <c r="G279" s="17" t="s">
        <v>778</v>
      </c>
      <c r="H279" s="25">
        <v>41328.06</v>
      </c>
      <c r="I279" s="25">
        <v>19969.34</v>
      </c>
      <c r="J279" s="25">
        <v>0</v>
      </c>
      <c r="K279" s="25">
        <v>61297.4</v>
      </c>
      <c r="L279" s="18"/>
    </row>
    <row r="280" spans="1:12" x14ac:dyDescent="0.3">
      <c r="A280" s="16" t="s">
        <v>824</v>
      </c>
      <c r="B280" s="3" t="s">
        <v>385</v>
      </c>
      <c r="C280" s="4"/>
      <c r="D280" s="4"/>
      <c r="E280" s="4"/>
      <c r="F280" s="4"/>
      <c r="G280" s="17" t="s">
        <v>780</v>
      </c>
      <c r="H280" s="25">
        <v>4934.8999999999996</v>
      </c>
      <c r="I280" s="25">
        <v>2517.39</v>
      </c>
      <c r="J280" s="25">
        <v>0</v>
      </c>
      <c r="K280" s="25">
        <v>7452.29</v>
      </c>
      <c r="L280" s="18"/>
    </row>
    <row r="281" spans="1:12" x14ac:dyDescent="0.3">
      <c r="A281" s="16" t="s">
        <v>825</v>
      </c>
      <c r="B281" s="3" t="s">
        <v>385</v>
      </c>
      <c r="C281" s="4"/>
      <c r="D281" s="4"/>
      <c r="E281" s="4"/>
      <c r="F281" s="4"/>
      <c r="G281" s="17" t="s">
        <v>782</v>
      </c>
      <c r="H281" s="25">
        <v>49993.62</v>
      </c>
      <c r="I281" s="25">
        <v>36633.440000000002</v>
      </c>
      <c r="J281" s="25">
        <v>10088.91</v>
      </c>
      <c r="K281" s="25">
        <v>76538.149999999994</v>
      </c>
      <c r="L281" s="18"/>
    </row>
    <row r="282" spans="1:12" x14ac:dyDescent="0.3">
      <c r="A282" s="16" t="s">
        <v>826</v>
      </c>
      <c r="B282" s="3" t="s">
        <v>385</v>
      </c>
      <c r="C282" s="4"/>
      <c r="D282" s="4"/>
      <c r="E282" s="4"/>
      <c r="F282" s="4"/>
      <c r="G282" s="17" t="s">
        <v>784</v>
      </c>
      <c r="H282" s="25">
        <v>1579.1</v>
      </c>
      <c r="I282" s="25">
        <v>2085.13</v>
      </c>
      <c r="J282" s="25">
        <v>0.01</v>
      </c>
      <c r="K282" s="25">
        <v>3664.22</v>
      </c>
      <c r="L282" s="18"/>
    </row>
    <row r="283" spans="1:12" x14ac:dyDescent="0.3">
      <c r="A283" s="16" t="s">
        <v>827</v>
      </c>
      <c r="B283" s="3" t="s">
        <v>385</v>
      </c>
      <c r="C283" s="4"/>
      <c r="D283" s="4"/>
      <c r="E283" s="4"/>
      <c r="F283" s="4"/>
      <c r="G283" s="17" t="s">
        <v>786</v>
      </c>
      <c r="H283" s="25">
        <v>105984.79</v>
      </c>
      <c r="I283" s="25">
        <v>54324.11</v>
      </c>
      <c r="J283" s="25">
        <v>0</v>
      </c>
      <c r="K283" s="25">
        <v>160308.9</v>
      </c>
      <c r="L283" s="18"/>
    </row>
    <row r="284" spans="1:12" x14ac:dyDescent="0.3">
      <c r="A284" s="16" t="s">
        <v>828</v>
      </c>
      <c r="B284" s="3" t="s">
        <v>385</v>
      </c>
      <c r="C284" s="4"/>
      <c r="D284" s="4"/>
      <c r="E284" s="4"/>
      <c r="F284" s="4"/>
      <c r="G284" s="17" t="s">
        <v>812</v>
      </c>
      <c r="H284" s="25">
        <v>29787.040000000001</v>
      </c>
      <c r="I284" s="25">
        <v>26138.82</v>
      </c>
      <c r="J284" s="25">
        <v>7422.2</v>
      </c>
      <c r="K284" s="25">
        <v>48503.66</v>
      </c>
      <c r="L284" s="18"/>
    </row>
    <row r="285" spans="1:12" x14ac:dyDescent="0.3">
      <c r="A285" s="16" t="s">
        <v>829</v>
      </c>
      <c r="B285" s="3" t="s">
        <v>385</v>
      </c>
      <c r="C285" s="4"/>
      <c r="D285" s="4"/>
      <c r="E285" s="4"/>
      <c r="F285" s="4"/>
      <c r="G285" s="17" t="s">
        <v>814</v>
      </c>
      <c r="H285" s="25">
        <v>644.79999999999995</v>
      </c>
      <c r="I285" s="25">
        <v>322.39999999999998</v>
      </c>
      <c r="J285" s="25">
        <v>0</v>
      </c>
      <c r="K285" s="25">
        <v>967.2</v>
      </c>
      <c r="L285" s="18"/>
    </row>
    <row r="286" spans="1:12" x14ac:dyDescent="0.3">
      <c r="A286" s="16" t="s">
        <v>830</v>
      </c>
      <c r="B286" s="3" t="s">
        <v>385</v>
      </c>
      <c r="C286" s="4"/>
      <c r="D286" s="4"/>
      <c r="E286" s="4"/>
      <c r="F286" s="4"/>
      <c r="G286" s="17" t="s">
        <v>831</v>
      </c>
      <c r="H286" s="25">
        <v>920</v>
      </c>
      <c r="I286" s="25">
        <v>0</v>
      </c>
      <c r="J286" s="25">
        <v>0</v>
      </c>
      <c r="K286" s="25">
        <v>920</v>
      </c>
      <c r="L286" s="18"/>
    </row>
    <row r="287" spans="1:12" x14ac:dyDescent="0.3">
      <c r="A287" s="19" t="s">
        <v>385</v>
      </c>
      <c r="B287" s="3" t="s">
        <v>385</v>
      </c>
      <c r="C287" s="4"/>
      <c r="D287" s="4"/>
      <c r="E287" s="4"/>
      <c r="F287" s="4"/>
      <c r="G287" s="20" t="s">
        <v>385</v>
      </c>
      <c r="H287" s="26"/>
      <c r="I287" s="26"/>
      <c r="J287" s="26"/>
      <c r="K287" s="26"/>
      <c r="L287" s="21"/>
    </row>
    <row r="288" spans="1:12" x14ac:dyDescent="0.3">
      <c r="A288" s="11" t="s">
        <v>832</v>
      </c>
      <c r="B288" s="3" t="s">
        <v>385</v>
      </c>
      <c r="C288" s="4"/>
      <c r="D288" s="4"/>
      <c r="E288" s="12" t="s">
        <v>833</v>
      </c>
      <c r="F288" s="13"/>
      <c r="G288" s="13"/>
      <c r="H288" s="2">
        <v>329781.42</v>
      </c>
      <c r="I288" s="2">
        <v>193123.51</v>
      </c>
      <c r="J288" s="2">
        <v>5381.63</v>
      </c>
      <c r="K288" s="2">
        <v>517523.3</v>
      </c>
      <c r="L288" s="14"/>
    </row>
    <row r="289" spans="1:12" x14ac:dyDescent="0.3">
      <c r="A289" s="11" t="s">
        <v>834</v>
      </c>
      <c r="B289" s="3" t="s">
        <v>385</v>
      </c>
      <c r="C289" s="4"/>
      <c r="D289" s="4"/>
      <c r="E289" s="4"/>
      <c r="F289" s="12" t="s">
        <v>768</v>
      </c>
      <c r="G289" s="13"/>
      <c r="H289" s="2">
        <v>139.08000000000001</v>
      </c>
      <c r="I289" s="2">
        <v>209.18</v>
      </c>
      <c r="J289" s="2">
        <v>0</v>
      </c>
      <c r="K289" s="2">
        <v>348.26</v>
      </c>
      <c r="L289" s="27">
        <f>I289-J289</f>
        <v>209.18</v>
      </c>
    </row>
    <row r="290" spans="1:12" x14ac:dyDescent="0.3">
      <c r="A290" s="16" t="s">
        <v>835</v>
      </c>
      <c r="B290" s="3" t="s">
        <v>385</v>
      </c>
      <c r="C290" s="4"/>
      <c r="D290" s="4"/>
      <c r="E290" s="4"/>
      <c r="F290" s="4"/>
      <c r="G290" s="17" t="s">
        <v>784</v>
      </c>
      <c r="H290" s="25">
        <v>0</v>
      </c>
      <c r="I290" s="25">
        <v>1.04</v>
      </c>
      <c r="J290" s="25">
        <v>0</v>
      </c>
      <c r="K290" s="25">
        <v>1.04</v>
      </c>
      <c r="L290" s="18"/>
    </row>
    <row r="291" spans="1:12" x14ac:dyDescent="0.3">
      <c r="A291" s="16" t="s">
        <v>836</v>
      </c>
      <c r="B291" s="3" t="s">
        <v>385</v>
      </c>
      <c r="C291" s="4"/>
      <c r="D291" s="4"/>
      <c r="E291" s="4"/>
      <c r="F291" s="4"/>
      <c r="G291" s="17" t="s">
        <v>812</v>
      </c>
      <c r="H291" s="25">
        <v>28.68</v>
      </c>
      <c r="I291" s="25">
        <v>64.14</v>
      </c>
      <c r="J291" s="25">
        <v>0</v>
      </c>
      <c r="K291" s="25">
        <v>92.82</v>
      </c>
      <c r="L291" s="18"/>
    </row>
    <row r="292" spans="1:12" x14ac:dyDescent="0.3">
      <c r="A292" s="16" t="s">
        <v>837</v>
      </c>
      <c r="B292" s="3" t="s">
        <v>385</v>
      </c>
      <c r="C292" s="4"/>
      <c r="D292" s="4"/>
      <c r="E292" s="4"/>
      <c r="F292" s="4"/>
      <c r="G292" s="17" t="s">
        <v>831</v>
      </c>
      <c r="H292" s="25">
        <v>110.4</v>
      </c>
      <c r="I292" s="25">
        <v>144</v>
      </c>
      <c r="J292" s="25">
        <v>0</v>
      </c>
      <c r="K292" s="25">
        <v>254.4</v>
      </c>
      <c r="L292" s="18"/>
    </row>
    <row r="293" spans="1:12" x14ac:dyDescent="0.3">
      <c r="A293" s="19" t="s">
        <v>385</v>
      </c>
      <c r="B293" s="3" t="s">
        <v>385</v>
      </c>
      <c r="C293" s="4"/>
      <c r="D293" s="4"/>
      <c r="E293" s="4"/>
      <c r="F293" s="4"/>
      <c r="G293" s="20" t="s">
        <v>385</v>
      </c>
      <c r="H293" s="26"/>
      <c r="I293" s="26"/>
      <c r="J293" s="26"/>
      <c r="K293" s="26"/>
      <c r="L293" s="21"/>
    </row>
    <row r="294" spans="1:12" x14ac:dyDescent="0.3">
      <c r="A294" s="11" t="s">
        <v>838</v>
      </c>
      <c r="B294" s="3" t="s">
        <v>385</v>
      </c>
      <c r="C294" s="4"/>
      <c r="D294" s="4"/>
      <c r="E294" s="4"/>
      <c r="F294" s="12" t="s">
        <v>788</v>
      </c>
      <c r="G294" s="13"/>
      <c r="H294" s="2">
        <v>329642.34000000003</v>
      </c>
      <c r="I294" s="2">
        <v>192914.33</v>
      </c>
      <c r="J294" s="2">
        <v>5381.63</v>
      </c>
      <c r="K294" s="2">
        <v>517175.03999999998</v>
      </c>
      <c r="L294" s="27">
        <f>I294-J294</f>
        <v>187532.69999999998</v>
      </c>
    </row>
    <row r="295" spans="1:12" x14ac:dyDescent="0.3">
      <c r="A295" s="16" t="s">
        <v>839</v>
      </c>
      <c r="B295" s="3" t="s">
        <v>385</v>
      </c>
      <c r="C295" s="4"/>
      <c r="D295" s="4"/>
      <c r="E295" s="4"/>
      <c r="F295" s="4"/>
      <c r="G295" s="17" t="s">
        <v>784</v>
      </c>
      <c r="H295" s="25">
        <v>2246.02</v>
      </c>
      <c r="I295" s="25">
        <v>1169.98</v>
      </c>
      <c r="J295" s="25">
        <v>0</v>
      </c>
      <c r="K295" s="25">
        <v>3416</v>
      </c>
      <c r="L295" s="18"/>
    </row>
    <row r="296" spans="1:12" x14ac:dyDescent="0.3">
      <c r="A296" s="16" t="s">
        <v>840</v>
      </c>
      <c r="B296" s="3" t="s">
        <v>385</v>
      </c>
      <c r="C296" s="4"/>
      <c r="D296" s="4"/>
      <c r="E296" s="4"/>
      <c r="F296" s="4"/>
      <c r="G296" s="17" t="s">
        <v>812</v>
      </c>
      <c r="H296" s="25">
        <v>96826.21</v>
      </c>
      <c r="I296" s="25">
        <v>63833.84</v>
      </c>
      <c r="J296" s="25">
        <v>4292.28</v>
      </c>
      <c r="K296" s="25">
        <v>156367.76999999999</v>
      </c>
      <c r="L296" s="18"/>
    </row>
    <row r="297" spans="1:12" x14ac:dyDescent="0.3">
      <c r="A297" s="16" t="s">
        <v>841</v>
      </c>
      <c r="B297" s="3" t="s">
        <v>385</v>
      </c>
      <c r="C297" s="4"/>
      <c r="D297" s="4"/>
      <c r="E297" s="4"/>
      <c r="F297" s="4"/>
      <c r="G297" s="17" t="s">
        <v>831</v>
      </c>
      <c r="H297" s="25">
        <v>230570.11</v>
      </c>
      <c r="I297" s="25">
        <v>127910.51</v>
      </c>
      <c r="J297" s="25">
        <v>1089.3499999999999</v>
      </c>
      <c r="K297" s="25">
        <v>357391.27</v>
      </c>
      <c r="L297" s="18"/>
    </row>
    <row r="298" spans="1:12" x14ac:dyDescent="0.3">
      <c r="A298" s="11" t="s">
        <v>385</v>
      </c>
      <c r="B298" s="3" t="s">
        <v>385</v>
      </c>
      <c r="C298" s="4"/>
      <c r="D298" s="4"/>
      <c r="E298" s="12" t="s">
        <v>385</v>
      </c>
      <c r="F298" s="13"/>
      <c r="G298" s="13"/>
      <c r="H298" s="24"/>
      <c r="I298" s="24"/>
      <c r="J298" s="24"/>
      <c r="K298" s="24"/>
      <c r="L298" s="13"/>
    </row>
    <row r="299" spans="1:12" x14ac:dyDescent="0.3">
      <c r="A299" s="11" t="s">
        <v>842</v>
      </c>
      <c r="B299" s="3" t="s">
        <v>385</v>
      </c>
      <c r="C299" s="4"/>
      <c r="D299" s="12" t="s">
        <v>843</v>
      </c>
      <c r="E299" s="13"/>
      <c r="F299" s="13"/>
      <c r="G299" s="13"/>
      <c r="H299" s="2">
        <v>618539.93999999994</v>
      </c>
      <c r="I299" s="2">
        <v>203930.09</v>
      </c>
      <c r="J299" s="2">
        <v>0</v>
      </c>
      <c r="K299" s="2">
        <v>822470.03</v>
      </c>
      <c r="L299" s="27">
        <f>I299-J299</f>
        <v>203930.09</v>
      </c>
    </row>
    <row r="300" spans="1:12" x14ac:dyDescent="0.3">
      <c r="A300" s="11" t="s">
        <v>844</v>
      </c>
      <c r="B300" s="3" t="s">
        <v>385</v>
      </c>
      <c r="C300" s="4"/>
      <c r="D300" s="4"/>
      <c r="E300" s="12" t="s">
        <v>843</v>
      </c>
      <c r="F300" s="13"/>
      <c r="G300" s="13"/>
      <c r="H300" s="2">
        <v>618539.93999999994</v>
      </c>
      <c r="I300" s="2">
        <v>203930.09</v>
      </c>
      <c r="J300" s="2">
        <v>0</v>
      </c>
      <c r="K300" s="2">
        <v>822470.03</v>
      </c>
      <c r="L300" s="14"/>
    </row>
    <row r="301" spans="1:12" x14ac:dyDescent="0.3">
      <c r="A301" s="11" t="s">
        <v>845</v>
      </c>
      <c r="B301" s="3" t="s">
        <v>385</v>
      </c>
      <c r="C301" s="4"/>
      <c r="D301" s="4"/>
      <c r="E301" s="4"/>
      <c r="F301" s="12" t="s">
        <v>843</v>
      </c>
      <c r="G301" s="13"/>
      <c r="H301" s="2">
        <v>618539.93999999994</v>
      </c>
      <c r="I301" s="2">
        <v>203930.09</v>
      </c>
      <c r="J301" s="2">
        <v>0</v>
      </c>
      <c r="K301" s="2">
        <v>822470.03</v>
      </c>
      <c r="L301" s="27"/>
    </row>
    <row r="302" spans="1:12" x14ac:dyDescent="0.3">
      <c r="A302" s="16" t="s">
        <v>846</v>
      </c>
      <c r="B302" s="3" t="s">
        <v>385</v>
      </c>
      <c r="C302" s="4"/>
      <c r="D302" s="4"/>
      <c r="E302" s="4"/>
      <c r="F302" s="4"/>
      <c r="G302" s="17" t="s">
        <v>847</v>
      </c>
      <c r="H302" s="25">
        <v>5304</v>
      </c>
      <c r="I302" s="25">
        <v>2652</v>
      </c>
      <c r="J302" s="25">
        <v>0</v>
      </c>
      <c r="K302" s="25">
        <v>7956</v>
      </c>
      <c r="L302" s="27">
        <f t="shared" ref="L302:L310" si="0">I302-J302</f>
        <v>2652</v>
      </c>
    </row>
    <row r="303" spans="1:12" x14ac:dyDescent="0.3">
      <c r="A303" s="16" t="s">
        <v>848</v>
      </c>
      <c r="B303" s="3" t="s">
        <v>385</v>
      </c>
      <c r="C303" s="4"/>
      <c r="D303" s="4"/>
      <c r="E303" s="4"/>
      <c r="F303" s="4"/>
      <c r="G303" s="17" t="s">
        <v>849</v>
      </c>
      <c r="H303" s="25">
        <v>1764</v>
      </c>
      <c r="I303" s="25">
        <v>882</v>
      </c>
      <c r="J303" s="25">
        <v>0</v>
      </c>
      <c r="K303" s="25">
        <v>2646</v>
      </c>
      <c r="L303" s="27">
        <f t="shared" si="0"/>
        <v>882</v>
      </c>
    </row>
    <row r="304" spans="1:12" x14ac:dyDescent="0.3">
      <c r="A304" s="16" t="s">
        <v>850</v>
      </c>
      <c r="B304" s="3" t="s">
        <v>385</v>
      </c>
      <c r="C304" s="4"/>
      <c r="D304" s="4"/>
      <c r="E304" s="4"/>
      <c r="F304" s="4"/>
      <c r="G304" s="17" t="s">
        <v>851</v>
      </c>
      <c r="H304" s="25">
        <v>2448.98</v>
      </c>
      <c r="I304" s="25">
        <v>0</v>
      </c>
      <c r="J304" s="25">
        <v>0</v>
      </c>
      <c r="K304" s="25">
        <v>2448.98</v>
      </c>
      <c r="L304" s="27">
        <f t="shared" si="0"/>
        <v>0</v>
      </c>
    </row>
    <row r="305" spans="1:12" x14ac:dyDescent="0.3">
      <c r="A305" s="16" t="s">
        <v>852</v>
      </c>
      <c r="B305" s="3" t="s">
        <v>385</v>
      </c>
      <c r="C305" s="4"/>
      <c r="D305" s="4"/>
      <c r="E305" s="4"/>
      <c r="F305" s="4"/>
      <c r="G305" s="17" t="s">
        <v>853</v>
      </c>
      <c r="H305" s="25">
        <v>22482.59</v>
      </c>
      <c r="I305" s="25">
        <v>0</v>
      </c>
      <c r="J305" s="25">
        <v>0</v>
      </c>
      <c r="K305" s="25">
        <v>22482.59</v>
      </c>
      <c r="L305" s="27">
        <f t="shared" si="0"/>
        <v>0</v>
      </c>
    </row>
    <row r="306" spans="1:12" x14ac:dyDescent="0.3">
      <c r="A306" s="16" t="s">
        <v>854</v>
      </c>
      <c r="B306" s="3" t="s">
        <v>385</v>
      </c>
      <c r="C306" s="4"/>
      <c r="D306" s="4"/>
      <c r="E306" s="4"/>
      <c r="F306" s="4"/>
      <c r="G306" s="17" t="s">
        <v>855</v>
      </c>
      <c r="H306" s="25">
        <v>129060.74</v>
      </c>
      <c r="I306" s="25">
        <v>62577.37</v>
      </c>
      <c r="J306" s="25">
        <v>0</v>
      </c>
      <c r="K306" s="25">
        <v>191638.11</v>
      </c>
      <c r="L306" s="27">
        <f t="shared" si="0"/>
        <v>62577.37</v>
      </c>
    </row>
    <row r="307" spans="1:12" x14ac:dyDescent="0.3">
      <c r="A307" s="16" t="s">
        <v>856</v>
      </c>
      <c r="B307" s="3" t="s">
        <v>385</v>
      </c>
      <c r="C307" s="4"/>
      <c r="D307" s="4"/>
      <c r="E307" s="4"/>
      <c r="F307" s="4"/>
      <c r="G307" s="17" t="s">
        <v>857</v>
      </c>
      <c r="H307" s="25">
        <v>243110.04</v>
      </c>
      <c r="I307" s="25">
        <v>19068.63</v>
      </c>
      <c r="J307" s="25">
        <v>0</v>
      </c>
      <c r="K307" s="25">
        <v>262178.67</v>
      </c>
      <c r="L307" s="27">
        <f t="shared" si="0"/>
        <v>19068.63</v>
      </c>
    </row>
    <row r="308" spans="1:12" x14ac:dyDescent="0.3">
      <c r="A308" s="16" t="s">
        <v>858</v>
      </c>
      <c r="B308" s="3" t="s">
        <v>385</v>
      </c>
      <c r="C308" s="4"/>
      <c r="D308" s="4"/>
      <c r="E308" s="4"/>
      <c r="F308" s="4"/>
      <c r="G308" s="17" t="s">
        <v>859</v>
      </c>
      <c r="H308" s="25">
        <v>182166.24</v>
      </c>
      <c r="I308" s="25">
        <v>104000</v>
      </c>
      <c r="J308" s="25">
        <v>0</v>
      </c>
      <c r="K308" s="25">
        <v>286166.24</v>
      </c>
      <c r="L308" s="27">
        <f t="shared" si="0"/>
        <v>104000</v>
      </c>
    </row>
    <row r="309" spans="1:12" x14ac:dyDescent="0.3">
      <c r="A309" s="16" t="s">
        <v>860</v>
      </c>
      <c r="B309" s="3" t="s">
        <v>385</v>
      </c>
      <c r="C309" s="4"/>
      <c r="D309" s="4"/>
      <c r="E309" s="4"/>
      <c r="F309" s="4"/>
      <c r="G309" s="17" t="s">
        <v>861</v>
      </c>
      <c r="H309" s="25">
        <v>14134.49</v>
      </c>
      <c r="I309" s="25">
        <v>5545.42</v>
      </c>
      <c r="J309" s="25">
        <v>0</v>
      </c>
      <c r="K309" s="25">
        <v>19679.91</v>
      </c>
      <c r="L309" s="27">
        <f t="shared" si="0"/>
        <v>5545.42</v>
      </c>
    </row>
    <row r="310" spans="1:12" x14ac:dyDescent="0.3">
      <c r="A310" s="16" t="s">
        <v>862</v>
      </c>
      <c r="B310" s="3" t="s">
        <v>385</v>
      </c>
      <c r="C310" s="4"/>
      <c r="D310" s="4"/>
      <c r="E310" s="4"/>
      <c r="F310" s="4"/>
      <c r="G310" s="17" t="s">
        <v>863</v>
      </c>
      <c r="H310" s="25">
        <v>18068.86</v>
      </c>
      <c r="I310" s="25">
        <v>9204.67</v>
      </c>
      <c r="J310" s="25">
        <v>0</v>
      </c>
      <c r="K310" s="25">
        <v>27273.53</v>
      </c>
      <c r="L310" s="27">
        <f t="shared" si="0"/>
        <v>9204.67</v>
      </c>
    </row>
    <row r="311" spans="1:12" x14ac:dyDescent="0.3">
      <c r="A311" s="19" t="s">
        <v>385</v>
      </c>
      <c r="B311" s="3" t="s">
        <v>385</v>
      </c>
      <c r="C311" s="4"/>
      <c r="D311" s="4"/>
      <c r="E311" s="4"/>
      <c r="F311" s="4"/>
      <c r="G311" s="20" t="s">
        <v>385</v>
      </c>
      <c r="H311" s="26"/>
      <c r="I311" s="26"/>
      <c r="J311" s="26"/>
      <c r="K311" s="26"/>
      <c r="L311" s="21"/>
    </row>
    <row r="312" spans="1:12" x14ac:dyDescent="0.3">
      <c r="A312" s="11" t="s">
        <v>864</v>
      </c>
      <c r="B312" s="15" t="s">
        <v>385</v>
      </c>
      <c r="C312" s="12" t="s">
        <v>865</v>
      </c>
      <c r="D312" s="13"/>
      <c r="E312" s="13"/>
      <c r="F312" s="13"/>
      <c r="G312" s="13"/>
      <c r="H312" s="2">
        <v>313365.62</v>
      </c>
      <c r="I312" s="2">
        <v>116827.56</v>
      </c>
      <c r="J312" s="2">
        <v>0</v>
      </c>
      <c r="K312" s="2">
        <v>430193.18</v>
      </c>
      <c r="L312" s="27">
        <f>I312-J312</f>
        <v>116827.56</v>
      </c>
    </row>
    <row r="313" spans="1:12" x14ac:dyDescent="0.3">
      <c r="A313" s="11" t="s">
        <v>866</v>
      </c>
      <c r="B313" s="3" t="s">
        <v>385</v>
      </c>
      <c r="C313" s="4"/>
      <c r="D313" s="12" t="s">
        <v>865</v>
      </c>
      <c r="E313" s="13"/>
      <c r="F313" s="13"/>
      <c r="G313" s="13"/>
      <c r="H313" s="2">
        <v>313365.62</v>
      </c>
      <c r="I313" s="2">
        <v>116827.56</v>
      </c>
      <c r="J313" s="2">
        <v>0</v>
      </c>
      <c r="K313" s="2">
        <v>430193.18</v>
      </c>
      <c r="L313" s="14"/>
    </row>
    <row r="314" spans="1:12" x14ac:dyDescent="0.3">
      <c r="A314" s="11" t="s">
        <v>867</v>
      </c>
      <c r="B314" s="3" t="s">
        <v>385</v>
      </c>
      <c r="C314" s="4"/>
      <c r="D314" s="4"/>
      <c r="E314" s="12" t="s">
        <v>865</v>
      </c>
      <c r="F314" s="13"/>
      <c r="G314" s="13"/>
      <c r="H314" s="2">
        <v>313365.62</v>
      </c>
      <c r="I314" s="2">
        <v>116827.56</v>
      </c>
      <c r="J314" s="2">
        <v>0</v>
      </c>
      <c r="K314" s="2">
        <v>430193.18</v>
      </c>
      <c r="L314" s="14"/>
    </row>
    <row r="315" spans="1:12" x14ac:dyDescent="0.3">
      <c r="A315" s="11" t="s">
        <v>868</v>
      </c>
      <c r="B315" s="3" t="s">
        <v>385</v>
      </c>
      <c r="C315" s="4"/>
      <c r="D315" s="4"/>
      <c r="E315" s="4"/>
      <c r="F315" s="12" t="s">
        <v>869</v>
      </c>
      <c r="G315" s="13"/>
      <c r="H315" s="2">
        <v>6913.24</v>
      </c>
      <c r="I315" s="2">
        <v>4962.3100000000004</v>
      </c>
      <c r="J315" s="2">
        <v>0</v>
      </c>
      <c r="K315" s="2">
        <v>11875.55</v>
      </c>
      <c r="L315" s="27">
        <f>I315-J315</f>
        <v>4962.3100000000004</v>
      </c>
    </row>
    <row r="316" spans="1:12" x14ac:dyDescent="0.3">
      <c r="A316" s="16" t="s">
        <v>870</v>
      </c>
      <c r="B316" s="3" t="s">
        <v>385</v>
      </c>
      <c r="C316" s="4"/>
      <c r="D316" s="4"/>
      <c r="E316" s="4"/>
      <c r="F316" s="4"/>
      <c r="G316" s="17" t="s">
        <v>871</v>
      </c>
      <c r="H316" s="25">
        <v>6913.24</v>
      </c>
      <c r="I316" s="25">
        <v>4962.3100000000004</v>
      </c>
      <c r="J316" s="25">
        <v>0</v>
      </c>
      <c r="K316" s="25">
        <v>11875.55</v>
      </c>
      <c r="L316" s="18"/>
    </row>
    <row r="317" spans="1:12" x14ac:dyDescent="0.3">
      <c r="A317" s="19" t="s">
        <v>385</v>
      </c>
      <c r="B317" s="3" t="s">
        <v>385</v>
      </c>
      <c r="C317" s="4"/>
      <c r="D317" s="4"/>
      <c r="E317" s="4"/>
      <c r="F317" s="4"/>
      <c r="G317" s="20" t="s">
        <v>385</v>
      </c>
      <c r="H317" s="26"/>
      <c r="I317" s="26"/>
      <c r="J317" s="26"/>
      <c r="K317" s="26"/>
      <c r="L317" s="21"/>
    </row>
    <row r="318" spans="1:12" x14ac:dyDescent="0.3">
      <c r="A318" s="11" t="s">
        <v>872</v>
      </c>
      <c r="B318" s="3" t="s">
        <v>385</v>
      </c>
      <c r="C318" s="4"/>
      <c r="D318" s="4"/>
      <c r="E318" s="4"/>
      <c r="F318" s="12" t="s">
        <v>873</v>
      </c>
      <c r="G318" s="13"/>
      <c r="H318" s="2">
        <v>156628.26999999999</v>
      </c>
      <c r="I318" s="2">
        <v>63134.93</v>
      </c>
      <c r="J318" s="2">
        <v>0</v>
      </c>
      <c r="K318" s="2">
        <v>219763.20000000001</v>
      </c>
      <c r="L318" s="27">
        <f t="shared" ref="L318:L322" si="1">I318-J318</f>
        <v>63134.93</v>
      </c>
    </row>
    <row r="319" spans="1:12" x14ac:dyDescent="0.3">
      <c r="A319" s="16" t="s">
        <v>874</v>
      </c>
      <c r="B319" s="3" t="s">
        <v>385</v>
      </c>
      <c r="C319" s="4"/>
      <c r="D319" s="4"/>
      <c r="E319" s="4"/>
      <c r="F319" s="4"/>
      <c r="G319" s="17" t="s">
        <v>875</v>
      </c>
      <c r="H319" s="25">
        <v>87866.92</v>
      </c>
      <c r="I319" s="25">
        <v>44191.85</v>
      </c>
      <c r="J319" s="25">
        <v>0</v>
      </c>
      <c r="K319" s="25">
        <v>132058.76999999999</v>
      </c>
      <c r="L319" s="27">
        <f t="shared" si="1"/>
        <v>44191.85</v>
      </c>
    </row>
    <row r="320" spans="1:12" x14ac:dyDescent="0.3">
      <c r="A320" s="16" t="s">
        <v>876</v>
      </c>
      <c r="B320" s="3" t="s">
        <v>385</v>
      </c>
      <c r="C320" s="4"/>
      <c r="D320" s="4"/>
      <c r="E320" s="4"/>
      <c r="F320" s="4"/>
      <c r="G320" s="17" t="s">
        <v>877</v>
      </c>
      <c r="H320" s="25">
        <v>3195.57</v>
      </c>
      <c r="I320" s="25">
        <v>670.06</v>
      </c>
      <c r="J320" s="25">
        <v>0</v>
      </c>
      <c r="K320" s="25">
        <v>3865.63</v>
      </c>
      <c r="L320" s="27">
        <f t="shared" si="1"/>
        <v>670.06</v>
      </c>
    </row>
    <row r="321" spans="1:12" x14ac:dyDescent="0.3">
      <c r="A321" s="16" t="s">
        <v>878</v>
      </c>
      <c r="B321" s="3" t="s">
        <v>385</v>
      </c>
      <c r="C321" s="4"/>
      <c r="D321" s="4"/>
      <c r="E321" s="4"/>
      <c r="F321" s="4"/>
      <c r="G321" s="17" t="s">
        <v>879</v>
      </c>
      <c r="H321" s="25">
        <v>54799.27</v>
      </c>
      <c r="I321" s="25">
        <v>10455.9</v>
      </c>
      <c r="J321" s="25">
        <v>0</v>
      </c>
      <c r="K321" s="25">
        <v>65255.17</v>
      </c>
      <c r="L321" s="27">
        <f t="shared" si="1"/>
        <v>10455.9</v>
      </c>
    </row>
    <row r="322" spans="1:12" x14ac:dyDescent="0.3">
      <c r="A322" s="16" t="s">
        <v>880</v>
      </c>
      <c r="B322" s="3" t="s">
        <v>385</v>
      </c>
      <c r="C322" s="4"/>
      <c r="D322" s="4"/>
      <c r="E322" s="4"/>
      <c r="F322" s="4"/>
      <c r="G322" s="17" t="s">
        <v>881</v>
      </c>
      <c r="H322" s="25">
        <v>10766.51</v>
      </c>
      <c r="I322" s="25">
        <v>7817.12</v>
      </c>
      <c r="J322" s="25">
        <v>0</v>
      </c>
      <c r="K322" s="25">
        <v>18583.63</v>
      </c>
      <c r="L322" s="27">
        <f t="shared" si="1"/>
        <v>7817.12</v>
      </c>
    </row>
    <row r="323" spans="1:12" x14ac:dyDescent="0.3">
      <c r="A323" s="19" t="s">
        <v>385</v>
      </c>
      <c r="B323" s="3" t="s">
        <v>385</v>
      </c>
      <c r="C323" s="4"/>
      <c r="D323" s="4"/>
      <c r="E323" s="4"/>
      <c r="F323" s="4"/>
      <c r="G323" s="20" t="s">
        <v>385</v>
      </c>
      <c r="H323" s="26"/>
      <c r="I323" s="26"/>
      <c r="J323" s="26"/>
      <c r="K323" s="26"/>
      <c r="L323" s="21"/>
    </row>
    <row r="324" spans="1:12" x14ac:dyDescent="0.3">
      <c r="A324" s="11" t="s">
        <v>882</v>
      </c>
      <c r="B324" s="3" t="s">
        <v>385</v>
      </c>
      <c r="C324" s="4"/>
      <c r="D324" s="4"/>
      <c r="E324" s="4"/>
      <c r="F324" s="12" t="s">
        <v>883</v>
      </c>
      <c r="G324" s="13"/>
      <c r="H324" s="2">
        <v>1791.1</v>
      </c>
      <c r="I324" s="2">
        <v>1145.3</v>
      </c>
      <c r="J324" s="2">
        <v>0</v>
      </c>
      <c r="K324" s="2">
        <v>2936.4</v>
      </c>
      <c r="L324" s="27">
        <f>I324-J324</f>
        <v>1145.3</v>
      </c>
    </row>
    <row r="325" spans="1:12" x14ac:dyDescent="0.3">
      <c r="A325" s="16" t="s">
        <v>884</v>
      </c>
      <c r="B325" s="3" t="s">
        <v>385</v>
      </c>
      <c r="C325" s="4"/>
      <c r="D325" s="4"/>
      <c r="E325" s="4"/>
      <c r="F325" s="4"/>
      <c r="G325" s="17" t="s">
        <v>885</v>
      </c>
      <c r="H325" s="25">
        <v>172</v>
      </c>
      <c r="I325" s="25">
        <v>310</v>
      </c>
      <c r="J325" s="25">
        <v>0</v>
      </c>
      <c r="K325" s="25">
        <v>482</v>
      </c>
      <c r="L325" s="18"/>
    </row>
    <row r="326" spans="1:12" x14ac:dyDescent="0.3">
      <c r="A326" s="16" t="s">
        <v>886</v>
      </c>
      <c r="B326" s="3" t="s">
        <v>385</v>
      </c>
      <c r="C326" s="4"/>
      <c r="D326" s="4"/>
      <c r="E326" s="4"/>
      <c r="F326" s="4"/>
      <c r="G326" s="17" t="s">
        <v>887</v>
      </c>
      <c r="H326" s="25">
        <v>1619.1</v>
      </c>
      <c r="I326" s="25">
        <v>835.3</v>
      </c>
      <c r="J326" s="25">
        <v>0</v>
      </c>
      <c r="K326" s="25">
        <v>2454.4</v>
      </c>
      <c r="L326" s="18"/>
    </row>
    <row r="327" spans="1:12" x14ac:dyDescent="0.3">
      <c r="A327" s="19" t="s">
        <v>385</v>
      </c>
      <c r="B327" s="3" t="s">
        <v>385</v>
      </c>
      <c r="C327" s="4"/>
      <c r="D327" s="4"/>
      <c r="E327" s="4"/>
      <c r="F327" s="4"/>
      <c r="G327" s="20" t="s">
        <v>385</v>
      </c>
      <c r="H327" s="26"/>
      <c r="I327" s="26"/>
      <c r="J327" s="26"/>
      <c r="K327" s="26"/>
      <c r="L327" s="21"/>
    </row>
    <row r="328" spans="1:12" x14ac:dyDescent="0.3">
      <c r="A328" s="11" t="s">
        <v>888</v>
      </c>
      <c r="B328" s="3" t="s">
        <v>385</v>
      </c>
      <c r="C328" s="4"/>
      <c r="D328" s="4"/>
      <c r="E328" s="4"/>
      <c r="F328" s="12" t="s">
        <v>889</v>
      </c>
      <c r="G328" s="13"/>
      <c r="H328" s="2">
        <v>76.400000000000006</v>
      </c>
      <c r="I328" s="2">
        <v>121.8</v>
      </c>
      <c r="J328" s="2">
        <v>0</v>
      </c>
      <c r="K328" s="2">
        <v>198.2</v>
      </c>
      <c r="L328" s="27">
        <f>I328-J328</f>
        <v>121.8</v>
      </c>
    </row>
    <row r="329" spans="1:12" x14ac:dyDescent="0.3">
      <c r="A329" s="16" t="s">
        <v>890</v>
      </c>
      <c r="B329" s="3" t="s">
        <v>385</v>
      </c>
      <c r="C329" s="4"/>
      <c r="D329" s="4"/>
      <c r="E329" s="4"/>
      <c r="F329" s="4"/>
      <c r="G329" s="17" t="s">
        <v>891</v>
      </c>
      <c r="H329" s="25">
        <v>76.400000000000006</v>
      </c>
      <c r="I329" s="25">
        <v>121.8</v>
      </c>
      <c r="J329" s="25">
        <v>0</v>
      </c>
      <c r="K329" s="25">
        <v>198.2</v>
      </c>
      <c r="L329" s="18"/>
    </row>
    <row r="330" spans="1:12" x14ac:dyDescent="0.3">
      <c r="A330" s="19" t="s">
        <v>385</v>
      </c>
      <c r="B330" s="3" t="s">
        <v>385</v>
      </c>
      <c r="C330" s="4"/>
      <c r="D330" s="4"/>
      <c r="E330" s="4"/>
      <c r="F330" s="4"/>
      <c r="G330" s="20" t="s">
        <v>385</v>
      </c>
      <c r="H330" s="26"/>
      <c r="I330" s="26"/>
      <c r="J330" s="26"/>
      <c r="K330" s="26"/>
      <c r="L330" s="21"/>
    </row>
    <row r="331" spans="1:12" x14ac:dyDescent="0.3">
      <c r="A331" s="11" t="s">
        <v>898</v>
      </c>
      <c r="B331" s="3" t="s">
        <v>385</v>
      </c>
      <c r="C331" s="4"/>
      <c r="D331" s="4"/>
      <c r="E331" s="4"/>
      <c r="F331" s="12" t="s">
        <v>899</v>
      </c>
      <c r="G331" s="13"/>
      <c r="H331" s="2">
        <v>56665.45</v>
      </c>
      <c r="I331" s="2">
        <v>17577.97</v>
      </c>
      <c r="J331" s="2">
        <v>0</v>
      </c>
      <c r="K331" s="2">
        <v>74243.42</v>
      </c>
      <c r="L331" s="27">
        <f>I331-J331</f>
        <v>17577.97</v>
      </c>
    </row>
    <row r="332" spans="1:12" x14ac:dyDescent="0.3">
      <c r="A332" s="16" t="s">
        <v>900</v>
      </c>
      <c r="B332" s="3" t="s">
        <v>385</v>
      </c>
      <c r="C332" s="4"/>
      <c r="D332" s="4"/>
      <c r="E332" s="4"/>
      <c r="F332" s="4"/>
      <c r="G332" s="17" t="s">
        <v>901</v>
      </c>
      <c r="H332" s="25">
        <v>40287.35</v>
      </c>
      <c r="I332" s="25">
        <v>10127.530000000001</v>
      </c>
      <c r="J332" s="25">
        <v>0</v>
      </c>
      <c r="K332" s="25">
        <v>50414.879999999997</v>
      </c>
      <c r="L332" s="18"/>
    </row>
    <row r="333" spans="1:12" x14ac:dyDescent="0.3">
      <c r="A333" s="16" t="s">
        <v>902</v>
      </c>
      <c r="B333" s="3" t="s">
        <v>385</v>
      </c>
      <c r="C333" s="4"/>
      <c r="D333" s="4"/>
      <c r="E333" s="4"/>
      <c r="F333" s="4"/>
      <c r="G333" s="17" t="s">
        <v>903</v>
      </c>
      <c r="H333" s="25">
        <v>10998.66</v>
      </c>
      <c r="I333" s="25">
        <v>5250.99</v>
      </c>
      <c r="J333" s="25">
        <v>0</v>
      </c>
      <c r="K333" s="25">
        <v>16249.65</v>
      </c>
      <c r="L333" s="18"/>
    </row>
    <row r="334" spans="1:12" x14ac:dyDescent="0.3">
      <c r="A334" s="16" t="s">
        <v>904</v>
      </c>
      <c r="B334" s="3" t="s">
        <v>385</v>
      </c>
      <c r="C334" s="4"/>
      <c r="D334" s="4"/>
      <c r="E334" s="4"/>
      <c r="F334" s="4"/>
      <c r="G334" s="17" t="s">
        <v>905</v>
      </c>
      <c r="H334" s="25">
        <v>336.34</v>
      </c>
      <c r="I334" s="25">
        <v>207</v>
      </c>
      <c r="J334" s="25">
        <v>0</v>
      </c>
      <c r="K334" s="25">
        <v>543.34</v>
      </c>
      <c r="L334" s="18"/>
    </row>
    <row r="335" spans="1:12" x14ac:dyDescent="0.3">
      <c r="A335" s="16" t="s">
        <v>906</v>
      </c>
      <c r="B335" s="3" t="s">
        <v>385</v>
      </c>
      <c r="C335" s="4"/>
      <c r="D335" s="4"/>
      <c r="E335" s="4"/>
      <c r="F335" s="4"/>
      <c r="G335" s="17" t="s">
        <v>907</v>
      </c>
      <c r="H335" s="25">
        <v>5013.2</v>
      </c>
      <c r="I335" s="25">
        <v>1992.45</v>
      </c>
      <c r="J335" s="25">
        <v>0</v>
      </c>
      <c r="K335" s="25">
        <v>7005.65</v>
      </c>
      <c r="L335" s="18"/>
    </row>
    <row r="336" spans="1:12" x14ac:dyDescent="0.3">
      <c r="A336" s="16" t="s">
        <v>908</v>
      </c>
      <c r="B336" s="3" t="s">
        <v>385</v>
      </c>
      <c r="C336" s="4"/>
      <c r="D336" s="4"/>
      <c r="E336" s="4"/>
      <c r="F336" s="4"/>
      <c r="G336" s="17" t="s">
        <v>861</v>
      </c>
      <c r="H336" s="25">
        <v>29.9</v>
      </c>
      <c r="I336" s="25">
        <v>0</v>
      </c>
      <c r="J336" s="25">
        <v>0</v>
      </c>
      <c r="K336" s="25">
        <v>29.9</v>
      </c>
      <c r="L336" s="18"/>
    </row>
    <row r="337" spans="1:12" x14ac:dyDescent="0.3">
      <c r="A337" s="19" t="s">
        <v>385</v>
      </c>
      <c r="B337" s="3" t="s">
        <v>385</v>
      </c>
      <c r="C337" s="4"/>
      <c r="D337" s="4"/>
      <c r="E337" s="4"/>
      <c r="F337" s="4"/>
      <c r="G337" s="20" t="s">
        <v>385</v>
      </c>
      <c r="H337" s="26"/>
      <c r="I337" s="26"/>
      <c r="J337" s="26"/>
      <c r="K337" s="26"/>
      <c r="L337" s="21"/>
    </row>
    <row r="338" spans="1:12" x14ac:dyDescent="0.3">
      <c r="A338" s="11" t="s">
        <v>909</v>
      </c>
      <c r="B338" s="3" t="s">
        <v>385</v>
      </c>
      <c r="C338" s="4"/>
      <c r="D338" s="4"/>
      <c r="E338" s="4"/>
      <c r="F338" s="12" t="s">
        <v>910</v>
      </c>
      <c r="G338" s="13"/>
      <c r="H338" s="2">
        <v>25881.38</v>
      </c>
      <c r="I338" s="2">
        <v>10069.9</v>
      </c>
      <c r="J338" s="2">
        <v>0</v>
      </c>
      <c r="K338" s="2">
        <v>35951.279999999999</v>
      </c>
      <c r="L338" s="27">
        <f>I338-J338</f>
        <v>10069.9</v>
      </c>
    </row>
    <row r="339" spans="1:12" x14ac:dyDescent="0.3">
      <c r="A339" s="16" t="s">
        <v>911</v>
      </c>
      <c r="B339" s="3" t="s">
        <v>385</v>
      </c>
      <c r="C339" s="4"/>
      <c r="D339" s="4"/>
      <c r="E339" s="4"/>
      <c r="F339" s="4"/>
      <c r="G339" s="17" t="s">
        <v>694</v>
      </c>
      <c r="H339" s="25">
        <v>4322.5200000000004</v>
      </c>
      <c r="I339" s="25">
        <v>2572.4699999999998</v>
      </c>
      <c r="J339" s="25">
        <v>0</v>
      </c>
      <c r="K339" s="25">
        <v>6894.99</v>
      </c>
      <c r="L339" s="18"/>
    </row>
    <row r="340" spans="1:12" x14ac:dyDescent="0.3">
      <c r="A340" s="16" t="s">
        <v>912</v>
      </c>
      <c r="B340" s="3" t="s">
        <v>385</v>
      </c>
      <c r="C340" s="4"/>
      <c r="D340" s="4"/>
      <c r="E340" s="4"/>
      <c r="F340" s="4"/>
      <c r="G340" s="17" t="s">
        <v>913</v>
      </c>
      <c r="H340" s="25">
        <v>0</v>
      </c>
      <c r="I340" s="25">
        <v>286.5</v>
      </c>
      <c r="J340" s="25">
        <v>0</v>
      </c>
      <c r="K340" s="25">
        <v>286.5</v>
      </c>
      <c r="L340" s="18"/>
    </row>
    <row r="341" spans="1:12" x14ac:dyDescent="0.3">
      <c r="A341" s="16" t="s">
        <v>914</v>
      </c>
      <c r="B341" s="3" t="s">
        <v>385</v>
      </c>
      <c r="C341" s="4"/>
      <c r="D341" s="4"/>
      <c r="E341" s="4"/>
      <c r="F341" s="4"/>
      <c r="G341" s="17" t="s">
        <v>915</v>
      </c>
      <c r="H341" s="25">
        <v>3210.82</v>
      </c>
      <c r="I341" s="25">
        <v>1683.8</v>
      </c>
      <c r="J341" s="25">
        <v>0</v>
      </c>
      <c r="K341" s="25">
        <v>4894.62</v>
      </c>
      <c r="L341" s="18"/>
    </row>
    <row r="342" spans="1:12" x14ac:dyDescent="0.3">
      <c r="A342" s="16" t="s">
        <v>916</v>
      </c>
      <c r="B342" s="3" t="s">
        <v>385</v>
      </c>
      <c r="C342" s="4"/>
      <c r="D342" s="4"/>
      <c r="E342" s="4"/>
      <c r="F342" s="4"/>
      <c r="G342" s="17" t="s">
        <v>917</v>
      </c>
      <c r="H342" s="25">
        <v>16736.009999999998</v>
      </c>
      <c r="I342" s="25">
        <v>4774.59</v>
      </c>
      <c r="J342" s="25">
        <v>0</v>
      </c>
      <c r="K342" s="25">
        <v>21510.6</v>
      </c>
      <c r="L342" s="18"/>
    </row>
    <row r="343" spans="1:12" x14ac:dyDescent="0.3">
      <c r="A343" s="16" t="s">
        <v>918</v>
      </c>
      <c r="B343" s="3" t="s">
        <v>385</v>
      </c>
      <c r="C343" s="4"/>
      <c r="D343" s="4"/>
      <c r="E343" s="4"/>
      <c r="F343" s="4"/>
      <c r="G343" s="17" t="s">
        <v>919</v>
      </c>
      <c r="H343" s="25">
        <v>1612.03</v>
      </c>
      <c r="I343" s="25">
        <v>752.54</v>
      </c>
      <c r="J343" s="25">
        <v>0</v>
      </c>
      <c r="K343" s="25">
        <v>2364.5700000000002</v>
      </c>
      <c r="L343" s="18"/>
    </row>
    <row r="344" spans="1:12" x14ac:dyDescent="0.3">
      <c r="A344" s="19" t="s">
        <v>385</v>
      </c>
      <c r="B344" s="3" t="s">
        <v>385</v>
      </c>
      <c r="C344" s="4"/>
      <c r="D344" s="4"/>
      <c r="E344" s="4"/>
      <c r="F344" s="4"/>
      <c r="G344" s="20" t="s">
        <v>385</v>
      </c>
      <c r="H344" s="26"/>
      <c r="I344" s="26"/>
      <c r="J344" s="26"/>
      <c r="K344" s="26"/>
      <c r="L344" s="21"/>
    </row>
    <row r="345" spans="1:12" x14ac:dyDescent="0.3">
      <c r="A345" s="11" t="s">
        <v>920</v>
      </c>
      <c r="B345" s="3" t="s">
        <v>385</v>
      </c>
      <c r="C345" s="4"/>
      <c r="D345" s="4"/>
      <c r="E345" s="4"/>
      <c r="F345" s="12" t="s">
        <v>921</v>
      </c>
      <c r="G345" s="13"/>
      <c r="H345" s="2">
        <v>64854.81</v>
      </c>
      <c r="I345" s="2">
        <v>7985.35</v>
      </c>
      <c r="J345" s="2">
        <v>0</v>
      </c>
      <c r="K345" s="2">
        <v>72840.160000000003</v>
      </c>
      <c r="L345" s="27">
        <f>I345-J345</f>
        <v>7985.35</v>
      </c>
    </row>
    <row r="346" spans="1:12" x14ac:dyDescent="0.3">
      <c r="A346" s="16" t="s">
        <v>922</v>
      </c>
      <c r="B346" s="3" t="s">
        <v>385</v>
      </c>
      <c r="C346" s="4"/>
      <c r="D346" s="4"/>
      <c r="E346" s="4"/>
      <c r="F346" s="4"/>
      <c r="G346" s="17" t="s">
        <v>923</v>
      </c>
      <c r="H346" s="25">
        <v>0</v>
      </c>
      <c r="I346" s="25">
        <v>14.16</v>
      </c>
      <c r="J346" s="25">
        <v>0</v>
      </c>
      <c r="K346" s="25">
        <v>14.16</v>
      </c>
      <c r="L346" s="18"/>
    </row>
    <row r="347" spans="1:12" x14ac:dyDescent="0.3">
      <c r="A347" s="16" t="s">
        <v>924</v>
      </c>
      <c r="B347" s="3" t="s">
        <v>385</v>
      </c>
      <c r="C347" s="4"/>
      <c r="D347" s="4"/>
      <c r="E347" s="4"/>
      <c r="F347" s="4"/>
      <c r="G347" s="17" t="s">
        <v>925</v>
      </c>
      <c r="H347" s="25">
        <v>257.94</v>
      </c>
      <c r="I347" s="25">
        <v>0</v>
      </c>
      <c r="J347" s="25">
        <v>0</v>
      </c>
      <c r="K347" s="25">
        <v>257.94</v>
      </c>
      <c r="L347" s="18"/>
    </row>
    <row r="348" spans="1:12" x14ac:dyDescent="0.3">
      <c r="A348" s="16" t="s">
        <v>926</v>
      </c>
      <c r="B348" s="3" t="s">
        <v>385</v>
      </c>
      <c r="C348" s="4"/>
      <c r="D348" s="4"/>
      <c r="E348" s="4"/>
      <c r="F348" s="4"/>
      <c r="G348" s="17" t="s">
        <v>927</v>
      </c>
      <c r="H348" s="25">
        <v>0</v>
      </c>
      <c r="I348" s="25">
        <v>603.95000000000005</v>
      </c>
      <c r="J348" s="25">
        <v>0</v>
      </c>
      <c r="K348" s="25">
        <v>603.95000000000005</v>
      </c>
      <c r="L348" s="18"/>
    </row>
    <row r="349" spans="1:12" x14ac:dyDescent="0.3">
      <c r="A349" s="16" t="s">
        <v>928</v>
      </c>
      <c r="B349" s="3" t="s">
        <v>385</v>
      </c>
      <c r="C349" s="4"/>
      <c r="D349" s="4"/>
      <c r="E349" s="4"/>
      <c r="F349" s="4"/>
      <c r="G349" s="17" t="s">
        <v>929</v>
      </c>
      <c r="H349" s="25">
        <v>1765.24</v>
      </c>
      <c r="I349" s="25">
        <v>0</v>
      </c>
      <c r="J349" s="25">
        <v>0</v>
      </c>
      <c r="K349" s="25">
        <v>1765.24</v>
      </c>
      <c r="L349" s="18"/>
    </row>
    <row r="350" spans="1:12" x14ac:dyDescent="0.3">
      <c r="A350" s="16" t="s">
        <v>930</v>
      </c>
      <c r="B350" s="3" t="s">
        <v>385</v>
      </c>
      <c r="C350" s="4"/>
      <c r="D350" s="4"/>
      <c r="E350" s="4"/>
      <c r="F350" s="4"/>
      <c r="G350" s="17" t="s">
        <v>931</v>
      </c>
      <c r="H350" s="25">
        <v>1345.68</v>
      </c>
      <c r="I350" s="25">
        <v>800</v>
      </c>
      <c r="J350" s="25">
        <v>0</v>
      </c>
      <c r="K350" s="25">
        <v>2145.6799999999998</v>
      </c>
      <c r="L350" s="18"/>
    </row>
    <row r="351" spans="1:12" x14ac:dyDescent="0.3">
      <c r="A351" s="16" t="s">
        <v>932</v>
      </c>
      <c r="B351" s="3" t="s">
        <v>385</v>
      </c>
      <c r="C351" s="4"/>
      <c r="D351" s="4"/>
      <c r="E351" s="4"/>
      <c r="F351" s="4"/>
      <c r="G351" s="17" t="s">
        <v>933</v>
      </c>
      <c r="H351" s="25">
        <v>0</v>
      </c>
      <c r="I351" s="25">
        <v>447</v>
      </c>
      <c r="J351" s="25">
        <v>0</v>
      </c>
      <c r="K351" s="25">
        <v>447</v>
      </c>
      <c r="L351" s="18"/>
    </row>
    <row r="352" spans="1:12" x14ac:dyDescent="0.3">
      <c r="A352" s="16" t="s">
        <v>934</v>
      </c>
      <c r="B352" s="3" t="s">
        <v>385</v>
      </c>
      <c r="C352" s="4"/>
      <c r="D352" s="4"/>
      <c r="E352" s="4"/>
      <c r="F352" s="4"/>
      <c r="G352" s="17" t="s">
        <v>935</v>
      </c>
      <c r="H352" s="25">
        <v>131.5</v>
      </c>
      <c r="I352" s="25">
        <v>0</v>
      </c>
      <c r="J352" s="25">
        <v>0</v>
      </c>
      <c r="K352" s="25">
        <v>131.5</v>
      </c>
      <c r="L352" s="18"/>
    </row>
    <row r="353" spans="1:12" x14ac:dyDescent="0.3">
      <c r="A353" s="16" t="s">
        <v>936</v>
      </c>
      <c r="B353" s="3" t="s">
        <v>385</v>
      </c>
      <c r="C353" s="4"/>
      <c r="D353" s="4"/>
      <c r="E353" s="4"/>
      <c r="F353" s="4"/>
      <c r="G353" s="17" t="s">
        <v>937</v>
      </c>
      <c r="H353" s="25">
        <v>35.1</v>
      </c>
      <c r="I353" s="25">
        <v>0</v>
      </c>
      <c r="J353" s="25">
        <v>0</v>
      </c>
      <c r="K353" s="25">
        <v>35.1</v>
      </c>
      <c r="L353" s="18"/>
    </row>
    <row r="354" spans="1:12" x14ac:dyDescent="0.3">
      <c r="A354" s="16" t="s">
        <v>938</v>
      </c>
      <c r="B354" s="3" t="s">
        <v>385</v>
      </c>
      <c r="C354" s="4"/>
      <c r="D354" s="4"/>
      <c r="E354" s="4"/>
      <c r="F354" s="4"/>
      <c r="G354" s="17" t="s">
        <v>939</v>
      </c>
      <c r="H354" s="25">
        <v>1905.88</v>
      </c>
      <c r="I354" s="25">
        <v>1166.17</v>
      </c>
      <c r="J354" s="25">
        <v>0</v>
      </c>
      <c r="K354" s="25">
        <v>3072.05</v>
      </c>
      <c r="L354" s="18"/>
    </row>
    <row r="355" spans="1:12" x14ac:dyDescent="0.3">
      <c r="A355" s="16" t="s">
        <v>940</v>
      </c>
      <c r="B355" s="3" t="s">
        <v>385</v>
      </c>
      <c r="C355" s="4"/>
      <c r="D355" s="4"/>
      <c r="E355" s="4"/>
      <c r="F355" s="4"/>
      <c r="G355" s="17" t="s">
        <v>941</v>
      </c>
      <c r="H355" s="25">
        <v>63.99</v>
      </c>
      <c r="I355" s="25">
        <v>0</v>
      </c>
      <c r="J355" s="25">
        <v>0</v>
      </c>
      <c r="K355" s="25">
        <v>63.99</v>
      </c>
      <c r="L355" s="18"/>
    </row>
    <row r="356" spans="1:12" x14ac:dyDescent="0.3">
      <c r="A356" s="16" t="s">
        <v>942</v>
      </c>
      <c r="B356" s="3" t="s">
        <v>385</v>
      </c>
      <c r="C356" s="4"/>
      <c r="D356" s="4"/>
      <c r="E356" s="4"/>
      <c r="F356" s="4"/>
      <c r="G356" s="17" t="s">
        <v>943</v>
      </c>
      <c r="H356" s="25">
        <v>3972</v>
      </c>
      <c r="I356" s="25">
        <v>1986</v>
      </c>
      <c r="J356" s="25">
        <v>0</v>
      </c>
      <c r="K356" s="25">
        <v>5958</v>
      </c>
      <c r="L356" s="18"/>
    </row>
    <row r="357" spans="1:12" x14ac:dyDescent="0.3">
      <c r="A357" s="16" t="s">
        <v>944</v>
      </c>
      <c r="B357" s="3" t="s">
        <v>385</v>
      </c>
      <c r="C357" s="4"/>
      <c r="D357" s="4"/>
      <c r="E357" s="4"/>
      <c r="F357" s="4"/>
      <c r="G357" s="17" t="s">
        <v>945</v>
      </c>
      <c r="H357" s="25">
        <v>615.4</v>
      </c>
      <c r="I357" s="25">
        <v>0</v>
      </c>
      <c r="J357" s="25">
        <v>0</v>
      </c>
      <c r="K357" s="25">
        <v>615.4</v>
      </c>
      <c r="L357" s="18"/>
    </row>
    <row r="358" spans="1:12" x14ac:dyDescent="0.3">
      <c r="A358" s="16" t="s">
        <v>946</v>
      </c>
      <c r="B358" s="3" t="s">
        <v>385</v>
      </c>
      <c r="C358" s="4"/>
      <c r="D358" s="4"/>
      <c r="E358" s="4"/>
      <c r="F358" s="4"/>
      <c r="G358" s="17" t="s">
        <v>947</v>
      </c>
      <c r="H358" s="25">
        <v>1500</v>
      </c>
      <c r="I358" s="25">
        <v>0</v>
      </c>
      <c r="J358" s="25">
        <v>0</v>
      </c>
      <c r="K358" s="25">
        <v>1500</v>
      </c>
      <c r="L358" s="18"/>
    </row>
    <row r="359" spans="1:12" x14ac:dyDescent="0.3">
      <c r="A359" s="16" t="s">
        <v>948</v>
      </c>
      <c r="B359" s="3" t="s">
        <v>385</v>
      </c>
      <c r="C359" s="4"/>
      <c r="D359" s="4"/>
      <c r="E359" s="4"/>
      <c r="F359" s="4"/>
      <c r="G359" s="17" t="s">
        <v>949</v>
      </c>
      <c r="H359" s="25">
        <v>8744.5300000000007</v>
      </c>
      <c r="I359" s="25">
        <v>335.95</v>
      </c>
      <c r="J359" s="25">
        <v>0</v>
      </c>
      <c r="K359" s="25">
        <v>9080.48</v>
      </c>
      <c r="L359" s="18"/>
    </row>
    <row r="360" spans="1:12" x14ac:dyDescent="0.3">
      <c r="A360" s="16" t="s">
        <v>950</v>
      </c>
      <c r="B360" s="3" t="s">
        <v>385</v>
      </c>
      <c r="C360" s="4"/>
      <c r="D360" s="4"/>
      <c r="E360" s="4"/>
      <c r="F360" s="4"/>
      <c r="G360" s="17" t="s">
        <v>951</v>
      </c>
      <c r="H360" s="25">
        <v>1232.7</v>
      </c>
      <c r="I360" s="25">
        <v>576.16999999999996</v>
      </c>
      <c r="J360" s="25">
        <v>0</v>
      </c>
      <c r="K360" s="25">
        <v>1808.87</v>
      </c>
      <c r="L360" s="18"/>
    </row>
    <row r="361" spans="1:12" x14ac:dyDescent="0.3">
      <c r="A361" s="16" t="s">
        <v>952</v>
      </c>
      <c r="B361" s="3" t="s">
        <v>385</v>
      </c>
      <c r="C361" s="4"/>
      <c r="D361" s="4"/>
      <c r="E361" s="4"/>
      <c r="F361" s="4"/>
      <c r="G361" s="17" t="s">
        <v>953</v>
      </c>
      <c r="H361" s="25">
        <v>41569.69</v>
      </c>
      <c r="I361" s="25">
        <v>1315.32</v>
      </c>
      <c r="J361" s="25">
        <v>0</v>
      </c>
      <c r="K361" s="25">
        <v>42885.01</v>
      </c>
      <c r="L361" s="18"/>
    </row>
    <row r="362" spans="1:12" x14ac:dyDescent="0.3">
      <c r="A362" s="16" t="s">
        <v>954</v>
      </c>
      <c r="B362" s="3" t="s">
        <v>385</v>
      </c>
      <c r="C362" s="4"/>
      <c r="D362" s="4"/>
      <c r="E362" s="4"/>
      <c r="F362" s="4"/>
      <c r="G362" s="17" t="s">
        <v>955</v>
      </c>
      <c r="H362" s="25">
        <v>1715.16</v>
      </c>
      <c r="I362" s="25">
        <v>740.63</v>
      </c>
      <c r="J362" s="25">
        <v>0</v>
      </c>
      <c r="K362" s="25">
        <v>2455.79</v>
      </c>
      <c r="L362" s="18"/>
    </row>
    <row r="363" spans="1:12" x14ac:dyDescent="0.3">
      <c r="A363" s="19" t="s">
        <v>385</v>
      </c>
      <c r="B363" s="3" t="s">
        <v>385</v>
      </c>
      <c r="C363" s="4"/>
      <c r="D363" s="4"/>
      <c r="E363" s="4"/>
      <c r="F363" s="4"/>
      <c r="G363" s="20" t="s">
        <v>385</v>
      </c>
      <c r="H363" s="26"/>
      <c r="I363" s="26"/>
      <c r="J363" s="26"/>
      <c r="K363" s="26"/>
      <c r="L363" s="21"/>
    </row>
    <row r="364" spans="1:12" x14ac:dyDescent="0.3">
      <c r="A364" s="11" t="s">
        <v>956</v>
      </c>
      <c r="B364" s="3" t="s">
        <v>385</v>
      </c>
      <c r="C364" s="4"/>
      <c r="D364" s="4"/>
      <c r="E364" s="4"/>
      <c r="F364" s="12" t="s">
        <v>957</v>
      </c>
      <c r="G364" s="13"/>
      <c r="H364" s="2">
        <v>554.97</v>
      </c>
      <c r="I364" s="2">
        <v>11830</v>
      </c>
      <c r="J364" s="2">
        <v>0</v>
      </c>
      <c r="K364" s="2">
        <v>12384.97</v>
      </c>
      <c r="L364" s="27">
        <f>I364-J364</f>
        <v>11830</v>
      </c>
    </row>
    <row r="365" spans="1:12" x14ac:dyDescent="0.3">
      <c r="A365" s="16" t="s">
        <v>958</v>
      </c>
      <c r="B365" s="3" t="s">
        <v>385</v>
      </c>
      <c r="C365" s="4"/>
      <c r="D365" s="4"/>
      <c r="E365" s="4"/>
      <c r="F365" s="4"/>
      <c r="G365" s="17" t="s">
        <v>959</v>
      </c>
      <c r="H365" s="25">
        <v>554.97</v>
      </c>
      <c r="I365" s="25">
        <v>11830</v>
      </c>
      <c r="J365" s="25">
        <v>0</v>
      </c>
      <c r="K365" s="25">
        <v>12384.97</v>
      </c>
      <c r="L365" s="18"/>
    </row>
    <row r="366" spans="1:12" x14ac:dyDescent="0.3">
      <c r="A366" s="19" t="s">
        <v>385</v>
      </c>
      <c r="B366" s="3" t="s">
        <v>385</v>
      </c>
      <c r="C366" s="4"/>
      <c r="D366" s="4"/>
      <c r="E366" s="4"/>
      <c r="F366" s="4"/>
      <c r="G366" s="20" t="s">
        <v>385</v>
      </c>
      <c r="H366" s="26"/>
      <c r="I366" s="26"/>
      <c r="J366" s="26"/>
      <c r="K366" s="26"/>
      <c r="L366" s="21"/>
    </row>
    <row r="367" spans="1:12" x14ac:dyDescent="0.3">
      <c r="A367" s="11" t="s">
        <v>962</v>
      </c>
      <c r="B367" s="15" t="s">
        <v>385</v>
      </c>
      <c r="C367" s="12" t="s">
        <v>963</v>
      </c>
      <c r="D367" s="13"/>
      <c r="E367" s="13"/>
      <c r="F367" s="13"/>
      <c r="G367" s="13"/>
      <c r="H367" s="2">
        <v>61271.92</v>
      </c>
      <c r="I367" s="2">
        <v>73533.02</v>
      </c>
      <c r="J367" s="2">
        <v>0</v>
      </c>
      <c r="K367" s="2">
        <v>134804.94</v>
      </c>
      <c r="L367" s="27">
        <f>I367-J367</f>
        <v>73533.02</v>
      </c>
    </row>
    <row r="368" spans="1:12" x14ac:dyDescent="0.3">
      <c r="A368" s="11" t="s">
        <v>964</v>
      </c>
      <c r="B368" s="3" t="s">
        <v>385</v>
      </c>
      <c r="C368" s="4"/>
      <c r="D368" s="12" t="s">
        <v>963</v>
      </c>
      <c r="E368" s="13"/>
      <c r="F368" s="13"/>
      <c r="G368" s="13"/>
      <c r="H368" s="2">
        <v>61271.92</v>
      </c>
      <c r="I368" s="2">
        <v>73533.02</v>
      </c>
      <c r="J368" s="2">
        <v>0</v>
      </c>
      <c r="K368" s="2">
        <v>134804.94</v>
      </c>
      <c r="L368" s="14"/>
    </row>
    <row r="369" spans="1:12" x14ac:dyDescent="0.3">
      <c r="A369" s="11" t="s">
        <v>965</v>
      </c>
      <c r="B369" s="3" t="s">
        <v>385</v>
      </c>
      <c r="C369" s="4"/>
      <c r="D369" s="4"/>
      <c r="E369" s="12" t="s">
        <v>963</v>
      </c>
      <c r="F369" s="13"/>
      <c r="G369" s="13"/>
      <c r="H369" s="2">
        <v>61271.92</v>
      </c>
      <c r="I369" s="2">
        <v>73533.02</v>
      </c>
      <c r="J369" s="2">
        <v>0</v>
      </c>
      <c r="K369" s="2">
        <v>134804.94</v>
      </c>
      <c r="L369" s="14"/>
    </row>
    <row r="370" spans="1:12" x14ac:dyDescent="0.3">
      <c r="A370" s="11" t="s">
        <v>966</v>
      </c>
      <c r="B370" s="3" t="s">
        <v>385</v>
      </c>
      <c r="C370" s="4"/>
      <c r="D370" s="4"/>
      <c r="E370" s="4"/>
      <c r="F370" s="12" t="s">
        <v>967</v>
      </c>
      <c r="G370" s="13"/>
      <c r="H370" s="2">
        <v>46788.86</v>
      </c>
      <c r="I370" s="2">
        <v>45264.56</v>
      </c>
      <c r="J370" s="2">
        <v>0</v>
      </c>
      <c r="K370" s="2">
        <v>92053.42</v>
      </c>
      <c r="L370" s="27">
        <f>I370-J370</f>
        <v>45264.56</v>
      </c>
    </row>
    <row r="371" spans="1:12" x14ac:dyDescent="0.3">
      <c r="A371" s="16" t="s">
        <v>968</v>
      </c>
      <c r="B371" s="3" t="s">
        <v>385</v>
      </c>
      <c r="C371" s="4"/>
      <c r="D371" s="4"/>
      <c r="E371" s="4"/>
      <c r="F371" s="4"/>
      <c r="G371" s="17" t="s">
        <v>969</v>
      </c>
      <c r="H371" s="25">
        <v>25467.33</v>
      </c>
      <c r="I371" s="25">
        <v>14581.83</v>
      </c>
      <c r="J371" s="25">
        <v>0</v>
      </c>
      <c r="K371" s="25">
        <v>40049.160000000003</v>
      </c>
      <c r="L371" s="18"/>
    </row>
    <row r="372" spans="1:12" x14ac:dyDescent="0.3">
      <c r="A372" s="16" t="s">
        <v>972</v>
      </c>
      <c r="B372" s="3" t="s">
        <v>385</v>
      </c>
      <c r="C372" s="4"/>
      <c r="D372" s="4"/>
      <c r="E372" s="4"/>
      <c r="F372" s="4"/>
      <c r="G372" s="17" t="s">
        <v>973</v>
      </c>
      <c r="H372" s="25">
        <v>6320</v>
      </c>
      <c r="I372" s="25">
        <v>0</v>
      </c>
      <c r="J372" s="25">
        <v>0</v>
      </c>
      <c r="K372" s="25">
        <v>6320</v>
      </c>
      <c r="L372" s="18"/>
    </row>
    <row r="373" spans="1:12" x14ac:dyDescent="0.3">
      <c r="A373" s="16" t="s">
        <v>974</v>
      </c>
      <c r="B373" s="3" t="s">
        <v>385</v>
      </c>
      <c r="C373" s="4"/>
      <c r="D373" s="4"/>
      <c r="E373" s="4"/>
      <c r="F373" s="4"/>
      <c r="G373" s="17" t="s">
        <v>975</v>
      </c>
      <c r="H373" s="25">
        <v>280</v>
      </c>
      <c r="I373" s="25">
        <v>65</v>
      </c>
      <c r="J373" s="25">
        <v>0</v>
      </c>
      <c r="K373" s="25">
        <v>345</v>
      </c>
      <c r="L373" s="18"/>
    </row>
    <row r="374" spans="1:12" x14ac:dyDescent="0.3">
      <c r="A374" s="16" t="s">
        <v>978</v>
      </c>
      <c r="B374" s="3" t="s">
        <v>385</v>
      </c>
      <c r="C374" s="4"/>
      <c r="D374" s="4"/>
      <c r="E374" s="4"/>
      <c r="F374" s="4"/>
      <c r="G374" s="17" t="s">
        <v>979</v>
      </c>
      <c r="H374" s="25">
        <v>11021.53</v>
      </c>
      <c r="I374" s="25">
        <v>28397.73</v>
      </c>
      <c r="J374" s="25">
        <v>0</v>
      </c>
      <c r="K374" s="25">
        <v>39419.26</v>
      </c>
      <c r="L374" s="18"/>
    </row>
    <row r="375" spans="1:12" x14ac:dyDescent="0.3">
      <c r="A375" s="16" t="s">
        <v>980</v>
      </c>
      <c r="B375" s="3" t="s">
        <v>385</v>
      </c>
      <c r="C375" s="4"/>
      <c r="D375" s="4"/>
      <c r="E375" s="4"/>
      <c r="F375" s="4"/>
      <c r="G375" s="17" t="s">
        <v>981</v>
      </c>
      <c r="H375" s="25">
        <v>3700</v>
      </c>
      <c r="I375" s="25">
        <v>2220</v>
      </c>
      <c r="J375" s="25">
        <v>0</v>
      </c>
      <c r="K375" s="25">
        <v>5920</v>
      </c>
      <c r="L375" s="18"/>
    </row>
    <row r="376" spans="1:12" x14ac:dyDescent="0.3">
      <c r="A376" s="19" t="s">
        <v>385</v>
      </c>
      <c r="B376" s="3" t="s">
        <v>385</v>
      </c>
      <c r="C376" s="4"/>
      <c r="D376" s="4"/>
      <c r="E376" s="4"/>
      <c r="F376" s="4"/>
      <c r="G376" s="20" t="s">
        <v>385</v>
      </c>
      <c r="H376" s="26"/>
      <c r="I376" s="26"/>
      <c r="J376" s="26"/>
      <c r="K376" s="26"/>
      <c r="L376" s="21"/>
    </row>
    <row r="377" spans="1:12" x14ac:dyDescent="0.3">
      <c r="A377" s="11" t="s">
        <v>982</v>
      </c>
      <c r="B377" s="3" t="s">
        <v>385</v>
      </c>
      <c r="C377" s="4"/>
      <c r="D377" s="4"/>
      <c r="E377" s="4"/>
      <c r="F377" s="12" t="s">
        <v>983</v>
      </c>
      <c r="G377" s="13"/>
      <c r="H377" s="2">
        <v>1290</v>
      </c>
      <c r="I377" s="2">
        <v>19500</v>
      </c>
      <c r="J377" s="2">
        <v>0</v>
      </c>
      <c r="K377" s="2">
        <v>20790</v>
      </c>
      <c r="L377" s="27">
        <f>I377-J377</f>
        <v>19500</v>
      </c>
    </row>
    <row r="378" spans="1:12" x14ac:dyDescent="0.3">
      <c r="A378" s="16" t="s">
        <v>984</v>
      </c>
      <c r="B378" s="3" t="s">
        <v>385</v>
      </c>
      <c r="C378" s="4"/>
      <c r="D378" s="4"/>
      <c r="E378" s="4"/>
      <c r="F378" s="4"/>
      <c r="G378" s="17" t="s">
        <v>985</v>
      </c>
      <c r="H378" s="25">
        <v>1290</v>
      </c>
      <c r="I378" s="25">
        <v>19500</v>
      </c>
      <c r="J378" s="25">
        <v>0</v>
      </c>
      <c r="K378" s="25">
        <v>20790</v>
      </c>
      <c r="L378" s="18"/>
    </row>
    <row r="379" spans="1:12" x14ac:dyDescent="0.3">
      <c r="A379" s="19" t="s">
        <v>385</v>
      </c>
      <c r="B379" s="3" t="s">
        <v>385</v>
      </c>
      <c r="C379" s="4"/>
      <c r="D379" s="4"/>
      <c r="E379" s="4"/>
      <c r="F379" s="4"/>
      <c r="G379" s="20" t="s">
        <v>385</v>
      </c>
      <c r="H379" s="26"/>
      <c r="I379" s="26"/>
      <c r="J379" s="26"/>
      <c r="K379" s="26"/>
      <c r="L379" s="21"/>
    </row>
    <row r="380" spans="1:12" x14ac:dyDescent="0.3">
      <c r="A380" s="11" t="s">
        <v>986</v>
      </c>
      <c r="B380" s="3" t="s">
        <v>385</v>
      </c>
      <c r="C380" s="4"/>
      <c r="D380" s="4"/>
      <c r="E380" s="4"/>
      <c r="F380" s="12" t="s">
        <v>987</v>
      </c>
      <c r="G380" s="13"/>
      <c r="H380" s="2">
        <v>11723.06</v>
      </c>
      <c r="I380" s="2">
        <v>6159.56</v>
      </c>
      <c r="J380" s="2">
        <v>0</v>
      </c>
      <c r="K380" s="2">
        <v>17882.62</v>
      </c>
      <c r="L380" s="27">
        <f>I380-J380</f>
        <v>6159.56</v>
      </c>
    </row>
    <row r="381" spans="1:12" x14ac:dyDescent="0.3">
      <c r="A381" s="16" t="s">
        <v>988</v>
      </c>
      <c r="B381" s="3" t="s">
        <v>385</v>
      </c>
      <c r="C381" s="4"/>
      <c r="D381" s="4"/>
      <c r="E381" s="4"/>
      <c r="F381" s="4"/>
      <c r="G381" s="17" t="s">
        <v>989</v>
      </c>
      <c r="H381" s="25">
        <v>11723.06</v>
      </c>
      <c r="I381" s="25">
        <v>6159.56</v>
      </c>
      <c r="J381" s="25">
        <v>0</v>
      </c>
      <c r="K381" s="25">
        <v>17882.62</v>
      </c>
      <c r="L381" s="18"/>
    </row>
    <row r="382" spans="1:12" x14ac:dyDescent="0.3">
      <c r="A382" s="19" t="s">
        <v>385</v>
      </c>
      <c r="B382" s="3" t="s">
        <v>385</v>
      </c>
      <c r="C382" s="4"/>
      <c r="D382" s="4"/>
      <c r="E382" s="4"/>
      <c r="F382" s="4"/>
      <c r="G382" s="20" t="s">
        <v>385</v>
      </c>
      <c r="H382" s="26"/>
      <c r="I382" s="26"/>
      <c r="J382" s="26"/>
      <c r="K382" s="26"/>
      <c r="L382" s="21"/>
    </row>
    <row r="383" spans="1:12" x14ac:dyDescent="0.3">
      <c r="A383" s="11" t="s">
        <v>993</v>
      </c>
      <c r="B383" s="3" t="s">
        <v>385</v>
      </c>
      <c r="C383" s="4"/>
      <c r="D383" s="4"/>
      <c r="E383" s="4"/>
      <c r="F383" s="12" t="s">
        <v>957</v>
      </c>
      <c r="G383" s="13"/>
      <c r="H383" s="2">
        <v>1470</v>
      </c>
      <c r="I383" s="2">
        <v>2608.9</v>
      </c>
      <c r="J383" s="2">
        <v>0</v>
      </c>
      <c r="K383" s="2">
        <v>4078.9</v>
      </c>
      <c r="L383" s="27">
        <f>I383-J383</f>
        <v>2608.9</v>
      </c>
    </row>
    <row r="384" spans="1:12" x14ac:dyDescent="0.3">
      <c r="A384" s="16" t="s">
        <v>994</v>
      </c>
      <c r="B384" s="3" t="s">
        <v>385</v>
      </c>
      <c r="C384" s="4"/>
      <c r="D384" s="4"/>
      <c r="E384" s="4"/>
      <c r="F384" s="4"/>
      <c r="G384" s="17" t="s">
        <v>959</v>
      </c>
      <c r="H384" s="25">
        <v>0</v>
      </c>
      <c r="I384" s="25">
        <v>628.9</v>
      </c>
      <c r="J384" s="25">
        <v>0</v>
      </c>
      <c r="K384" s="25">
        <v>628.9</v>
      </c>
      <c r="L384" s="18"/>
    </row>
    <row r="385" spans="1:12" x14ac:dyDescent="0.3">
      <c r="A385" s="16" t="s">
        <v>995</v>
      </c>
      <c r="B385" s="3" t="s">
        <v>385</v>
      </c>
      <c r="C385" s="4"/>
      <c r="D385" s="4"/>
      <c r="E385" s="4"/>
      <c r="F385" s="4"/>
      <c r="G385" s="17" t="s">
        <v>996</v>
      </c>
      <c r="H385" s="25">
        <v>0</v>
      </c>
      <c r="I385" s="25">
        <v>1750</v>
      </c>
      <c r="J385" s="25">
        <v>0</v>
      </c>
      <c r="K385" s="25">
        <v>1750</v>
      </c>
      <c r="L385" s="18"/>
    </row>
    <row r="386" spans="1:12" x14ac:dyDescent="0.3">
      <c r="A386" s="16" t="s">
        <v>997</v>
      </c>
      <c r="B386" s="3" t="s">
        <v>385</v>
      </c>
      <c r="C386" s="4"/>
      <c r="D386" s="4"/>
      <c r="E386" s="4"/>
      <c r="F386" s="4"/>
      <c r="G386" s="17" t="s">
        <v>961</v>
      </c>
      <c r="H386" s="25">
        <v>1470</v>
      </c>
      <c r="I386" s="25">
        <v>230</v>
      </c>
      <c r="J386" s="25">
        <v>0</v>
      </c>
      <c r="K386" s="25">
        <v>1700</v>
      </c>
      <c r="L386" s="18"/>
    </row>
    <row r="387" spans="1:12" x14ac:dyDescent="0.3">
      <c r="A387" s="19" t="s">
        <v>385</v>
      </c>
      <c r="B387" s="3" t="s">
        <v>385</v>
      </c>
      <c r="C387" s="4"/>
      <c r="D387" s="4"/>
      <c r="E387" s="4"/>
      <c r="F387" s="4"/>
      <c r="G387" s="20" t="s">
        <v>385</v>
      </c>
      <c r="H387" s="26"/>
      <c r="I387" s="26"/>
      <c r="J387" s="26"/>
      <c r="K387" s="26"/>
      <c r="L387" s="21"/>
    </row>
    <row r="388" spans="1:12" x14ac:dyDescent="0.3">
      <c r="A388" s="11" t="s">
        <v>998</v>
      </c>
      <c r="B388" s="15" t="s">
        <v>385</v>
      </c>
      <c r="C388" s="12" t="s">
        <v>999</v>
      </c>
      <c r="D388" s="13"/>
      <c r="E388" s="13"/>
      <c r="F388" s="13"/>
      <c r="G388" s="13"/>
      <c r="H388" s="2">
        <v>2237.79</v>
      </c>
      <c r="I388" s="2">
        <v>1175.79</v>
      </c>
      <c r="J388" s="2">
        <v>0</v>
      </c>
      <c r="K388" s="2">
        <v>3413.58</v>
      </c>
      <c r="L388" s="27">
        <f>I388-J388</f>
        <v>1175.79</v>
      </c>
    </row>
    <row r="389" spans="1:12" x14ac:dyDescent="0.3">
      <c r="A389" s="11" t="s">
        <v>1000</v>
      </c>
      <c r="B389" s="3" t="s">
        <v>385</v>
      </c>
      <c r="C389" s="4"/>
      <c r="D389" s="12" t="s">
        <v>999</v>
      </c>
      <c r="E389" s="13"/>
      <c r="F389" s="13"/>
      <c r="G389" s="13"/>
      <c r="H389" s="2">
        <v>2237.79</v>
      </c>
      <c r="I389" s="2">
        <v>1175.79</v>
      </c>
      <c r="J389" s="2">
        <v>0</v>
      </c>
      <c r="K389" s="2">
        <v>3413.58</v>
      </c>
      <c r="L389" s="14"/>
    </row>
    <row r="390" spans="1:12" x14ac:dyDescent="0.3">
      <c r="A390" s="11" t="s">
        <v>1001</v>
      </c>
      <c r="B390" s="3" t="s">
        <v>385</v>
      </c>
      <c r="C390" s="4"/>
      <c r="D390" s="4"/>
      <c r="E390" s="12" t="s">
        <v>999</v>
      </c>
      <c r="F390" s="13"/>
      <c r="G390" s="13"/>
      <c r="H390" s="2">
        <v>2237.79</v>
      </c>
      <c r="I390" s="2">
        <v>1175.79</v>
      </c>
      <c r="J390" s="2">
        <v>0</v>
      </c>
      <c r="K390" s="2">
        <v>3413.58</v>
      </c>
      <c r="L390" s="14"/>
    </row>
    <row r="391" spans="1:12" x14ac:dyDescent="0.3">
      <c r="A391" s="11" t="s">
        <v>1002</v>
      </c>
      <c r="B391" s="3" t="s">
        <v>385</v>
      </c>
      <c r="C391" s="4"/>
      <c r="D391" s="4"/>
      <c r="E391" s="4"/>
      <c r="F391" s="12" t="s">
        <v>1003</v>
      </c>
      <c r="G391" s="13"/>
      <c r="H391" s="2">
        <v>2237.79</v>
      </c>
      <c r="I391" s="2">
        <v>1175.79</v>
      </c>
      <c r="J391" s="2">
        <v>0</v>
      </c>
      <c r="K391" s="2">
        <v>3413.58</v>
      </c>
      <c r="L391" s="27">
        <f>I391-J391</f>
        <v>1175.79</v>
      </c>
    </row>
    <row r="392" spans="1:12" x14ac:dyDescent="0.3">
      <c r="A392" s="16" t="s">
        <v>1004</v>
      </c>
      <c r="B392" s="3" t="s">
        <v>385</v>
      </c>
      <c r="C392" s="4"/>
      <c r="D392" s="4"/>
      <c r="E392" s="4"/>
      <c r="F392" s="4"/>
      <c r="G392" s="17" t="s">
        <v>1005</v>
      </c>
      <c r="H392" s="25">
        <v>2237.79</v>
      </c>
      <c r="I392" s="25">
        <v>1175.79</v>
      </c>
      <c r="J392" s="25">
        <v>0</v>
      </c>
      <c r="K392" s="25">
        <v>3413.58</v>
      </c>
      <c r="L392" s="18"/>
    </row>
    <row r="393" spans="1:12" x14ac:dyDescent="0.3">
      <c r="A393" s="19" t="s">
        <v>385</v>
      </c>
      <c r="B393" s="3" t="s">
        <v>385</v>
      </c>
      <c r="C393" s="4"/>
      <c r="D393" s="4"/>
      <c r="E393" s="4"/>
      <c r="F393" s="4"/>
      <c r="G393" s="20" t="s">
        <v>385</v>
      </c>
      <c r="H393" s="26"/>
      <c r="I393" s="26"/>
      <c r="J393" s="26"/>
      <c r="K393" s="26"/>
      <c r="L393" s="21"/>
    </row>
    <row r="394" spans="1:12" x14ac:dyDescent="0.3">
      <c r="A394" s="11" t="s">
        <v>1010</v>
      </c>
      <c r="B394" s="15" t="s">
        <v>385</v>
      </c>
      <c r="C394" s="12" t="s">
        <v>1011</v>
      </c>
      <c r="D394" s="13"/>
      <c r="E394" s="13"/>
      <c r="F394" s="13"/>
      <c r="G394" s="13"/>
      <c r="H394" s="2">
        <v>96292.4</v>
      </c>
      <c r="I394" s="2">
        <v>76753.47</v>
      </c>
      <c r="J394" s="2">
        <v>0</v>
      </c>
      <c r="K394" s="2">
        <v>173045.87</v>
      </c>
      <c r="L394" s="27">
        <f>I394-J394</f>
        <v>76753.47</v>
      </c>
    </row>
    <row r="395" spans="1:12" x14ac:dyDescent="0.3">
      <c r="A395" s="11" t="s">
        <v>1012</v>
      </c>
      <c r="B395" s="3" t="s">
        <v>385</v>
      </c>
      <c r="C395" s="4"/>
      <c r="D395" s="12" t="s">
        <v>1011</v>
      </c>
      <c r="E395" s="13"/>
      <c r="F395" s="13"/>
      <c r="G395" s="13"/>
      <c r="H395" s="2">
        <v>96292.4</v>
      </c>
      <c r="I395" s="2">
        <v>76753.47</v>
      </c>
      <c r="J395" s="2">
        <v>0</v>
      </c>
      <c r="K395" s="2">
        <v>173045.87</v>
      </c>
      <c r="L395" s="14"/>
    </row>
    <row r="396" spans="1:12" x14ac:dyDescent="0.3">
      <c r="A396" s="11" t="s">
        <v>1013</v>
      </c>
      <c r="B396" s="3" t="s">
        <v>385</v>
      </c>
      <c r="C396" s="4"/>
      <c r="D396" s="4"/>
      <c r="E396" s="12" t="s">
        <v>1011</v>
      </c>
      <c r="F396" s="13"/>
      <c r="G396" s="13"/>
      <c r="H396" s="2">
        <v>96292.4</v>
      </c>
      <c r="I396" s="2">
        <v>76753.47</v>
      </c>
      <c r="J396" s="2">
        <v>0</v>
      </c>
      <c r="K396" s="2">
        <v>173045.87</v>
      </c>
      <c r="L396" s="14"/>
    </row>
    <row r="397" spans="1:12" x14ac:dyDescent="0.3">
      <c r="A397" s="11" t="s">
        <v>1014</v>
      </c>
      <c r="B397" s="3" t="s">
        <v>385</v>
      </c>
      <c r="C397" s="4"/>
      <c r="D397" s="4"/>
      <c r="E397" s="4"/>
      <c r="F397" s="12" t="s">
        <v>991</v>
      </c>
      <c r="G397" s="13"/>
      <c r="H397" s="2">
        <v>17991.52</v>
      </c>
      <c r="I397" s="2">
        <v>14055.91</v>
      </c>
      <c r="J397" s="2">
        <v>0</v>
      </c>
      <c r="K397" s="2">
        <v>32047.43</v>
      </c>
      <c r="L397" s="27">
        <f>I397-J397</f>
        <v>14055.91</v>
      </c>
    </row>
    <row r="398" spans="1:12" x14ac:dyDescent="0.3">
      <c r="A398" s="16" t="s">
        <v>1015</v>
      </c>
      <c r="B398" s="3" t="s">
        <v>385</v>
      </c>
      <c r="C398" s="4"/>
      <c r="D398" s="4"/>
      <c r="E398" s="4"/>
      <c r="F398" s="4"/>
      <c r="G398" s="17" t="s">
        <v>953</v>
      </c>
      <c r="H398" s="25">
        <v>753.72</v>
      </c>
      <c r="I398" s="25">
        <v>21.63</v>
      </c>
      <c r="J398" s="25">
        <v>0</v>
      </c>
      <c r="K398" s="25">
        <v>775.35</v>
      </c>
      <c r="L398" s="18"/>
    </row>
    <row r="399" spans="1:12" x14ac:dyDescent="0.3">
      <c r="A399" s="16" t="s">
        <v>1016</v>
      </c>
      <c r="B399" s="3" t="s">
        <v>385</v>
      </c>
      <c r="C399" s="4"/>
      <c r="D399" s="4"/>
      <c r="E399" s="4"/>
      <c r="F399" s="4"/>
      <c r="G399" s="17" t="s">
        <v>1017</v>
      </c>
      <c r="H399" s="25">
        <v>17237.8</v>
      </c>
      <c r="I399" s="25">
        <v>14034.28</v>
      </c>
      <c r="J399" s="25">
        <v>0</v>
      </c>
      <c r="K399" s="25">
        <v>31272.080000000002</v>
      </c>
      <c r="L399" s="18"/>
    </row>
    <row r="400" spans="1:12" x14ac:dyDescent="0.3">
      <c r="A400" s="19" t="s">
        <v>385</v>
      </c>
      <c r="B400" s="3" t="s">
        <v>385</v>
      </c>
      <c r="C400" s="4"/>
      <c r="D400" s="4"/>
      <c r="E400" s="4"/>
      <c r="F400" s="4"/>
      <c r="G400" s="20" t="s">
        <v>385</v>
      </c>
      <c r="H400" s="26"/>
      <c r="I400" s="26"/>
      <c r="J400" s="26"/>
      <c r="K400" s="26"/>
      <c r="L400" s="21"/>
    </row>
    <row r="401" spans="1:12" x14ac:dyDescent="0.3">
      <c r="A401" s="11" t="s">
        <v>1021</v>
      </c>
      <c r="B401" s="3" t="s">
        <v>385</v>
      </c>
      <c r="C401" s="4"/>
      <c r="D401" s="4"/>
      <c r="E401" s="4"/>
      <c r="F401" s="12" t="s">
        <v>1022</v>
      </c>
      <c r="G401" s="13"/>
      <c r="H401" s="2">
        <v>77304.88</v>
      </c>
      <c r="I401" s="2">
        <v>62697.56</v>
      </c>
      <c r="J401" s="2">
        <v>0</v>
      </c>
      <c r="K401" s="2">
        <v>140002.44</v>
      </c>
      <c r="L401" s="27">
        <f>I401-J401</f>
        <v>62697.56</v>
      </c>
    </row>
    <row r="402" spans="1:12" x14ac:dyDescent="0.3">
      <c r="A402" s="16" t="s">
        <v>1023</v>
      </c>
      <c r="B402" s="3" t="s">
        <v>385</v>
      </c>
      <c r="C402" s="4"/>
      <c r="D402" s="4"/>
      <c r="E402" s="4"/>
      <c r="F402" s="4"/>
      <c r="G402" s="17" t="s">
        <v>1024</v>
      </c>
      <c r="H402" s="25">
        <v>72658</v>
      </c>
      <c r="I402" s="25">
        <v>55796.04</v>
      </c>
      <c r="J402" s="25">
        <v>0</v>
      </c>
      <c r="K402" s="25">
        <v>128454.04</v>
      </c>
      <c r="L402" s="18"/>
    </row>
    <row r="403" spans="1:12" x14ac:dyDescent="0.3">
      <c r="A403" s="16" t="s">
        <v>1025</v>
      </c>
      <c r="B403" s="3" t="s">
        <v>385</v>
      </c>
      <c r="C403" s="4"/>
      <c r="D403" s="4"/>
      <c r="E403" s="4"/>
      <c r="F403" s="4"/>
      <c r="G403" s="17" t="s">
        <v>1026</v>
      </c>
      <c r="H403" s="25">
        <v>4646.88</v>
      </c>
      <c r="I403" s="25">
        <v>6901.52</v>
      </c>
      <c r="J403" s="25">
        <v>0</v>
      </c>
      <c r="K403" s="25">
        <v>11548.4</v>
      </c>
      <c r="L403" s="18"/>
    </row>
    <row r="404" spans="1:12" x14ac:dyDescent="0.3">
      <c r="A404" s="19" t="s">
        <v>385</v>
      </c>
      <c r="B404" s="3" t="s">
        <v>385</v>
      </c>
      <c r="C404" s="4"/>
      <c r="D404" s="4"/>
      <c r="E404" s="4"/>
      <c r="F404" s="4"/>
      <c r="G404" s="20" t="s">
        <v>385</v>
      </c>
      <c r="H404" s="26"/>
      <c r="I404" s="26"/>
      <c r="J404" s="26"/>
      <c r="K404" s="26"/>
      <c r="L404" s="21"/>
    </row>
    <row r="405" spans="1:12" x14ac:dyDescent="0.3">
      <c r="A405" s="11" t="s">
        <v>1027</v>
      </c>
      <c r="B405" s="3" t="s">
        <v>385</v>
      </c>
      <c r="C405" s="4"/>
      <c r="D405" s="4"/>
      <c r="E405" s="4"/>
      <c r="F405" s="12" t="s">
        <v>1028</v>
      </c>
      <c r="G405" s="13"/>
      <c r="H405" s="2">
        <v>996</v>
      </c>
      <c r="I405" s="2">
        <v>0</v>
      </c>
      <c r="J405" s="2">
        <v>0</v>
      </c>
      <c r="K405" s="2">
        <v>996</v>
      </c>
      <c r="L405" s="27">
        <f>I405-J405</f>
        <v>0</v>
      </c>
    </row>
    <row r="406" spans="1:12" x14ac:dyDescent="0.3">
      <c r="A406" s="16" t="s">
        <v>1029</v>
      </c>
      <c r="B406" s="3" t="s">
        <v>385</v>
      </c>
      <c r="C406" s="4"/>
      <c r="D406" s="4"/>
      <c r="E406" s="4"/>
      <c r="F406" s="4"/>
      <c r="G406" s="17" t="s">
        <v>959</v>
      </c>
      <c r="H406" s="25">
        <v>996</v>
      </c>
      <c r="I406" s="25">
        <v>0</v>
      </c>
      <c r="J406" s="25">
        <v>0</v>
      </c>
      <c r="K406" s="25">
        <v>996</v>
      </c>
      <c r="L406" s="18"/>
    </row>
    <row r="407" spans="1:12" x14ac:dyDescent="0.3">
      <c r="A407" s="19" t="s">
        <v>385</v>
      </c>
      <c r="B407" s="3" t="s">
        <v>385</v>
      </c>
      <c r="C407" s="4"/>
      <c r="D407" s="4"/>
      <c r="E407" s="4"/>
      <c r="F407" s="4"/>
      <c r="G407" s="20" t="s">
        <v>385</v>
      </c>
      <c r="H407" s="26"/>
      <c r="I407" s="26"/>
      <c r="J407" s="26"/>
      <c r="K407" s="26"/>
      <c r="L407" s="21"/>
    </row>
    <row r="408" spans="1:12" x14ac:dyDescent="0.3">
      <c r="A408" s="11" t="s">
        <v>1039</v>
      </c>
      <c r="B408" s="15" t="s">
        <v>385</v>
      </c>
      <c r="C408" s="12" t="s">
        <v>1040</v>
      </c>
      <c r="D408" s="13"/>
      <c r="E408" s="13"/>
      <c r="F408" s="13"/>
      <c r="G408" s="13"/>
      <c r="H408" s="2">
        <v>4936</v>
      </c>
      <c r="I408" s="2">
        <v>5558.18</v>
      </c>
      <c r="J408" s="2">
        <v>0</v>
      </c>
      <c r="K408" s="2">
        <v>10494.18</v>
      </c>
      <c r="L408" s="27">
        <f>I408-J408</f>
        <v>5558.18</v>
      </c>
    </row>
    <row r="409" spans="1:12" x14ac:dyDescent="0.3">
      <c r="A409" s="11" t="s">
        <v>1041</v>
      </c>
      <c r="B409" s="3" t="s">
        <v>385</v>
      </c>
      <c r="C409" s="4"/>
      <c r="D409" s="12" t="s">
        <v>1040</v>
      </c>
      <c r="E409" s="13"/>
      <c r="F409" s="13"/>
      <c r="G409" s="13"/>
      <c r="H409" s="2">
        <v>4936</v>
      </c>
      <c r="I409" s="2">
        <v>5558.18</v>
      </c>
      <c r="J409" s="2">
        <v>0</v>
      </c>
      <c r="K409" s="2">
        <v>10494.18</v>
      </c>
      <c r="L409" s="14"/>
    </row>
    <row r="410" spans="1:12" x14ac:dyDescent="0.3">
      <c r="A410" s="11" t="s">
        <v>1042</v>
      </c>
      <c r="B410" s="3" t="s">
        <v>385</v>
      </c>
      <c r="C410" s="4"/>
      <c r="D410" s="4"/>
      <c r="E410" s="12" t="s">
        <v>1040</v>
      </c>
      <c r="F410" s="13"/>
      <c r="G410" s="13"/>
      <c r="H410" s="2">
        <v>4936</v>
      </c>
      <c r="I410" s="2">
        <v>5558.18</v>
      </c>
      <c r="J410" s="2">
        <v>0</v>
      </c>
      <c r="K410" s="2">
        <v>10494.18</v>
      </c>
      <c r="L410" s="14"/>
    </row>
    <row r="411" spans="1:12" x14ac:dyDescent="0.3">
      <c r="A411" s="11" t="s">
        <v>1043</v>
      </c>
      <c r="B411" s="3" t="s">
        <v>385</v>
      </c>
      <c r="C411" s="4"/>
      <c r="D411" s="4"/>
      <c r="E411" s="4"/>
      <c r="F411" s="12" t="s">
        <v>1044</v>
      </c>
      <c r="G411" s="13"/>
      <c r="H411" s="2">
        <v>4936</v>
      </c>
      <c r="I411" s="2">
        <v>1120</v>
      </c>
      <c r="J411" s="2">
        <v>0</v>
      </c>
      <c r="K411" s="2">
        <v>6056</v>
      </c>
      <c r="L411" s="27">
        <f>I411-J411</f>
        <v>1120</v>
      </c>
    </row>
    <row r="412" spans="1:12" x14ac:dyDescent="0.3">
      <c r="A412" s="16" t="s">
        <v>1045</v>
      </c>
      <c r="B412" s="3" t="s">
        <v>385</v>
      </c>
      <c r="C412" s="4"/>
      <c r="D412" s="4"/>
      <c r="E412" s="4"/>
      <c r="F412" s="4"/>
      <c r="G412" s="17" t="s">
        <v>1046</v>
      </c>
      <c r="H412" s="25">
        <v>2696</v>
      </c>
      <c r="I412" s="25">
        <v>0</v>
      </c>
      <c r="J412" s="25">
        <v>0</v>
      </c>
      <c r="K412" s="25">
        <v>2696</v>
      </c>
      <c r="L412" s="18"/>
    </row>
    <row r="413" spans="1:12" x14ac:dyDescent="0.3">
      <c r="A413" s="16" t="s">
        <v>1047</v>
      </c>
      <c r="B413" s="3" t="s">
        <v>385</v>
      </c>
      <c r="C413" s="4"/>
      <c r="D413" s="4"/>
      <c r="E413" s="4"/>
      <c r="F413" s="4"/>
      <c r="G413" s="17" t="s">
        <v>1048</v>
      </c>
      <c r="H413" s="25">
        <v>2240</v>
      </c>
      <c r="I413" s="25">
        <v>1120</v>
      </c>
      <c r="J413" s="25">
        <v>0</v>
      </c>
      <c r="K413" s="25">
        <v>3360</v>
      </c>
      <c r="L413" s="18"/>
    </row>
    <row r="414" spans="1:12" x14ac:dyDescent="0.3">
      <c r="A414" s="19" t="s">
        <v>385</v>
      </c>
      <c r="B414" s="3" t="s">
        <v>385</v>
      </c>
      <c r="C414" s="4"/>
      <c r="D414" s="4"/>
      <c r="E414" s="4"/>
      <c r="F414" s="4"/>
      <c r="G414" s="20" t="s">
        <v>385</v>
      </c>
      <c r="H414" s="26"/>
      <c r="I414" s="26"/>
      <c r="J414" s="26"/>
      <c r="K414" s="26"/>
      <c r="L414" s="21"/>
    </row>
    <row r="415" spans="1:12" x14ac:dyDescent="0.3">
      <c r="A415" s="11" t="s">
        <v>1057</v>
      </c>
      <c r="B415" s="3" t="s">
        <v>385</v>
      </c>
      <c r="C415" s="4"/>
      <c r="D415" s="4"/>
      <c r="E415" s="4"/>
      <c r="F415" s="12" t="s">
        <v>1058</v>
      </c>
      <c r="G415" s="13"/>
      <c r="H415" s="2">
        <v>0</v>
      </c>
      <c r="I415" s="2">
        <v>4438.18</v>
      </c>
      <c r="J415" s="2">
        <v>0</v>
      </c>
      <c r="K415" s="2">
        <v>4438.18</v>
      </c>
      <c r="L415" s="27">
        <f>I415-J415</f>
        <v>4438.18</v>
      </c>
    </row>
    <row r="416" spans="1:12" x14ac:dyDescent="0.3">
      <c r="A416" s="16" t="s">
        <v>1059</v>
      </c>
      <c r="B416" s="3" t="s">
        <v>385</v>
      </c>
      <c r="C416" s="4"/>
      <c r="D416" s="4"/>
      <c r="E416" s="4"/>
      <c r="F416" s="4"/>
      <c r="G416" s="17" t="s">
        <v>1060</v>
      </c>
      <c r="H416" s="25">
        <v>0</v>
      </c>
      <c r="I416" s="25">
        <v>4438.18</v>
      </c>
      <c r="J416" s="25">
        <v>0</v>
      </c>
      <c r="K416" s="25">
        <v>4438.18</v>
      </c>
      <c r="L416" s="18"/>
    </row>
    <row r="417" spans="1:12" x14ac:dyDescent="0.3">
      <c r="A417" s="19" t="s">
        <v>385</v>
      </c>
      <c r="B417" s="3" t="s">
        <v>385</v>
      </c>
      <c r="C417" s="4"/>
      <c r="D417" s="4"/>
      <c r="E417" s="4"/>
      <c r="F417" s="4"/>
      <c r="G417" s="20" t="s">
        <v>385</v>
      </c>
      <c r="H417" s="26"/>
      <c r="I417" s="26"/>
      <c r="J417" s="26"/>
      <c r="K417" s="26"/>
      <c r="L417" s="21"/>
    </row>
    <row r="418" spans="1:12" x14ac:dyDescent="0.3">
      <c r="A418" s="11" t="s">
        <v>1063</v>
      </c>
      <c r="B418" s="15" t="s">
        <v>385</v>
      </c>
      <c r="C418" s="12" t="s">
        <v>1064</v>
      </c>
      <c r="D418" s="13"/>
      <c r="E418" s="13"/>
      <c r="F418" s="13"/>
      <c r="G418" s="13"/>
      <c r="H418" s="2">
        <v>85267.68</v>
      </c>
      <c r="I418" s="2">
        <v>5857.17</v>
      </c>
      <c r="J418" s="2">
        <v>0</v>
      </c>
      <c r="K418" s="2">
        <v>91124.85</v>
      </c>
      <c r="L418" s="27">
        <f>I418-J418</f>
        <v>5857.17</v>
      </c>
    </row>
    <row r="419" spans="1:12" x14ac:dyDescent="0.3">
      <c r="A419" s="11" t="s">
        <v>1065</v>
      </c>
      <c r="B419" s="3" t="s">
        <v>385</v>
      </c>
      <c r="C419" s="4"/>
      <c r="D419" s="12" t="s">
        <v>1064</v>
      </c>
      <c r="E419" s="13"/>
      <c r="F419" s="13"/>
      <c r="G419" s="13"/>
      <c r="H419" s="2">
        <v>85267.68</v>
      </c>
      <c r="I419" s="2">
        <v>5857.17</v>
      </c>
      <c r="J419" s="2">
        <v>0</v>
      </c>
      <c r="K419" s="2">
        <v>91124.85</v>
      </c>
      <c r="L419" s="14"/>
    </row>
    <row r="420" spans="1:12" x14ac:dyDescent="0.3">
      <c r="A420" s="11" t="s">
        <v>1066</v>
      </c>
      <c r="B420" s="3" t="s">
        <v>385</v>
      </c>
      <c r="C420" s="4"/>
      <c r="D420" s="4"/>
      <c r="E420" s="12" t="s">
        <v>1064</v>
      </c>
      <c r="F420" s="13"/>
      <c r="G420" s="13"/>
      <c r="H420" s="2">
        <v>85267.68</v>
      </c>
      <c r="I420" s="2">
        <v>5857.17</v>
      </c>
      <c r="J420" s="2">
        <v>0</v>
      </c>
      <c r="K420" s="2">
        <v>91124.85</v>
      </c>
      <c r="L420" s="14"/>
    </row>
    <row r="421" spans="1:12" x14ac:dyDescent="0.3">
      <c r="A421" s="11" t="s">
        <v>1070</v>
      </c>
      <c r="B421" s="3" t="s">
        <v>385</v>
      </c>
      <c r="C421" s="4"/>
      <c r="D421" s="4"/>
      <c r="E421" s="4"/>
      <c r="F421" s="12" t="s">
        <v>1071</v>
      </c>
      <c r="G421" s="13"/>
      <c r="H421" s="2">
        <v>85267.68</v>
      </c>
      <c r="I421" s="2">
        <v>5857.17</v>
      </c>
      <c r="J421" s="2">
        <v>0</v>
      </c>
      <c r="K421" s="2">
        <v>91124.85</v>
      </c>
      <c r="L421" s="27">
        <f>I421-J421</f>
        <v>5857.17</v>
      </c>
    </row>
    <row r="422" spans="1:12" x14ac:dyDescent="0.3">
      <c r="A422" s="16" t="s">
        <v>1072</v>
      </c>
      <c r="B422" s="3" t="s">
        <v>385</v>
      </c>
      <c r="C422" s="4"/>
      <c r="D422" s="4"/>
      <c r="E422" s="4"/>
      <c r="F422" s="4"/>
      <c r="G422" s="17" t="s">
        <v>1071</v>
      </c>
      <c r="H422" s="25">
        <v>85267.68</v>
      </c>
      <c r="I422" s="25">
        <v>5857.17</v>
      </c>
      <c r="J422" s="25">
        <v>0</v>
      </c>
      <c r="K422" s="25">
        <v>91124.85</v>
      </c>
      <c r="L422" s="18"/>
    </row>
    <row r="423" spans="1:12" x14ac:dyDescent="0.3">
      <c r="A423" s="19" t="s">
        <v>385</v>
      </c>
      <c r="B423" s="3" t="s">
        <v>385</v>
      </c>
      <c r="C423" s="4"/>
      <c r="D423" s="4"/>
      <c r="E423" s="4"/>
      <c r="F423" s="4"/>
      <c r="G423" s="20" t="s">
        <v>385</v>
      </c>
      <c r="H423" s="26"/>
      <c r="I423" s="26"/>
      <c r="J423" s="26"/>
      <c r="K423" s="26"/>
      <c r="L423" s="21"/>
    </row>
    <row r="424" spans="1:12" x14ac:dyDescent="0.3">
      <c r="A424" s="11" t="s">
        <v>1076</v>
      </c>
      <c r="B424" s="15" t="s">
        <v>385</v>
      </c>
      <c r="C424" s="12" t="s">
        <v>1077</v>
      </c>
      <c r="D424" s="13"/>
      <c r="E424" s="13"/>
      <c r="F424" s="13"/>
      <c r="G424" s="13"/>
      <c r="H424" s="2">
        <v>55027.26</v>
      </c>
      <c r="I424" s="2">
        <v>22462.91</v>
      </c>
      <c r="J424" s="2">
        <v>0</v>
      </c>
      <c r="K424" s="2">
        <v>77490.17</v>
      </c>
      <c r="L424" s="27">
        <f>I424-J424</f>
        <v>22462.91</v>
      </c>
    </row>
    <row r="425" spans="1:12" x14ac:dyDescent="0.3">
      <c r="A425" s="11" t="s">
        <v>1078</v>
      </c>
      <c r="B425" s="3" t="s">
        <v>385</v>
      </c>
      <c r="C425" s="4"/>
      <c r="D425" s="12" t="s">
        <v>1077</v>
      </c>
      <c r="E425" s="13"/>
      <c r="F425" s="13"/>
      <c r="G425" s="13"/>
      <c r="H425" s="2">
        <v>55027.26</v>
      </c>
      <c r="I425" s="2">
        <v>22462.91</v>
      </c>
      <c r="J425" s="2">
        <v>0</v>
      </c>
      <c r="K425" s="2">
        <v>77490.17</v>
      </c>
      <c r="L425" s="14"/>
    </row>
    <row r="426" spans="1:12" x14ac:dyDescent="0.3">
      <c r="A426" s="11" t="s">
        <v>1079</v>
      </c>
      <c r="B426" s="3" t="s">
        <v>385</v>
      </c>
      <c r="C426" s="4"/>
      <c r="D426" s="4"/>
      <c r="E426" s="12" t="s">
        <v>1077</v>
      </c>
      <c r="F426" s="13"/>
      <c r="G426" s="13"/>
      <c r="H426" s="2">
        <v>55027.26</v>
      </c>
      <c r="I426" s="2">
        <v>22462.91</v>
      </c>
      <c r="J426" s="2">
        <v>0</v>
      </c>
      <c r="K426" s="2">
        <v>77490.17</v>
      </c>
      <c r="L426" s="14"/>
    </row>
    <row r="427" spans="1:12" x14ac:dyDescent="0.3">
      <c r="A427" s="11" t="s">
        <v>1080</v>
      </c>
      <c r="B427" s="3" t="s">
        <v>385</v>
      </c>
      <c r="C427" s="4"/>
      <c r="D427" s="4"/>
      <c r="E427" s="4"/>
      <c r="F427" s="12" t="s">
        <v>1077</v>
      </c>
      <c r="G427" s="13"/>
      <c r="H427" s="2">
        <v>55027.26</v>
      </c>
      <c r="I427" s="2">
        <v>22462.91</v>
      </c>
      <c r="J427" s="2">
        <v>0</v>
      </c>
      <c r="K427" s="2">
        <v>77490.17</v>
      </c>
      <c r="L427" s="14"/>
    </row>
    <row r="428" spans="1:12" x14ac:dyDescent="0.3">
      <c r="A428" s="16" t="s">
        <v>1081</v>
      </c>
      <c r="B428" s="3" t="s">
        <v>385</v>
      </c>
      <c r="C428" s="4"/>
      <c r="D428" s="4"/>
      <c r="E428" s="4"/>
      <c r="F428" s="4"/>
      <c r="G428" s="17" t="s">
        <v>1082</v>
      </c>
      <c r="H428" s="25">
        <v>55027.26</v>
      </c>
      <c r="I428" s="25">
        <v>22462.91</v>
      </c>
      <c r="J428" s="25">
        <v>0</v>
      </c>
      <c r="K428" s="25">
        <v>77490.17</v>
      </c>
      <c r="L428" s="18"/>
    </row>
    <row r="429" spans="1:12" x14ac:dyDescent="0.3">
      <c r="A429" s="11" t="s">
        <v>385</v>
      </c>
      <c r="B429" s="15" t="s">
        <v>385</v>
      </c>
      <c r="C429" s="12" t="s">
        <v>385</v>
      </c>
      <c r="D429" s="13"/>
      <c r="E429" s="13"/>
      <c r="F429" s="13"/>
      <c r="G429" s="13"/>
      <c r="H429" s="24"/>
      <c r="I429" s="24"/>
      <c r="J429" s="24"/>
      <c r="K429" s="24"/>
      <c r="L429" s="13"/>
    </row>
    <row r="430" spans="1:12" x14ac:dyDescent="0.3">
      <c r="A430" s="11" t="s">
        <v>1083</v>
      </c>
      <c r="B430" s="15" t="s">
        <v>385</v>
      </c>
      <c r="C430" s="12" t="s">
        <v>1084</v>
      </c>
      <c r="D430" s="13"/>
      <c r="E430" s="13"/>
      <c r="F430" s="13"/>
      <c r="G430" s="13"/>
      <c r="H430" s="2">
        <v>618941.23</v>
      </c>
      <c r="I430" s="2">
        <v>324977.15000000002</v>
      </c>
      <c r="J430" s="2">
        <v>0</v>
      </c>
      <c r="K430" s="2">
        <v>943918.38</v>
      </c>
      <c r="L430" s="27">
        <f>I430-J430</f>
        <v>324977.15000000002</v>
      </c>
    </row>
    <row r="431" spans="1:12" x14ac:dyDescent="0.3">
      <c r="A431" s="11" t="s">
        <v>1085</v>
      </c>
      <c r="B431" s="3" t="s">
        <v>385</v>
      </c>
      <c r="C431" s="4"/>
      <c r="D431" s="12" t="s">
        <v>1084</v>
      </c>
      <c r="E431" s="13"/>
      <c r="F431" s="13"/>
      <c r="G431" s="13"/>
      <c r="H431" s="2">
        <v>618941.23</v>
      </c>
      <c r="I431" s="2">
        <v>324977.15000000002</v>
      </c>
      <c r="J431" s="2">
        <v>0</v>
      </c>
      <c r="K431" s="2">
        <v>943918.38</v>
      </c>
      <c r="L431" s="14"/>
    </row>
    <row r="432" spans="1:12" x14ac:dyDescent="0.3">
      <c r="A432" s="11" t="s">
        <v>1086</v>
      </c>
      <c r="B432" s="3" t="s">
        <v>385</v>
      </c>
      <c r="C432" s="4"/>
      <c r="D432" s="4"/>
      <c r="E432" s="12" t="s">
        <v>1084</v>
      </c>
      <c r="F432" s="13"/>
      <c r="G432" s="13"/>
      <c r="H432" s="2">
        <v>618941.23</v>
      </c>
      <c r="I432" s="2">
        <v>324977.15000000002</v>
      </c>
      <c r="J432" s="2">
        <v>0</v>
      </c>
      <c r="K432" s="2">
        <v>943918.38</v>
      </c>
      <c r="L432" s="14"/>
    </row>
    <row r="433" spans="1:12" x14ac:dyDescent="0.3">
      <c r="A433" s="11" t="s">
        <v>1087</v>
      </c>
      <c r="B433" s="3" t="s">
        <v>385</v>
      </c>
      <c r="C433" s="4"/>
      <c r="D433" s="4"/>
      <c r="E433" s="4"/>
      <c r="F433" s="12" t="s">
        <v>1084</v>
      </c>
      <c r="G433" s="13"/>
      <c r="H433" s="2">
        <v>618941.23</v>
      </c>
      <c r="I433" s="2">
        <v>324977.15000000002</v>
      </c>
      <c r="J433" s="2">
        <v>0</v>
      </c>
      <c r="K433" s="2">
        <v>943918.38</v>
      </c>
      <c r="L433" s="14"/>
    </row>
    <row r="434" spans="1:12" x14ac:dyDescent="0.3">
      <c r="A434" s="16" t="s">
        <v>1088</v>
      </c>
      <c r="B434" s="3" t="s">
        <v>385</v>
      </c>
      <c r="C434" s="4"/>
      <c r="D434" s="4"/>
      <c r="E434" s="4"/>
      <c r="F434" s="4"/>
      <c r="G434" s="17" t="s">
        <v>1089</v>
      </c>
      <c r="H434" s="25">
        <v>607765.1</v>
      </c>
      <c r="I434" s="25">
        <v>319104.94</v>
      </c>
      <c r="J434" s="25">
        <v>0</v>
      </c>
      <c r="K434" s="25">
        <v>926870.04</v>
      </c>
      <c r="L434" s="27">
        <f t="shared" ref="L434:L435" si="2">I434-J434</f>
        <v>319104.94</v>
      </c>
    </row>
    <row r="435" spans="1:12" x14ac:dyDescent="0.3">
      <c r="A435" s="16" t="s">
        <v>1090</v>
      </c>
      <c r="B435" s="3" t="s">
        <v>385</v>
      </c>
      <c r="C435" s="4"/>
      <c r="D435" s="4"/>
      <c r="E435" s="4"/>
      <c r="F435" s="4"/>
      <c r="G435" s="17" t="s">
        <v>1091</v>
      </c>
      <c r="H435" s="25">
        <v>11176.13</v>
      </c>
      <c r="I435" s="25">
        <v>5872.21</v>
      </c>
      <c r="J435" s="25">
        <v>0</v>
      </c>
      <c r="K435" s="25">
        <v>17048.34</v>
      </c>
      <c r="L435" s="27">
        <f t="shared" si="2"/>
        <v>5872.21</v>
      </c>
    </row>
    <row r="436" spans="1:12" x14ac:dyDescent="0.3">
      <c r="A436" s="19" t="s">
        <v>385</v>
      </c>
      <c r="B436" s="3" t="s">
        <v>385</v>
      </c>
      <c r="C436" s="4"/>
      <c r="D436" s="4"/>
      <c r="E436" s="4"/>
      <c r="F436" s="4"/>
      <c r="G436" s="20" t="s">
        <v>385</v>
      </c>
      <c r="H436" s="26"/>
      <c r="I436" s="26"/>
      <c r="J436" s="26"/>
      <c r="K436" s="26"/>
      <c r="L436" s="21"/>
    </row>
    <row r="437" spans="1:12" x14ac:dyDescent="0.3">
      <c r="A437" s="11" t="s">
        <v>1110</v>
      </c>
      <c r="B437" s="15" t="s">
        <v>385</v>
      </c>
      <c r="C437" s="12" t="s">
        <v>1111</v>
      </c>
      <c r="D437" s="13"/>
      <c r="E437" s="13"/>
      <c r="F437" s="13"/>
      <c r="G437" s="13"/>
      <c r="H437" s="2">
        <v>669.57</v>
      </c>
      <c r="I437" s="2">
        <v>337.3</v>
      </c>
      <c r="J437" s="2">
        <v>0</v>
      </c>
      <c r="K437" s="2">
        <v>1006.87</v>
      </c>
      <c r="L437" s="27">
        <f>I437-J437</f>
        <v>337.3</v>
      </c>
    </row>
    <row r="438" spans="1:12" x14ac:dyDescent="0.3">
      <c r="A438" s="11" t="s">
        <v>1112</v>
      </c>
      <c r="B438" s="3" t="s">
        <v>385</v>
      </c>
      <c r="C438" s="4"/>
      <c r="D438" s="12" t="s">
        <v>1111</v>
      </c>
      <c r="E438" s="13"/>
      <c r="F438" s="13"/>
      <c r="G438" s="13"/>
      <c r="H438" s="2">
        <v>669.57</v>
      </c>
      <c r="I438" s="2">
        <v>337.3</v>
      </c>
      <c r="J438" s="2">
        <v>0</v>
      </c>
      <c r="K438" s="2">
        <v>1006.87</v>
      </c>
      <c r="L438" s="14"/>
    </row>
    <row r="439" spans="1:12" x14ac:dyDescent="0.3">
      <c r="A439" s="11" t="s">
        <v>1113</v>
      </c>
      <c r="B439" s="3" t="s">
        <v>385</v>
      </c>
      <c r="C439" s="4"/>
      <c r="D439" s="4"/>
      <c r="E439" s="12" t="s">
        <v>1111</v>
      </c>
      <c r="F439" s="13"/>
      <c r="G439" s="13"/>
      <c r="H439" s="2">
        <v>669.57</v>
      </c>
      <c r="I439" s="2">
        <v>337.3</v>
      </c>
      <c r="J439" s="2">
        <v>0</v>
      </c>
      <c r="K439" s="2">
        <v>1006.87</v>
      </c>
      <c r="L439" s="14"/>
    </row>
    <row r="440" spans="1:12" x14ac:dyDescent="0.3">
      <c r="A440" s="11" t="s">
        <v>1114</v>
      </c>
      <c r="B440" s="3" t="s">
        <v>385</v>
      </c>
      <c r="C440" s="4"/>
      <c r="D440" s="4"/>
      <c r="E440" s="4"/>
      <c r="F440" s="12" t="s">
        <v>1111</v>
      </c>
      <c r="G440" s="13"/>
      <c r="H440" s="2">
        <v>669.57</v>
      </c>
      <c r="I440" s="2">
        <v>337.3</v>
      </c>
      <c r="J440" s="2">
        <v>0</v>
      </c>
      <c r="K440" s="2">
        <v>1006.87</v>
      </c>
      <c r="L440" s="14"/>
    </row>
    <row r="441" spans="1:12" x14ac:dyDescent="0.3">
      <c r="A441" s="16" t="s">
        <v>1115</v>
      </c>
      <c r="B441" s="3" t="s">
        <v>385</v>
      </c>
      <c r="C441" s="4"/>
      <c r="D441" s="4"/>
      <c r="E441" s="4"/>
      <c r="F441" s="4"/>
      <c r="G441" s="17" t="s">
        <v>739</v>
      </c>
      <c r="H441" s="25">
        <v>669.57</v>
      </c>
      <c r="I441" s="25">
        <v>337.3</v>
      </c>
      <c r="J441" s="25">
        <v>0</v>
      </c>
      <c r="K441" s="25">
        <v>1006.87</v>
      </c>
      <c r="L441" s="18"/>
    </row>
    <row r="442" spans="1:12" x14ac:dyDescent="0.3">
      <c r="A442" s="19" t="s">
        <v>385</v>
      </c>
      <c r="B442" s="3" t="s">
        <v>385</v>
      </c>
      <c r="C442" s="4"/>
      <c r="D442" s="4"/>
      <c r="E442" s="4"/>
      <c r="F442" s="4"/>
      <c r="G442" s="20" t="s">
        <v>385</v>
      </c>
      <c r="H442" s="26"/>
      <c r="I442" s="26"/>
      <c r="J442" s="26"/>
      <c r="K442" s="26"/>
      <c r="L442" s="21"/>
    </row>
    <row r="443" spans="1:12" x14ac:dyDescent="0.3">
      <c r="A443" s="11" t="s">
        <v>1116</v>
      </c>
      <c r="B443" s="15" t="s">
        <v>385</v>
      </c>
      <c r="C443" s="12" t="s">
        <v>1117</v>
      </c>
      <c r="D443" s="13"/>
      <c r="E443" s="13"/>
      <c r="F443" s="13"/>
      <c r="G443" s="13"/>
      <c r="H443" s="2">
        <v>790759.92</v>
      </c>
      <c r="I443" s="2">
        <v>194703.29</v>
      </c>
      <c r="J443" s="2">
        <v>0</v>
      </c>
      <c r="K443" s="2">
        <v>985463.21</v>
      </c>
      <c r="L443" s="27">
        <f>I443-J443</f>
        <v>194703.29</v>
      </c>
    </row>
    <row r="444" spans="1:12" x14ac:dyDescent="0.3">
      <c r="A444" s="11" t="s">
        <v>1118</v>
      </c>
      <c r="B444" s="3" t="s">
        <v>385</v>
      </c>
      <c r="C444" s="4"/>
      <c r="D444" s="12" t="s">
        <v>1117</v>
      </c>
      <c r="E444" s="13"/>
      <c r="F444" s="13"/>
      <c r="G444" s="13"/>
      <c r="H444" s="2">
        <v>790759.92</v>
      </c>
      <c r="I444" s="2">
        <v>194703.29</v>
      </c>
      <c r="J444" s="2">
        <v>0</v>
      </c>
      <c r="K444" s="2">
        <v>985463.21</v>
      </c>
      <c r="L444" s="14"/>
    </row>
    <row r="445" spans="1:12" x14ac:dyDescent="0.3">
      <c r="A445" s="11" t="s">
        <v>1119</v>
      </c>
      <c r="B445" s="3" t="s">
        <v>385</v>
      </c>
      <c r="C445" s="4"/>
      <c r="D445" s="4"/>
      <c r="E445" s="12" t="s">
        <v>1117</v>
      </c>
      <c r="F445" s="13"/>
      <c r="G445" s="13"/>
      <c r="H445" s="2">
        <v>790759.92</v>
      </c>
      <c r="I445" s="2">
        <v>194703.29</v>
      </c>
      <c r="J445" s="2">
        <v>0</v>
      </c>
      <c r="K445" s="2">
        <v>985463.21</v>
      </c>
      <c r="L445" s="14"/>
    </row>
    <row r="446" spans="1:12" x14ac:dyDescent="0.3">
      <c r="A446" s="11" t="s">
        <v>1120</v>
      </c>
      <c r="B446" s="3" t="s">
        <v>385</v>
      </c>
      <c r="C446" s="4"/>
      <c r="D446" s="4"/>
      <c r="E446" s="4"/>
      <c r="F446" s="12" t="s">
        <v>1117</v>
      </c>
      <c r="G446" s="13"/>
      <c r="H446" s="2">
        <v>790759.92</v>
      </c>
      <c r="I446" s="2">
        <v>194703.29</v>
      </c>
      <c r="J446" s="2">
        <v>0</v>
      </c>
      <c r="K446" s="2">
        <v>985463.21</v>
      </c>
      <c r="L446" s="14"/>
    </row>
    <row r="447" spans="1:12" x14ac:dyDescent="0.3">
      <c r="A447" s="16" t="s">
        <v>1121</v>
      </c>
      <c r="B447" s="3" t="s">
        <v>385</v>
      </c>
      <c r="C447" s="4"/>
      <c r="D447" s="4"/>
      <c r="E447" s="4"/>
      <c r="F447" s="4"/>
      <c r="G447" s="17" t="s">
        <v>1122</v>
      </c>
      <c r="H447" s="25">
        <v>64940.61</v>
      </c>
      <c r="I447" s="25">
        <v>32858.29</v>
      </c>
      <c r="J447" s="25">
        <v>0</v>
      </c>
      <c r="K447" s="25">
        <v>97798.9</v>
      </c>
      <c r="L447" s="18"/>
    </row>
    <row r="448" spans="1:12" x14ac:dyDescent="0.3">
      <c r="A448" s="16" t="s">
        <v>1123</v>
      </c>
      <c r="B448" s="3" t="s">
        <v>385</v>
      </c>
      <c r="C448" s="4"/>
      <c r="D448" s="4"/>
      <c r="E448" s="4"/>
      <c r="F448" s="4"/>
      <c r="G448" s="17" t="s">
        <v>1124</v>
      </c>
      <c r="H448" s="25">
        <v>176399.31</v>
      </c>
      <c r="I448" s="25">
        <v>70000</v>
      </c>
      <c r="J448" s="25">
        <v>0</v>
      </c>
      <c r="K448" s="25">
        <v>246399.31</v>
      </c>
      <c r="L448" s="18"/>
    </row>
    <row r="449" spans="1:12" x14ac:dyDescent="0.3">
      <c r="A449" s="16" t="s">
        <v>1127</v>
      </c>
      <c r="B449" s="3" t="s">
        <v>385</v>
      </c>
      <c r="C449" s="4"/>
      <c r="D449" s="4"/>
      <c r="E449" s="4"/>
      <c r="F449" s="4"/>
      <c r="G449" s="17" t="s">
        <v>1128</v>
      </c>
      <c r="H449" s="25">
        <v>549420</v>
      </c>
      <c r="I449" s="25">
        <v>91845</v>
      </c>
      <c r="J449" s="25">
        <v>0</v>
      </c>
      <c r="K449" s="25">
        <v>641265</v>
      </c>
      <c r="L449" s="18"/>
    </row>
    <row r="450" spans="1:12" x14ac:dyDescent="0.3">
      <c r="A450" s="11" t="s">
        <v>385</v>
      </c>
      <c r="B450" s="3" t="s">
        <v>385</v>
      </c>
      <c r="C450" s="4"/>
      <c r="D450" s="4"/>
      <c r="E450" s="12" t="s">
        <v>385</v>
      </c>
      <c r="F450" s="13"/>
      <c r="G450" s="13"/>
      <c r="H450" s="24"/>
      <c r="I450" s="24"/>
      <c r="J450" s="24"/>
      <c r="K450" s="24"/>
      <c r="L450" s="13"/>
    </row>
    <row r="451" spans="1:12" x14ac:dyDescent="0.3">
      <c r="A451" s="11" t="s">
        <v>1129</v>
      </c>
      <c r="B451" s="12" t="s">
        <v>1130</v>
      </c>
      <c r="C451" s="13"/>
      <c r="D451" s="13"/>
      <c r="E451" s="13"/>
      <c r="F451" s="13"/>
      <c r="G451" s="13"/>
      <c r="H451" s="2">
        <v>3958771.81</v>
      </c>
      <c r="I451" s="2">
        <v>15704.79</v>
      </c>
      <c r="J451" s="2">
        <v>1762836.05</v>
      </c>
      <c r="K451" s="2">
        <v>5705903.0700000003</v>
      </c>
      <c r="L451" s="14"/>
    </row>
    <row r="452" spans="1:12" x14ac:dyDescent="0.3">
      <c r="A452" s="11" t="s">
        <v>1131</v>
      </c>
      <c r="B452" s="15" t="s">
        <v>385</v>
      </c>
      <c r="C452" s="12" t="s">
        <v>1130</v>
      </c>
      <c r="D452" s="13"/>
      <c r="E452" s="13"/>
      <c r="F452" s="13"/>
      <c r="G452" s="13"/>
      <c r="H452" s="2">
        <v>3958771.81</v>
      </c>
      <c r="I452" s="2">
        <v>15704.79</v>
      </c>
      <c r="J452" s="2">
        <v>1762836.05</v>
      </c>
      <c r="K452" s="2">
        <v>5705903.0700000003</v>
      </c>
      <c r="L452" s="14"/>
    </row>
    <row r="453" spans="1:12" x14ac:dyDescent="0.3">
      <c r="A453" s="11" t="s">
        <v>1132</v>
      </c>
      <c r="B453" s="3" t="s">
        <v>385</v>
      </c>
      <c r="C453" s="4"/>
      <c r="D453" s="12" t="s">
        <v>1130</v>
      </c>
      <c r="E453" s="13"/>
      <c r="F453" s="13"/>
      <c r="G453" s="13"/>
      <c r="H453" s="2">
        <v>3958771.81</v>
      </c>
      <c r="I453" s="2">
        <v>15704.79</v>
      </c>
      <c r="J453" s="2">
        <v>1762836.05</v>
      </c>
      <c r="K453" s="2">
        <v>5705903.0700000003</v>
      </c>
      <c r="L453" s="14"/>
    </row>
    <row r="454" spans="1:12" x14ac:dyDescent="0.3">
      <c r="A454" s="11" t="s">
        <v>1133</v>
      </c>
      <c r="B454" s="3" t="s">
        <v>385</v>
      </c>
      <c r="C454" s="4"/>
      <c r="D454" s="4"/>
      <c r="E454" s="12" t="s">
        <v>1134</v>
      </c>
      <c r="F454" s="13"/>
      <c r="G454" s="13"/>
      <c r="H454" s="2">
        <v>2322144.7999999998</v>
      </c>
      <c r="I454" s="2">
        <v>9903.99</v>
      </c>
      <c r="J454" s="2">
        <v>1261627.21</v>
      </c>
      <c r="K454" s="2">
        <v>3573868.02</v>
      </c>
      <c r="L454" s="14"/>
    </row>
    <row r="455" spans="1:12" x14ac:dyDescent="0.3">
      <c r="A455" s="11" t="s">
        <v>1135</v>
      </c>
      <c r="B455" s="3" t="s">
        <v>385</v>
      </c>
      <c r="C455" s="4"/>
      <c r="D455" s="4"/>
      <c r="E455" s="4"/>
      <c r="F455" s="12" t="s">
        <v>1134</v>
      </c>
      <c r="G455" s="13"/>
      <c r="H455" s="2">
        <v>2322144.7999999998</v>
      </c>
      <c r="I455" s="2">
        <v>9903.99</v>
      </c>
      <c r="J455" s="2">
        <v>1261627.21</v>
      </c>
      <c r="K455" s="2">
        <v>3573868.02</v>
      </c>
      <c r="L455" s="14"/>
    </row>
    <row r="456" spans="1:12" x14ac:dyDescent="0.3">
      <c r="A456" s="16" t="s">
        <v>1136</v>
      </c>
      <c r="B456" s="3" t="s">
        <v>385</v>
      </c>
      <c r="C456" s="4"/>
      <c r="D456" s="4"/>
      <c r="E456" s="4"/>
      <c r="F456" s="4"/>
      <c r="G456" s="17" t="s">
        <v>710</v>
      </c>
      <c r="H456" s="25">
        <v>2322144.7999999998</v>
      </c>
      <c r="I456" s="25">
        <v>9903.99</v>
      </c>
      <c r="J456" s="25">
        <v>1261627.21</v>
      </c>
      <c r="K456" s="25">
        <v>3573868.02</v>
      </c>
      <c r="L456" s="33">
        <f>J456-I456</f>
        <v>1251723.22</v>
      </c>
    </row>
    <row r="457" spans="1:12" x14ac:dyDescent="0.3">
      <c r="A457" s="19" t="s">
        <v>385</v>
      </c>
      <c r="B457" s="3" t="s">
        <v>385</v>
      </c>
      <c r="C457" s="4"/>
      <c r="D457" s="4"/>
      <c r="E457" s="4"/>
      <c r="F457" s="4"/>
      <c r="G457" s="20" t="s">
        <v>385</v>
      </c>
      <c r="H457" s="26"/>
      <c r="I457" s="26"/>
      <c r="J457" s="26"/>
      <c r="K457" s="26"/>
      <c r="L457" s="34"/>
    </row>
    <row r="458" spans="1:12" x14ac:dyDescent="0.3">
      <c r="A458" s="11" t="s">
        <v>1137</v>
      </c>
      <c r="B458" s="3" t="s">
        <v>385</v>
      </c>
      <c r="C458" s="4"/>
      <c r="D458" s="4"/>
      <c r="E458" s="12" t="s">
        <v>1138</v>
      </c>
      <c r="F458" s="13"/>
      <c r="G458" s="13"/>
      <c r="H458" s="2">
        <v>913885.87</v>
      </c>
      <c r="I458" s="2">
        <v>5800.8</v>
      </c>
      <c r="J458" s="2">
        <v>311307.07</v>
      </c>
      <c r="K458" s="2">
        <v>1219392.1399999999</v>
      </c>
      <c r="L458" s="14"/>
    </row>
    <row r="459" spans="1:12" x14ac:dyDescent="0.3">
      <c r="A459" s="11" t="s">
        <v>1139</v>
      </c>
      <c r="B459" s="3" t="s">
        <v>385</v>
      </c>
      <c r="C459" s="4"/>
      <c r="D459" s="4"/>
      <c r="E459" s="4"/>
      <c r="F459" s="12" t="s">
        <v>1140</v>
      </c>
      <c r="G459" s="13"/>
      <c r="H459" s="2">
        <v>86319.11</v>
      </c>
      <c r="I459" s="2">
        <v>0</v>
      </c>
      <c r="J459" s="2">
        <v>27667.01</v>
      </c>
      <c r="K459" s="2">
        <v>113986.12</v>
      </c>
      <c r="L459" s="14"/>
    </row>
    <row r="460" spans="1:12" x14ac:dyDescent="0.3">
      <c r="A460" s="16" t="s">
        <v>1141</v>
      </c>
      <c r="B460" s="3" t="s">
        <v>385</v>
      </c>
      <c r="C460" s="4"/>
      <c r="D460" s="4"/>
      <c r="E460" s="4"/>
      <c r="F460" s="4"/>
      <c r="G460" s="17" t="s">
        <v>935</v>
      </c>
      <c r="H460" s="25">
        <v>32180.6</v>
      </c>
      <c r="I460" s="25">
        <v>0</v>
      </c>
      <c r="J460" s="25">
        <v>7502.8</v>
      </c>
      <c r="K460" s="25">
        <v>39683.4</v>
      </c>
      <c r="L460" s="18"/>
    </row>
    <row r="461" spans="1:12" x14ac:dyDescent="0.3">
      <c r="A461" s="16" t="s">
        <v>1142</v>
      </c>
      <c r="B461" s="3" t="s">
        <v>385</v>
      </c>
      <c r="C461" s="4"/>
      <c r="D461" s="4"/>
      <c r="E461" s="4"/>
      <c r="F461" s="4"/>
      <c r="G461" s="17" t="s">
        <v>1143</v>
      </c>
      <c r="H461" s="25">
        <v>30038.51</v>
      </c>
      <c r="I461" s="25">
        <v>0</v>
      </c>
      <c r="J461" s="25">
        <v>9164.2099999999991</v>
      </c>
      <c r="K461" s="25">
        <v>39202.720000000001</v>
      </c>
      <c r="L461" s="18"/>
    </row>
    <row r="462" spans="1:12" x14ac:dyDescent="0.3">
      <c r="A462" s="16" t="s">
        <v>1144</v>
      </c>
      <c r="B462" s="3" t="s">
        <v>385</v>
      </c>
      <c r="C462" s="4"/>
      <c r="D462" s="4"/>
      <c r="E462" s="4"/>
      <c r="F462" s="4"/>
      <c r="G462" s="17" t="s">
        <v>1145</v>
      </c>
      <c r="H462" s="25">
        <v>0</v>
      </c>
      <c r="I462" s="25">
        <v>0</v>
      </c>
      <c r="J462" s="25">
        <v>11000</v>
      </c>
      <c r="K462" s="25">
        <v>11000</v>
      </c>
      <c r="L462" s="18"/>
    </row>
    <row r="463" spans="1:12" x14ac:dyDescent="0.3">
      <c r="A463" s="16" t="s">
        <v>1146</v>
      </c>
      <c r="B463" s="3" t="s">
        <v>385</v>
      </c>
      <c r="C463" s="4"/>
      <c r="D463" s="4"/>
      <c r="E463" s="4"/>
      <c r="F463" s="4"/>
      <c r="G463" s="17" t="s">
        <v>1147</v>
      </c>
      <c r="H463" s="25">
        <v>24100</v>
      </c>
      <c r="I463" s="25">
        <v>0</v>
      </c>
      <c r="J463" s="25">
        <v>0</v>
      </c>
      <c r="K463" s="25">
        <v>24100</v>
      </c>
      <c r="L463" s="18"/>
    </row>
    <row r="464" spans="1:12" x14ac:dyDescent="0.3">
      <c r="A464" s="19" t="s">
        <v>385</v>
      </c>
      <c r="B464" s="3" t="s">
        <v>385</v>
      </c>
      <c r="C464" s="4"/>
      <c r="D464" s="4"/>
      <c r="E464" s="4"/>
      <c r="F464" s="4"/>
      <c r="G464" s="20" t="s">
        <v>385</v>
      </c>
      <c r="H464" s="26"/>
      <c r="I464" s="26"/>
      <c r="J464" s="26"/>
      <c r="K464" s="26"/>
      <c r="L464" s="21"/>
    </row>
    <row r="465" spans="1:12" x14ac:dyDescent="0.3">
      <c r="A465" s="11" t="s">
        <v>1150</v>
      </c>
      <c r="B465" s="3" t="s">
        <v>385</v>
      </c>
      <c r="C465" s="4"/>
      <c r="D465" s="4"/>
      <c r="E465" s="4"/>
      <c r="F465" s="12" t="s">
        <v>1151</v>
      </c>
      <c r="G465" s="13"/>
      <c r="H465" s="2">
        <v>553335</v>
      </c>
      <c r="I465" s="2">
        <v>0</v>
      </c>
      <c r="J465" s="2">
        <v>169477.5</v>
      </c>
      <c r="K465" s="2">
        <v>722812.5</v>
      </c>
      <c r="L465" s="14"/>
    </row>
    <row r="466" spans="1:12" x14ac:dyDescent="0.3">
      <c r="A466" s="16" t="s">
        <v>1152</v>
      </c>
      <c r="B466" s="3" t="s">
        <v>385</v>
      </c>
      <c r="C466" s="4"/>
      <c r="D466" s="4"/>
      <c r="E466" s="4"/>
      <c r="F466" s="4"/>
      <c r="G466" s="17" t="s">
        <v>1153</v>
      </c>
      <c r="H466" s="25">
        <v>553335</v>
      </c>
      <c r="I466" s="25">
        <v>0</v>
      </c>
      <c r="J466" s="25">
        <v>169477.5</v>
      </c>
      <c r="K466" s="25">
        <v>722812.5</v>
      </c>
      <c r="L466" s="18"/>
    </row>
    <row r="467" spans="1:12" x14ac:dyDescent="0.3">
      <c r="A467" s="19" t="s">
        <v>385</v>
      </c>
      <c r="B467" s="3" t="s">
        <v>385</v>
      </c>
      <c r="C467" s="4"/>
      <c r="D467" s="4"/>
      <c r="E467" s="4"/>
      <c r="F467" s="4"/>
      <c r="G467" s="20" t="s">
        <v>385</v>
      </c>
      <c r="H467" s="26"/>
      <c r="I467" s="26"/>
      <c r="J467" s="26"/>
      <c r="K467" s="26"/>
      <c r="L467" s="21"/>
    </row>
    <row r="468" spans="1:12" x14ac:dyDescent="0.3">
      <c r="A468" s="11" t="s">
        <v>1154</v>
      </c>
      <c r="B468" s="3" t="s">
        <v>385</v>
      </c>
      <c r="C468" s="4"/>
      <c r="D468" s="4"/>
      <c r="E468" s="4"/>
      <c r="F468" s="12" t="s">
        <v>1155</v>
      </c>
      <c r="G468" s="13"/>
      <c r="H468" s="2">
        <v>180523.39</v>
      </c>
      <c r="I468" s="2">
        <v>0</v>
      </c>
      <c r="J468" s="2">
        <v>72477.960000000006</v>
      </c>
      <c r="K468" s="2">
        <v>253001.35</v>
      </c>
      <c r="L468" s="14"/>
    </row>
    <row r="469" spans="1:12" x14ac:dyDescent="0.3">
      <c r="A469" s="16" t="s">
        <v>1156</v>
      </c>
      <c r="B469" s="3" t="s">
        <v>385</v>
      </c>
      <c r="C469" s="4"/>
      <c r="D469" s="4"/>
      <c r="E469" s="4"/>
      <c r="F469" s="4"/>
      <c r="G469" s="17" t="s">
        <v>1157</v>
      </c>
      <c r="H469" s="25">
        <v>180523.39</v>
      </c>
      <c r="I469" s="25">
        <v>0</v>
      </c>
      <c r="J469" s="25">
        <v>72477.960000000006</v>
      </c>
      <c r="K469" s="25">
        <v>253001.35</v>
      </c>
      <c r="L469" s="18"/>
    </row>
    <row r="470" spans="1:12" x14ac:dyDescent="0.3">
      <c r="A470" s="19" t="s">
        <v>385</v>
      </c>
      <c r="B470" s="3" t="s">
        <v>385</v>
      </c>
      <c r="C470" s="4"/>
      <c r="D470" s="4"/>
      <c r="E470" s="4"/>
      <c r="F470" s="4"/>
      <c r="G470" s="20" t="s">
        <v>385</v>
      </c>
      <c r="H470" s="26"/>
      <c r="I470" s="26"/>
      <c r="J470" s="26"/>
      <c r="K470" s="26"/>
      <c r="L470" s="21"/>
    </row>
    <row r="471" spans="1:12" x14ac:dyDescent="0.3">
      <c r="A471" s="11" t="s">
        <v>1158</v>
      </c>
      <c r="B471" s="3" t="s">
        <v>385</v>
      </c>
      <c r="C471" s="4"/>
      <c r="D471" s="4"/>
      <c r="E471" s="4"/>
      <c r="F471" s="12" t="s">
        <v>1159</v>
      </c>
      <c r="G471" s="13"/>
      <c r="H471" s="2">
        <v>93708.37</v>
      </c>
      <c r="I471" s="2">
        <v>5800.8</v>
      </c>
      <c r="J471" s="2">
        <v>41684.6</v>
      </c>
      <c r="K471" s="2">
        <v>129592.17</v>
      </c>
      <c r="L471" s="27">
        <f>J471-I471</f>
        <v>35883.799999999996</v>
      </c>
    </row>
    <row r="472" spans="1:12" x14ac:dyDescent="0.3">
      <c r="A472" s="16" t="s">
        <v>1160</v>
      </c>
      <c r="B472" s="3" t="s">
        <v>385</v>
      </c>
      <c r="C472" s="4"/>
      <c r="D472" s="4"/>
      <c r="E472" s="4"/>
      <c r="F472" s="4"/>
      <c r="G472" s="17" t="s">
        <v>1161</v>
      </c>
      <c r="H472" s="25">
        <v>110437.6</v>
      </c>
      <c r="I472" s="25">
        <v>0</v>
      </c>
      <c r="J472" s="25">
        <v>41684.6</v>
      </c>
      <c r="K472" s="25">
        <v>152122.20000000001</v>
      </c>
      <c r="L472" s="18"/>
    </row>
    <row r="473" spans="1:12" x14ac:dyDescent="0.3">
      <c r="A473" s="16" t="s">
        <v>1162</v>
      </c>
      <c r="B473" s="3" t="s">
        <v>385</v>
      </c>
      <c r="C473" s="4"/>
      <c r="D473" s="4"/>
      <c r="E473" s="4"/>
      <c r="F473" s="4"/>
      <c r="G473" s="17" t="s">
        <v>1163</v>
      </c>
      <c r="H473" s="25">
        <v>-16458.43</v>
      </c>
      <c r="I473" s="25">
        <v>5562.5</v>
      </c>
      <c r="J473" s="25">
        <v>0</v>
      </c>
      <c r="K473" s="25">
        <v>-22020.93</v>
      </c>
      <c r="L473" s="18"/>
    </row>
    <row r="474" spans="1:12" x14ac:dyDescent="0.3">
      <c r="A474" s="16" t="s">
        <v>1164</v>
      </c>
      <c r="B474" s="3" t="s">
        <v>385</v>
      </c>
      <c r="C474" s="4"/>
      <c r="D474" s="4"/>
      <c r="E474" s="4"/>
      <c r="F474" s="4"/>
      <c r="G474" s="17" t="s">
        <v>1165</v>
      </c>
      <c r="H474" s="25">
        <v>-270.8</v>
      </c>
      <c r="I474" s="25">
        <v>238.3</v>
      </c>
      <c r="J474" s="25">
        <v>0</v>
      </c>
      <c r="K474" s="25">
        <v>-509.1</v>
      </c>
      <c r="L474" s="18"/>
    </row>
    <row r="475" spans="1:12" x14ac:dyDescent="0.3">
      <c r="A475" s="19" t="s">
        <v>385</v>
      </c>
      <c r="B475" s="3" t="s">
        <v>385</v>
      </c>
      <c r="C475" s="4"/>
      <c r="D475" s="4"/>
      <c r="E475" s="4"/>
      <c r="F475" s="4"/>
      <c r="G475" s="20" t="s">
        <v>385</v>
      </c>
      <c r="H475" s="26"/>
      <c r="I475" s="26"/>
      <c r="J475" s="26"/>
      <c r="K475" s="26"/>
      <c r="L475" s="21"/>
    </row>
    <row r="476" spans="1:12" x14ac:dyDescent="0.3">
      <c r="A476" s="11" t="s">
        <v>1168</v>
      </c>
      <c r="B476" s="3" t="s">
        <v>385</v>
      </c>
      <c r="C476" s="4"/>
      <c r="D476" s="4"/>
      <c r="E476" s="12" t="s">
        <v>1169</v>
      </c>
      <c r="F476" s="13"/>
      <c r="G476" s="13"/>
      <c r="H476" s="2">
        <v>108335.45</v>
      </c>
      <c r="I476" s="2">
        <v>0</v>
      </c>
      <c r="J476" s="2">
        <v>64336.85</v>
      </c>
      <c r="K476" s="2">
        <v>172672.3</v>
      </c>
      <c r="L476" s="14"/>
    </row>
    <row r="477" spans="1:12" x14ac:dyDescent="0.3">
      <c r="A477" s="11" t="s">
        <v>1170</v>
      </c>
      <c r="B477" s="3" t="s">
        <v>385</v>
      </c>
      <c r="C477" s="4"/>
      <c r="D477" s="4"/>
      <c r="E477" s="4"/>
      <c r="F477" s="12" t="s">
        <v>1169</v>
      </c>
      <c r="G477" s="13"/>
      <c r="H477" s="2">
        <v>108335.45</v>
      </c>
      <c r="I477" s="2">
        <v>0</v>
      </c>
      <c r="J477" s="2">
        <v>64336.85</v>
      </c>
      <c r="K477" s="2">
        <v>172672.3</v>
      </c>
      <c r="L477" s="14"/>
    </row>
    <row r="478" spans="1:12" x14ac:dyDescent="0.3">
      <c r="A478" s="16" t="s">
        <v>1171</v>
      </c>
      <c r="B478" s="3" t="s">
        <v>385</v>
      </c>
      <c r="C478" s="4"/>
      <c r="D478" s="4"/>
      <c r="E478" s="4"/>
      <c r="F478" s="4"/>
      <c r="G478" s="17" t="s">
        <v>1172</v>
      </c>
      <c r="H478" s="25">
        <v>108062.87</v>
      </c>
      <c r="I478" s="25">
        <v>0</v>
      </c>
      <c r="J478" s="25">
        <v>64311.77</v>
      </c>
      <c r="K478" s="25">
        <v>172374.64</v>
      </c>
      <c r="L478" s="18"/>
    </row>
    <row r="479" spans="1:12" x14ac:dyDescent="0.3">
      <c r="A479" s="16" t="s">
        <v>1173</v>
      </c>
      <c r="B479" s="3" t="s">
        <v>385</v>
      </c>
      <c r="C479" s="4"/>
      <c r="D479" s="4"/>
      <c r="E479" s="4"/>
      <c r="F479" s="4"/>
      <c r="G479" s="17" t="s">
        <v>1174</v>
      </c>
      <c r="H479" s="25">
        <v>272.58</v>
      </c>
      <c r="I479" s="25">
        <v>0</v>
      </c>
      <c r="J479" s="25">
        <v>25.08</v>
      </c>
      <c r="K479" s="25">
        <v>297.66000000000003</v>
      </c>
      <c r="L479" s="18"/>
    </row>
    <row r="480" spans="1:12" x14ac:dyDescent="0.3">
      <c r="A480" s="19" t="s">
        <v>385</v>
      </c>
      <c r="B480" s="3" t="s">
        <v>385</v>
      </c>
      <c r="C480" s="4"/>
      <c r="D480" s="4"/>
      <c r="E480" s="4"/>
      <c r="F480" s="4"/>
      <c r="G480" s="20" t="s">
        <v>385</v>
      </c>
      <c r="H480" s="26"/>
      <c r="I480" s="26"/>
      <c r="J480" s="26"/>
      <c r="K480" s="26"/>
      <c r="L480" s="21"/>
    </row>
    <row r="481" spans="1:12" x14ac:dyDescent="0.3">
      <c r="A481" s="11" t="s">
        <v>1175</v>
      </c>
      <c r="B481" s="3" t="s">
        <v>385</v>
      </c>
      <c r="C481" s="4"/>
      <c r="D481" s="4"/>
      <c r="E481" s="12" t="s">
        <v>1176</v>
      </c>
      <c r="F481" s="13"/>
      <c r="G481" s="13"/>
      <c r="H481" s="2">
        <v>45.08</v>
      </c>
      <c r="I481" s="2">
        <v>0</v>
      </c>
      <c r="J481" s="2">
        <v>861.63</v>
      </c>
      <c r="K481" s="2">
        <v>906.71</v>
      </c>
      <c r="L481" s="14"/>
    </row>
    <row r="482" spans="1:12" x14ac:dyDescent="0.3">
      <c r="A482" s="11" t="s">
        <v>1177</v>
      </c>
      <c r="B482" s="3" t="s">
        <v>385</v>
      </c>
      <c r="C482" s="4"/>
      <c r="D482" s="4"/>
      <c r="E482" s="4"/>
      <c r="F482" s="12" t="s">
        <v>1176</v>
      </c>
      <c r="G482" s="13"/>
      <c r="H482" s="2">
        <v>45.08</v>
      </c>
      <c r="I482" s="2">
        <v>0</v>
      </c>
      <c r="J482" s="2">
        <v>861.63</v>
      </c>
      <c r="K482" s="2">
        <v>906.71</v>
      </c>
      <c r="L482" s="14"/>
    </row>
    <row r="483" spans="1:12" x14ac:dyDescent="0.3">
      <c r="A483" s="16" t="s">
        <v>1178</v>
      </c>
      <c r="B483" s="3" t="s">
        <v>385</v>
      </c>
      <c r="C483" s="4"/>
      <c r="D483" s="4"/>
      <c r="E483" s="4"/>
      <c r="F483" s="4"/>
      <c r="G483" s="17" t="s">
        <v>1179</v>
      </c>
      <c r="H483" s="25">
        <v>45.08</v>
      </c>
      <c r="I483" s="25">
        <v>0</v>
      </c>
      <c r="J483" s="25">
        <v>861.63</v>
      </c>
      <c r="K483" s="25">
        <v>906.71</v>
      </c>
      <c r="L483" s="18"/>
    </row>
    <row r="484" spans="1:12" x14ac:dyDescent="0.3">
      <c r="A484" s="19" t="s">
        <v>385</v>
      </c>
      <c r="B484" s="3" t="s">
        <v>385</v>
      </c>
      <c r="C484" s="4"/>
      <c r="D484" s="4"/>
      <c r="E484" s="4"/>
      <c r="F484" s="4"/>
      <c r="G484" s="20" t="s">
        <v>385</v>
      </c>
      <c r="H484" s="26"/>
      <c r="I484" s="26"/>
      <c r="J484" s="26"/>
      <c r="K484" s="26"/>
      <c r="L484" s="21"/>
    </row>
    <row r="485" spans="1:12" x14ac:dyDescent="0.3">
      <c r="A485" s="11" t="s">
        <v>1180</v>
      </c>
      <c r="B485" s="3" t="s">
        <v>385</v>
      </c>
      <c r="C485" s="4"/>
      <c r="D485" s="4"/>
      <c r="E485" s="12" t="s">
        <v>1117</v>
      </c>
      <c r="F485" s="13"/>
      <c r="G485" s="13"/>
      <c r="H485" s="2">
        <v>614360.61</v>
      </c>
      <c r="I485" s="2">
        <v>0</v>
      </c>
      <c r="J485" s="2">
        <v>124703.29</v>
      </c>
      <c r="K485" s="2">
        <v>739063.9</v>
      </c>
      <c r="L485" s="14"/>
    </row>
    <row r="486" spans="1:12" x14ac:dyDescent="0.3">
      <c r="A486" s="11" t="s">
        <v>1181</v>
      </c>
      <c r="B486" s="3" t="s">
        <v>385</v>
      </c>
      <c r="C486" s="4"/>
      <c r="D486" s="4"/>
      <c r="E486" s="4"/>
      <c r="F486" s="12" t="s">
        <v>1117</v>
      </c>
      <c r="G486" s="13"/>
      <c r="H486" s="2">
        <v>614360.61</v>
      </c>
      <c r="I486" s="2">
        <v>0</v>
      </c>
      <c r="J486" s="2">
        <v>124703.29</v>
      </c>
      <c r="K486" s="2">
        <v>739063.9</v>
      </c>
      <c r="L486" s="14"/>
    </row>
    <row r="487" spans="1:12" x14ac:dyDescent="0.3">
      <c r="A487" s="16" t="s">
        <v>1182</v>
      </c>
      <c r="B487" s="3" t="s">
        <v>385</v>
      </c>
      <c r="C487" s="4"/>
      <c r="D487" s="4"/>
      <c r="E487" s="4"/>
      <c r="F487" s="4"/>
      <c r="G487" s="17" t="s">
        <v>1122</v>
      </c>
      <c r="H487" s="25">
        <v>64940.61</v>
      </c>
      <c r="I487" s="25">
        <v>0</v>
      </c>
      <c r="J487" s="25">
        <v>32858.29</v>
      </c>
      <c r="K487" s="25">
        <v>97798.9</v>
      </c>
      <c r="L487" s="18"/>
    </row>
    <row r="488" spans="1:12" x14ac:dyDescent="0.3">
      <c r="A488" s="16" t="s">
        <v>1183</v>
      </c>
      <c r="B488" s="3" t="s">
        <v>385</v>
      </c>
      <c r="C488" s="4"/>
      <c r="D488" s="4"/>
      <c r="E488" s="4"/>
      <c r="F488" s="4"/>
      <c r="G488" s="17" t="s">
        <v>1128</v>
      </c>
      <c r="H488" s="25">
        <v>549420</v>
      </c>
      <c r="I488" s="25">
        <v>0</v>
      </c>
      <c r="J488" s="25">
        <v>91845</v>
      </c>
      <c r="K488" s="25">
        <v>641265</v>
      </c>
      <c r="L488" s="18"/>
    </row>
    <row r="489" spans="1:12" x14ac:dyDescent="0.3">
      <c r="A489" s="29" t="s">
        <v>385</v>
      </c>
      <c r="B489" s="30"/>
      <c r="C489" s="30"/>
      <c r="D489" s="30"/>
      <c r="E489" s="30"/>
      <c r="F489" s="30"/>
      <c r="G489" s="30"/>
      <c r="H489" s="26"/>
      <c r="I489" s="26"/>
      <c r="J489" s="26"/>
      <c r="K489" s="26"/>
      <c r="L489" s="31"/>
    </row>
    <row r="490" spans="1:12" x14ac:dyDescent="0.3">
      <c r="K490" s="26"/>
      <c r="L490" s="3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OrçadoxRealizado</vt:lpstr>
      <vt:lpstr>Out</vt:lpstr>
      <vt:lpstr>Set</vt:lpstr>
      <vt:lpstr>Ago</vt:lpstr>
      <vt:lpstr>Jul</vt:lpstr>
      <vt:lpstr>Jun</vt:lpstr>
      <vt:lpstr>Mai</vt:lpstr>
      <vt:lpstr>Abr</vt:lpstr>
      <vt:lpstr>Mar</vt:lpstr>
      <vt:lpstr>Fev</vt:lpstr>
      <vt:lpstr>Jan</vt:lpstr>
      <vt:lpstr>OrçadoxRealizado!Area_de_impressao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2018-05-22T14:06:23Z</dcterms:created>
  <dcterms:modified xsi:type="dcterms:W3CDTF">2023-11-21T20:20:19Z</dcterms:modified>
  <cp:category/>
  <cp:contentStatus/>
</cp:coreProperties>
</file>