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24226"/>
  <xr:revisionPtr revIDLastSave="0" documentId="13_ncr:1_{0F72E465-C921-4FB6-8CA3-07CE59DE0024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OrçadoxRealizado" sheetId="4" r:id="rId1"/>
    <sheet name="Abr-retificado" sheetId="9" state="hidden" r:id="rId2"/>
    <sheet name="Abr" sheetId="8" state="hidden" r:id="rId3"/>
    <sheet name="Mar" sheetId="7" state="hidden" r:id="rId4"/>
    <sheet name="Fev" sheetId="6" state="hidden" r:id="rId5"/>
    <sheet name="Jan" sheetId="5" state="hidden" r:id="rId6"/>
  </sheets>
  <definedNames>
    <definedName name="_xlnm.Print_Area" localSheetId="0">OrçadoxRealizado!$A$1:$W$200</definedName>
    <definedName name="Z_2A615783_3277_495A_9546_A8E14568A1F3_.wvu.PrintArea" localSheetId="0" hidden="1">OrçadoxRealizado!$A$5:$B$41</definedName>
    <definedName name="Z_2A615783_3277_495A_9546_A8E14568A1F3_.wvu.PrintTitles" localSheetId="0" hidden="1">OrçadoxRealizado!#REF!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2" i="4" l="1"/>
  <c r="P457" i="9"/>
  <c r="P480" i="9"/>
  <c r="G40" i="4" s="1"/>
  <c r="E40" i="4"/>
  <c r="E152" i="4"/>
  <c r="W153" i="4"/>
  <c r="V153" i="4"/>
  <c r="U153" i="4"/>
  <c r="U152" i="4"/>
  <c r="T153" i="4"/>
  <c r="T152" i="4"/>
  <c r="O153" i="4"/>
  <c r="N153" i="4"/>
  <c r="O152" i="4"/>
  <c r="N152" i="4"/>
  <c r="I153" i="4"/>
  <c r="H153" i="4"/>
  <c r="G89" i="4"/>
  <c r="G163" i="4"/>
  <c r="G138" i="4"/>
  <c r="G112" i="4"/>
  <c r="G103" i="4"/>
  <c r="G121" i="4"/>
  <c r="F121" i="4"/>
  <c r="F103" i="4"/>
  <c r="D103" i="4"/>
  <c r="D121" i="4"/>
  <c r="G26" i="4" l="1"/>
  <c r="G185" i="4"/>
  <c r="G97" i="4" l="1"/>
  <c r="G200" i="4"/>
  <c r="G199" i="4"/>
  <c r="G198" i="4"/>
  <c r="G197" i="4"/>
  <c r="G196" i="4"/>
  <c r="G195" i="4"/>
  <c r="G183" i="4"/>
  <c r="G90" i="4"/>
  <c r="G153" i="4"/>
  <c r="G149" i="4"/>
  <c r="G148" i="4"/>
  <c r="G143" i="4"/>
  <c r="G142" i="4"/>
  <c r="G117" i="4"/>
  <c r="G114" i="4"/>
  <c r="G95" i="4"/>
  <c r="G93" i="4"/>
  <c r="G92" i="4"/>
  <c r="G88" i="4"/>
  <c r="G86" i="4"/>
  <c r="G84" i="4"/>
  <c r="G83" i="4"/>
  <c r="G82" i="4"/>
  <c r="G81" i="4"/>
  <c r="G80" i="4"/>
  <c r="G79" i="4"/>
  <c r="G78" i="4"/>
  <c r="G76" i="4"/>
  <c r="G75" i="4"/>
  <c r="G71" i="4"/>
  <c r="G70" i="4"/>
  <c r="G69" i="4"/>
  <c r="G68" i="4"/>
  <c r="G67" i="4"/>
  <c r="G66" i="4"/>
  <c r="G65" i="4"/>
  <c r="G64" i="4"/>
  <c r="G59" i="4"/>
  <c r="G58" i="4"/>
  <c r="G56" i="4"/>
  <c r="G55" i="4"/>
  <c r="G53" i="4"/>
  <c r="G52" i="4"/>
  <c r="G43" i="4"/>
  <c r="G42" i="4"/>
  <c r="L462" i="8"/>
  <c r="G39" i="4"/>
  <c r="G37" i="4"/>
  <c r="L482" i="8"/>
  <c r="L467" i="8"/>
  <c r="L495" i="8"/>
  <c r="G21" i="4"/>
  <c r="G20" i="4"/>
  <c r="I9" i="4"/>
  <c r="H9" i="4"/>
  <c r="L454" i="8"/>
  <c r="L448" i="8"/>
  <c r="L446" i="8"/>
  <c r="L445" i="8"/>
  <c r="L441" i="8"/>
  <c r="L438" i="8"/>
  <c r="L435" i="8"/>
  <c r="L432" i="8"/>
  <c r="L429" i="8"/>
  <c r="L426" i="8"/>
  <c r="L423" i="8"/>
  <c r="L419" i="8"/>
  <c r="L415" i="8"/>
  <c r="L412" i="8"/>
  <c r="L409" i="8"/>
  <c r="L405" i="8"/>
  <c r="L401" i="8"/>
  <c r="L398" i="8"/>
  <c r="L395" i="8"/>
  <c r="L392" i="8"/>
  <c r="L389" i="8"/>
  <c r="L384" i="8"/>
  <c r="L381" i="8"/>
  <c r="L378" i="8"/>
  <c r="L370" i="8"/>
  <c r="L367" i="8"/>
  <c r="L364" i="8"/>
  <c r="L345" i="8"/>
  <c r="L338" i="8"/>
  <c r="L331" i="8"/>
  <c r="L326" i="8"/>
  <c r="L322" i="8"/>
  <c r="L320" i="8"/>
  <c r="L319" i="8"/>
  <c r="L318" i="8"/>
  <c r="L317" i="8"/>
  <c r="L316" i="8"/>
  <c r="L313" i="8"/>
  <c r="L310" i="8"/>
  <c r="L308" i="8"/>
  <c r="L307" i="8"/>
  <c r="L306" i="8"/>
  <c r="L305" i="8"/>
  <c r="L304" i="8"/>
  <c r="L303" i="8"/>
  <c r="L302" i="8"/>
  <c r="L301" i="8"/>
  <c r="L300" i="8"/>
  <c r="L297" i="8"/>
  <c r="L292" i="8"/>
  <c r="L287" i="8"/>
  <c r="L270" i="8"/>
  <c r="L256" i="8"/>
  <c r="L245" i="8"/>
  <c r="L234" i="8"/>
  <c r="L230" i="8"/>
  <c r="F139" i="4"/>
  <c r="F200" i="4"/>
  <c r="F199" i="4"/>
  <c r="F198" i="4"/>
  <c r="F197" i="4"/>
  <c r="F196" i="4"/>
  <c r="F195" i="4"/>
  <c r="D185" i="4"/>
  <c r="F89" i="4" l="1"/>
  <c r="F163" i="4"/>
  <c r="F185" i="4"/>
  <c r="F21" i="4"/>
  <c r="F157" i="4"/>
  <c r="F87" i="4"/>
  <c r="F72" i="4"/>
  <c r="F186" i="4"/>
  <c r="L211" i="7"/>
  <c r="L201" i="7"/>
  <c r="F183" i="4"/>
  <c r="F112" i="4"/>
  <c r="F97" i="4"/>
  <c r="F35" i="4"/>
  <c r="E35" i="4"/>
  <c r="D35" i="4"/>
  <c r="F90" i="4"/>
  <c r="F153" i="4"/>
  <c r="F152" i="4"/>
  <c r="F149" i="4"/>
  <c r="F148" i="4"/>
  <c r="F144" i="4"/>
  <c r="F142" i="4"/>
  <c r="F117" i="4"/>
  <c r="F95" i="4"/>
  <c r="F92" i="4"/>
  <c r="F88" i="4"/>
  <c r="F86" i="4"/>
  <c r="F85" i="4"/>
  <c r="F84" i="4"/>
  <c r="F83" i="4"/>
  <c r="F82" i="4"/>
  <c r="F81" i="4"/>
  <c r="F80" i="4"/>
  <c r="F79" i="4"/>
  <c r="F78" i="4"/>
  <c r="F76" i="4"/>
  <c r="F75" i="4"/>
  <c r="F71" i="4"/>
  <c r="F70" i="4"/>
  <c r="F69" i="4"/>
  <c r="F68" i="4"/>
  <c r="F67" i="4"/>
  <c r="F66" i="4"/>
  <c r="F65" i="4"/>
  <c r="F64" i="4"/>
  <c r="F59" i="4"/>
  <c r="F58" i="4"/>
  <c r="F56" i="4"/>
  <c r="F55" i="4"/>
  <c r="F53" i="4"/>
  <c r="F52" i="4"/>
  <c r="F164" i="4"/>
  <c r="F171" i="4"/>
  <c r="F156" i="4"/>
  <c r="F43" i="4"/>
  <c r="F42" i="4"/>
  <c r="F40" i="4"/>
  <c r="F39" i="4"/>
  <c r="L471" i="7"/>
  <c r="F37" i="4"/>
  <c r="L456" i="7"/>
  <c r="F26" i="4"/>
  <c r="F20" i="4"/>
  <c r="L443" i="7"/>
  <c r="L437" i="7"/>
  <c r="L435" i="7"/>
  <c r="L434" i="7"/>
  <c r="L430" i="7"/>
  <c r="L424" i="7"/>
  <c r="L421" i="7"/>
  <c r="L418" i="7"/>
  <c r="L415" i="7"/>
  <c r="L411" i="7"/>
  <c r="L408" i="7"/>
  <c r="L405" i="7"/>
  <c r="L401" i="7"/>
  <c r="L397" i="7"/>
  <c r="L394" i="7"/>
  <c r="L391" i="7"/>
  <c r="L388" i="7"/>
  <c r="L383" i="7"/>
  <c r="L380" i="7"/>
  <c r="L377" i="7"/>
  <c r="L370" i="7"/>
  <c r="L367" i="7"/>
  <c r="L364" i="7"/>
  <c r="L345" i="7"/>
  <c r="L338" i="7"/>
  <c r="L331" i="7"/>
  <c r="L328" i="7"/>
  <c r="L324" i="7"/>
  <c r="L322" i="7"/>
  <c r="L321" i="7"/>
  <c r="L320" i="7"/>
  <c r="L319" i="7"/>
  <c r="L318" i="7"/>
  <c r="L315" i="7"/>
  <c r="L312" i="7"/>
  <c r="L310" i="7"/>
  <c r="L309" i="7"/>
  <c r="L308" i="7"/>
  <c r="L307" i="7"/>
  <c r="L306" i="7"/>
  <c r="L305" i="7"/>
  <c r="L304" i="7"/>
  <c r="L303" i="7"/>
  <c r="L302" i="7"/>
  <c r="L299" i="7"/>
  <c r="L294" i="7"/>
  <c r="L289" i="7"/>
  <c r="L272" i="7"/>
  <c r="L258" i="7"/>
  <c r="L247" i="7"/>
  <c r="L236" i="7"/>
  <c r="L232" i="7"/>
  <c r="E200" i="4"/>
  <c r="E199" i="4"/>
  <c r="E198" i="4"/>
  <c r="E197" i="4"/>
  <c r="E196" i="4"/>
  <c r="E195" i="4"/>
  <c r="E185" i="4"/>
  <c r="L197" i="6"/>
  <c r="E183" i="4"/>
  <c r="E89" i="4"/>
  <c r="E163" i="4"/>
  <c r="E90" i="4"/>
  <c r="E153" i="4"/>
  <c r="E149" i="4"/>
  <c r="E148" i="4"/>
  <c r="E142" i="4"/>
  <c r="E125" i="4"/>
  <c r="E121" i="4"/>
  <c r="E117" i="4"/>
  <c r="E112" i="4"/>
  <c r="E103" i="4"/>
  <c r="E97" i="4"/>
  <c r="E95" i="4"/>
  <c r="E93" i="4"/>
  <c r="E92" i="4"/>
  <c r="E88" i="4"/>
  <c r="E86" i="4"/>
  <c r="E85" i="4"/>
  <c r="E84" i="4"/>
  <c r="E83" i="4"/>
  <c r="E82" i="4"/>
  <c r="E81" i="4"/>
  <c r="E80" i="4"/>
  <c r="E79" i="4"/>
  <c r="E78" i="4"/>
  <c r="E76" i="4"/>
  <c r="E75" i="4"/>
  <c r="E71" i="4"/>
  <c r="E70" i="4"/>
  <c r="E69" i="4"/>
  <c r="E68" i="4"/>
  <c r="E67" i="4"/>
  <c r="E66" i="4"/>
  <c r="E65" i="4"/>
  <c r="E64" i="4"/>
  <c r="E59" i="4"/>
  <c r="E58" i="4"/>
  <c r="E56" i="4"/>
  <c r="E55" i="4"/>
  <c r="E53" i="4"/>
  <c r="E52" i="4"/>
  <c r="E37" i="4"/>
  <c r="L456" i="6"/>
  <c r="E157" i="4"/>
  <c r="E164" i="4"/>
  <c r="E171" i="4"/>
  <c r="E156" i="4"/>
  <c r="E36" i="4"/>
  <c r="E34" i="4" s="1"/>
  <c r="E41" i="4"/>
  <c r="L437" i="6"/>
  <c r="E43" i="4"/>
  <c r="E42" i="4"/>
  <c r="E39" i="4"/>
  <c r="E26" i="4"/>
  <c r="E21" i="4"/>
  <c r="E20" i="4"/>
  <c r="D200" i="4"/>
  <c r="D199" i="4"/>
  <c r="D198" i="4"/>
  <c r="D197" i="4"/>
  <c r="D196" i="4"/>
  <c r="D195" i="4"/>
  <c r="D184" i="4"/>
  <c r="D186" i="4"/>
  <c r="D51" i="4"/>
  <c r="D54" i="4"/>
  <c r="D57" i="4"/>
  <c r="D60" i="4"/>
  <c r="D50" i="4"/>
  <c r="D63" i="4"/>
  <c r="D74" i="4"/>
  <c r="D87" i="4"/>
  <c r="D72" i="4"/>
  <c r="D91" i="4"/>
  <c r="D99" i="4"/>
  <c r="D111" i="4"/>
  <c r="D120" i="4"/>
  <c r="D127" i="4"/>
  <c r="D133" i="4"/>
  <c r="D141" i="4"/>
  <c r="D151" i="4"/>
  <c r="D147" i="4"/>
  <c r="D157" i="4"/>
  <c r="L196" i="5"/>
  <c r="D183" i="4"/>
  <c r="D89" i="4"/>
  <c r="D163" i="4"/>
  <c r="D90" i="4"/>
  <c r="D153" i="4"/>
  <c r="C151" i="4"/>
  <c r="C147" i="4"/>
  <c r="S151" i="4"/>
  <c r="R151" i="4"/>
  <c r="Q151" i="4"/>
  <c r="P151" i="4"/>
  <c r="M151" i="4"/>
  <c r="L151" i="4"/>
  <c r="K151" i="4"/>
  <c r="J151" i="4"/>
  <c r="H152" i="4"/>
  <c r="G151" i="4"/>
  <c r="G147" i="4" s="1"/>
  <c r="F151" i="4"/>
  <c r="E151" i="4"/>
  <c r="D152" i="4"/>
  <c r="D149" i="4"/>
  <c r="D148" i="4"/>
  <c r="D142" i="4"/>
  <c r="D117" i="4"/>
  <c r="D112" i="4"/>
  <c r="D97" i="4"/>
  <c r="D95" i="4"/>
  <c r="D92" i="4"/>
  <c r="D88" i="4"/>
  <c r="D79" i="4"/>
  <c r="D78" i="4"/>
  <c r="D76" i="4"/>
  <c r="D86" i="4"/>
  <c r="D85" i="4"/>
  <c r="D84" i="4"/>
  <c r="D83" i="4"/>
  <c r="D82" i="4"/>
  <c r="D80" i="4"/>
  <c r="D75" i="4"/>
  <c r="D71" i="4"/>
  <c r="D70" i="4"/>
  <c r="D69" i="4"/>
  <c r="D68" i="4"/>
  <c r="D67" i="4"/>
  <c r="D66" i="4"/>
  <c r="D65" i="4"/>
  <c r="D64" i="4"/>
  <c r="D59" i="4"/>
  <c r="D56" i="4"/>
  <c r="D55" i="4"/>
  <c r="D53" i="4"/>
  <c r="D52" i="4"/>
  <c r="D37" i="4"/>
  <c r="D39" i="4"/>
  <c r="D40" i="4"/>
  <c r="D36" i="4"/>
  <c r="D42" i="4"/>
  <c r="D43" i="4"/>
  <c r="D41" i="4"/>
  <c r="D34" i="4"/>
  <c r="L419" i="5"/>
  <c r="D26" i="4"/>
  <c r="D21" i="4"/>
  <c r="D20" i="4"/>
  <c r="L429" i="6"/>
  <c r="L423" i="6"/>
  <c r="L421" i="6"/>
  <c r="L420" i="6"/>
  <c r="L416" i="6"/>
  <c r="L410" i="6"/>
  <c r="L407" i="6"/>
  <c r="L404" i="6"/>
  <c r="L400" i="6"/>
  <c r="L397" i="6"/>
  <c r="L394" i="6"/>
  <c r="L390" i="6"/>
  <c r="L386" i="6"/>
  <c r="L383" i="6"/>
  <c r="L380" i="6"/>
  <c r="L377" i="6"/>
  <c r="L374" i="6"/>
  <c r="L371" i="6"/>
  <c r="L368" i="6"/>
  <c r="L361" i="6"/>
  <c r="L358" i="6"/>
  <c r="L355" i="6"/>
  <c r="L339" i="6"/>
  <c r="L333" i="6"/>
  <c r="L326" i="6"/>
  <c r="L323" i="6"/>
  <c r="L319" i="6"/>
  <c r="L317" i="6"/>
  <c r="L316" i="6"/>
  <c r="L315" i="6"/>
  <c r="L314" i="6"/>
  <c r="L313" i="6"/>
  <c r="L310" i="6"/>
  <c r="L307" i="6"/>
  <c r="L305" i="6"/>
  <c r="L304" i="6"/>
  <c r="L303" i="6"/>
  <c r="L302" i="6"/>
  <c r="L301" i="6"/>
  <c r="L300" i="6"/>
  <c r="L299" i="6"/>
  <c r="L298" i="6"/>
  <c r="L297" i="6"/>
  <c r="L294" i="6"/>
  <c r="L289" i="6"/>
  <c r="L285" i="6"/>
  <c r="L268" i="6"/>
  <c r="L254" i="6"/>
  <c r="L243" i="6"/>
  <c r="L232" i="6"/>
  <c r="L228" i="6"/>
  <c r="D16" i="4"/>
  <c r="E22" i="4"/>
  <c r="E184" i="4"/>
  <c r="E51" i="4"/>
  <c r="E54" i="4"/>
  <c r="E57" i="4"/>
  <c r="E60" i="4"/>
  <c r="E50" i="4"/>
  <c r="E63" i="4"/>
  <c r="E74" i="4"/>
  <c r="E87" i="4"/>
  <c r="E72" i="4"/>
  <c r="E91" i="4"/>
  <c r="E99" i="4"/>
  <c r="E111" i="4"/>
  <c r="E120" i="4"/>
  <c r="E127" i="4"/>
  <c r="E133" i="4"/>
  <c r="E98" i="4"/>
  <c r="E141" i="4"/>
  <c r="E49" i="4"/>
  <c r="E147" i="4"/>
  <c r="E48" i="4" s="1"/>
  <c r="E187" i="4" s="1"/>
  <c r="E182" i="4" s="1"/>
  <c r="E202" i="4" s="1"/>
  <c r="E186" i="4"/>
  <c r="H132" i="4"/>
  <c r="I132" i="4"/>
  <c r="D8" i="4"/>
  <c r="H18" i="4"/>
  <c r="V18" i="4" s="1"/>
  <c r="I18" i="4"/>
  <c r="H17" i="4"/>
  <c r="I17" i="4"/>
  <c r="C22" i="4"/>
  <c r="S194" i="4"/>
  <c r="S190" i="4"/>
  <c r="S186" i="4"/>
  <c r="S185" i="4"/>
  <c r="S184" i="4"/>
  <c r="S171" i="4"/>
  <c r="R171" i="4"/>
  <c r="Q171" i="4"/>
  <c r="P171" i="4"/>
  <c r="S164" i="4"/>
  <c r="R164" i="4"/>
  <c r="Q164" i="4"/>
  <c r="P164" i="4"/>
  <c r="S157" i="4"/>
  <c r="R157" i="4"/>
  <c r="Q157" i="4"/>
  <c r="P157" i="4"/>
  <c r="R147" i="4"/>
  <c r="Q147" i="4"/>
  <c r="P147" i="4"/>
  <c r="S147" i="4"/>
  <c r="S141" i="4"/>
  <c r="R141" i="4"/>
  <c r="Q141" i="4"/>
  <c r="P141" i="4"/>
  <c r="S133" i="4"/>
  <c r="R133" i="4"/>
  <c r="Q133" i="4"/>
  <c r="P133" i="4"/>
  <c r="S127" i="4"/>
  <c r="R127" i="4"/>
  <c r="Q127" i="4"/>
  <c r="P127" i="4"/>
  <c r="S120" i="4"/>
  <c r="R120" i="4"/>
  <c r="Q120" i="4"/>
  <c r="P120" i="4"/>
  <c r="S111" i="4"/>
  <c r="R111" i="4"/>
  <c r="Q111" i="4"/>
  <c r="Q99" i="4"/>
  <c r="Q98" i="4"/>
  <c r="P111" i="4"/>
  <c r="S99" i="4"/>
  <c r="S98" i="4"/>
  <c r="R99" i="4"/>
  <c r="P99" i="4"/>
  <c r="R98" i="4"/>
  <c r="S91" i="4"/>
  <c r="R91" i="4"/>
  <c r="Q91" i="4"/>
  <c r="P91" i="4"/>
  <c r="S87" i="4"/>
  <c r="R87" i="4"/>
  <c r="Q87" i="4"/>
  <c r="P87" i="4"/>
  <c r="S74" i="4"/>
  <c r="S72" i="4"/>
  <c r="R74" i="4"/>
  <c r="R72" i="4"/>
  <c r="Q74" i="4"/>
  <c r="P74" i="4"/>
  <c r="Q72" i="4"/>
  <c r="P72" i="4"/>
  <c r="S63" i="4"/>
  <c r="R63" i="4"/>
  <c r="Q63" i="4"/>
  <c r="P63" i="4"/>
  <c r="S60" i="4"/>
  <c r="R60" i="4"/>
  <c r="Q60" i="4"/>
  <c r="P60" i="4"/>
  <c r="S57" i="4"/>
  <c r="R57" i="4"/>
  <c r="Q57" i="4"/>
  <c r="P57" i="4"/>
  <c r="S54" i="4"/>
  <c r="R54" i="4"/>
  <c r="Q54" i="4"/>
  <c r="P54" i="4"/>
  <c r="S51" i="4"/>
  <c r="S50" i="4"/>
  <c r="S49" i="4"/>
  <c r="S48" i="4"/>
  <c r="S187" i="4" s="1"/>
  <c r="R51" i="4"/>
  <c r="R50" i="4"/>
  <c r="Q51" i="4"/>
  <c r="P51" i="4"/>
  <c r="Q50" i="4"/>
  <c r="Q49" i="4"/>
  <c r="P50" i="4"/>
  <c r="S44" i="4"/>
  <c r="R44" i="4"/>
  <c r="Q44" i="4"/>
  <c r="P44" i="4"/>
  <c r="S41" i="4"/>
  <c r="R41" i="4"/>
  <c r="Q41" i="4"/>
  <c r="P41" i="4"/>
  <c r="S36" i="4"/>
  <c r="S34" i="4"/>
  <c r="R36" i="4"/>
  <c r="R34" i="4"/>
  <c r="Q36" i="4"/>
  <c r="Q34" i="4"/>
  <c r="P36" i="4"/>
  <c r="P34" i="4"/>
  <c r="S25" i="4"/>
  <c r="S24" i="4"/>
  <c r="R25" i="4"/>
  <c r="R24" i="4"/>
  <c r="Q25" i="4"/>
  <c r="Q24" i="4"/>
  <c r="P25" i="4"/>
  <c r="P24" i="4"/>
  <c r="S22" i="4"/>
  <c r="R22" i="4"/>
  <c r="Q22" i="4"/>
  <c r="P22" i="4"/>
  <c r="S19" i="4"/>
  <c r="R19" i="4"/>
  <c r="R15" i="4"/>
  <c r="R8" i="4"/>
  <c r="R6" i="4"/>
  <c r="Q19" i="4"/>
  <c r="P19" i="4"/>
  <c r="S15" i="4"/>
  <c r="S8" i="4"/>
  <c r="S6" i="4"/>
  <c r="Q15" i="4"/>
  <c r="Q8" i="4"/>
  <c r="Q6" i="4"/>
  <c r="P15" i="4"/>
  <c r="P8" i="4"/>
  <c r="P6" i="4"/>
  <c r="M25" i="4"/>
  <c r="L25" i="4"/>
  <c r="K25" i="4"/>
  <c r="J25" i="4"/>
  <c r="M24" i="4"/>
  <c r="L24" i="4"/>
  <c r="K24" i="4"/>
  <c r="J24" i="4"/>
  <c r="M22" i="4"/>
  <c r="L22" i="4"/>
  <c r="K22" i="4"/>
  <c r="J22" i="4"/>
  <c r="M19" i="4"/>
  <c r="M15" i="4"/>
  <c r="L19" i="4"/>
  <c r="L15" i="4"/>
  <c r="K19" i="4"/>
  <c r="K15" i="4"/>
  <c r="J19" i="4"/>
  <c r="J15" i="4"/>
  <c r="M8" i="4"/>
  <c r="M6" i="4"/>
  <c r="L8" i="4"/>
  <c r="L6" i="4"/>
  <c r="K8" i="4"/>
  <c r="K6" i="4"/>
  <c r="J8" i="4"/>
  <c r="W14" i="4"/>
  <c r="W12" i="4"/>
  <c r="W10" i="4"/>
  <c r="Q48" i="4"/>
  <c r="J6" i="4"/>
  <c r="R49" i="4"/>
  <c r="R48" i="4"/>
  <c r="P98" i="4"/>
  <c r="P49" i="4"/>
  <c r="P48" i="4"/>
  <c r="T7" i="4"/>
  <c r="U7" i="4"/>
  <c r="W132" i="4"/>
  <c r="W45" i="4"/>
  <c r="W43" i="4"/>
  <c r="T17" i="4"/>
  <c r="V17" i="4"/>
  <c r="W17" i="4"/>
  <c r="T18" i="4"/>
  <c r="U18" i="4"/>
  <c r="W18" i="4"/>
  <c r="U17" i="4"/>
  <c r="T132" i="4"/>
  <c r="V132" i="4"/>
  <c r="U132" i="4"/>
  <c r="C36" i="4"/>
  <c r="C19" i="4"/>
  <c r="C8" i="4"/>
  <c r="R185" i="4"/>
  <c r="Q185" i="4"/>
  <c r="P185" i="4"/>
  <c r="M185" i="4"/>
  <c r="L185" i="4"/>
  <c r="K185" i="4"/>
  <c r="J185" i="4"/>
  <c r="H185" i="4"/>
  <c r="N97" i="4"/>
  <c r="R184" i="4"/>
  <c r="C15" i="4"/>
  <c r="C25" i="4"/>
  <c r="C24" i="4"/>
  <c r="P184" i="4"/>
  <c r="T27" i="4"/>
  <c r="U43" i="4"/>
  <c r="T45" i="4"/>
  <c r="U45" i="4"/>
  <c r="T38" i="4"/>
  <c r="U38" i="4"/>
  <c r="T43" i="4"/>
  <c r="T40" i="4"/>
  <c r="U40" i="4"/>
  <c r="T39" i="4"/>
  <c r="U39" i="4"/>
  <c r="T26" i="4"/>
  <c r="T121" i="4"/>
  <c r="O43" i="4"/>
  <c r="P186" i="4"/>
  <c r="T42" i="4"/>
  <c r="U42" i="4"/>
  <c r="T37" i="4"/>
  <c r="U37" i="4"/>
  <c r="N45" i="4"/>
  <c r="N38" i="4"/>
  <c r="O38" i="4"/>
  <c r="N30" i="4"/>
  <c r="N29" i="4"/>
  <c r="N28" i="4"/>
  <c r="N27" i="4"/>
  <c r="O27" i="4"/>
  <c r="N23" i="4"/>
  <c r="N21" i="4"/>
  <c r="N16" i="4"/>
  <c r="N14" i="4"/>
  <c r="N13" i="4"/>
  <c r="N12" i="4"/>
  <c r="N10" i="4"/>
  <c r="N9" i="4"/>
  <c r="N7" i="4"/>
  <c r="N40" i="4"/>
  <c r="O40" i="4"/>
  <c r="N11" i="4"/>
  <c r="M186" i="4"/>
  <c r="N42" i="4"/>
  <c r="O42" i="4"/>
  <c r="N43" i="4"/>
  <c r="N39" i="4"/>
  <c r="O39" i="4"/>
  <c r="N26" i="4"/>
  <c r="O26" i="4"/>
  <c r="N37" i="4"/>
  <c r="O37" i="4"/>
  <c r="C133" i="4"/>
  <c r="E19" i="4"/>
  <c r="E15" i="4"/>
  <c r="C127" i="4"/>
  <c r="D19" i="4"/>
  <c r="D15" i="4"/>
  <c r="R194" i="4"/>
  <c r="Q194" i="4"/>
  <c r="P194" i="4"/>
  <c r="T190" i="4"/>
  <c r="R190" i="4"/>
  <c r="Q190" i="4"/>
  <c r="P190" i="4"/>
  <c r="R186" i="4"/>
  <c r="Q186" i="4"/>
  <c r="Q184" i="4"/>
  <c r="M194" i="4"/>
  <c r="L194" i="4"/>
  <c r="K194" i="4"/>
  <c r="J194" i="4"/>
  <c r="M190" i="4"/>
  <c r="N190" i="4"/>
  <c r="L190" i="4"/>
  <c r="K190" i="4"/>
  <c r="J190" i="4"/>
  <c r="L186" i="4"/>
  <c r="K186" i="4"/>
  <c r="J186" i="4"/>
  <c r="N185" i="4"/>
  <c r="M184" i="4"/>
  <c r="L184" i="4"/>
  <c r="K184" i="4"/>
  <c r="J184" i="4"/>
  <c r="M171" i="4"/>
  <c r="L171" i="4"/>
  <c r="K171" i="4"/>
  <c r="J171" i="4"/>
  <c r="M164" i="4"/>
  <c r="L164" i="4"/>
  <c r="K164" i="4"/>
  <c r="J164" i="4"/>
  <c r="M157" i="4"/>
  <c r="L157" i="4"/>
  <c r="K157" i="4"/>
  <c r="J157" i="4"/>
  <c r="M147" i="4"/>
  <c r="L147" i="4"/>
  <c r="K147" i="4"/>
  <c r="J147" i="4"/>
  <c r="M141" i="4"/>
  <c r="L141" i="4"/>
  <c r="K141" i="4"/>
  <c r="J141" i="4"/>
  <c r="M133" i="4"/>
  <c r="L133" i="4"/>
  <c r="K133" i="4"/>
  <c r="J133" i="4"/>
  <c r="M127" i="4"/>
  <c r="L127" i="4"/>
  <c r="K127" i="4"/>
  <c r="J127" i="4"/>
  <c r="M120" i="4"/>
  <c r="L120" i="4"/>
  <c r="K120" i="4"/>
  <c r="J120" i="4"/>
  <c r="M111" i="4"/>
  <c r="L111" i="4"/>
  <c r="K111" i="4"/>
  <c r="J111" i="4"/>
  <c r="M99" i="4"/>
  <c r="L99" i="4"/>
  <c r="K99" i="4"/>
  <c r="J99" i="4"/>
  <c r="M91" i="4"/>
  <c r="L91" i="4"/>
  <c r="K91" i="4"/>
  <c r="J91" i="4"/>
  <c r="M87" i="4"/>
  <c r="L87" i="4"/>
  <c r="K87" i="4"/>
  <c r="J87" i="4"/>
  <c r="M74" i="4"/>
  <c r="M72" i="4"/>
  <c r="L74" i="4"/>
  <c r="K74" i="4"/>
  <c r="J74" i="4"/>
  <c r="M63" i="4"/>
  <c r="L63" i="4"/>
  <c r="K63" i="4"/>
  <c r="J63" i="4"/>
  <c r="M60" i="4"/>
  <c r="L60" i="4"/>
  <c r="K60" i="4"/>
  <c r="J60" i="4"/>
  <c r="M57" i="4"/>
  <c r="L57" i="4"/>
  <c r="K57" i="4"/>
  <c r="J57" i="4"/>
  <c r="M54" i="4"/>
  <c r="L54" i="4"/>
  <c r="K54" i="4"/>
  <c r="J54" i="4"/>
  <c r="M51" i="4"/>
  <c r="L51" i="4"/>
  <c r="K51" i="4"/>
  <c r="J51" i="4"/>
  <c r="M44" i="4"/>
  <c r="L44" i="4"/>
  <c r="K44" i="4"/>
  <c r="J44" i="4"/>
  <c r="M41" i="4"/>
  <c r="L41" i="4"/>
  <c r="K41" i="4"/>
  <c r="J41" i="4"/>
  <c r="M36" i="4"/>
  <c r="L36" i="4"/>
  <c r="K36" i="4"/>
  <c r="J36" i="4"/>
  <c r="H146" i="4"/>
  <c r="H145" i="4"/>
  <c r="H144" i="4"/>
  <c r="H143" i="4"/>
  <c r="H142" i="4"/>
  <c r="T146" i="4"/>
  <c r="T145" i="4"/>
  <c r="T144" i="4"/>
  <c r="T143" i="4"/>
  <c r="T142" i="4"/>
  <c r="N146" i="4"/>
  <c r="N145" i="4"/>
  <c r="N144" i="4"/>
  <c r="N143" i="4"/>
  <c r="N142" i="4"/>
  <c r="H189" i="4"/>
  <c r="H188" i="4"/>
  <c r="H183" i="4"/>
  <c r="V200" i="4"/>
  <c r="V199" i="4"/>
  <c r="V198" i="4"/>
  <c r="V197" i="4"/>
  <c r="V196" i="4"/>
  <c r="V195" i="4"/>
  <c r="V193" i="4"/>
  <c r="V192" i="4"/>
  <c r="V191" i="4"/>
  <c r="T200" i="4"/>
  <c r="T199" i="4"/>
  <c r="T198" i="4"/>
  <c r="T197" i="4"/>
  <c r="T196" i="4"/>
  <c r="T195" i="4"/>
  <c r="T193" i="4"/>
  <c r="T192" i="4"/>
  <c r="T191" i="4"/>
  <c r="T189" i="4"/>
  <c r="T188" i="4"/>
  <c r="N200" i="4"/>
  <c r="N198" i="4"/>
  <c r="N197" i="4"/>
  <c r="N196" i="4"/>
  <c r="N195" i="4"/>
  <c r="N193" i="4"/>
  <c r="N192" i="4"/>
  <c r="N191" i="4"/>
  <c r="N189" i="4"/>
  <c r="N188" i="4"/>
  <c r="H200" i="4"/>
  <c r="H199" i="4"/>
  <c r="H198" i="4"/>
  <c r="H197" i="4"/>
  <c r="H196" i="4"/>
  <c r="H195" i="4"/>
  <c r="H193" i="4"/>
  <c r="H192" i="4"/>
  <c r="H191" i="4"/>
  <c r="I183" i="4"/>
  <c r="O183" i="4"/>
  <c r="U183" i="4"/>
  <c r="W183" i="4"/>
  <c r="J98" i="4"/>
  <c r="K98" i="4"/>
  <c r="L98" i="4"/>
  <c r="L34" i="4"/>
  <c r="M98" i="4"/>
  <c r="T36" i="4"/>
  <c r="M34" i="4"/>
  <c r="T44" i="4"/>
  <c r="T41" i="4"/>
  <c r="N35" i="4"/>
  <c r="O35" i="4"/>
  <c r="N44" i="4"/>
  <c r="N41" i="4"/>
  <c r="N36" i="4"/>
  <c r="N22" i="4"/>
  <c r="N8" i="4"/>
  <c r="N15" i="4"/>
  <c r="N19" i="4"/>
  <c r="N24" i="4"/>
  <c r="N25" i="4"/>
  <c r="L72" i="4"/>
  <c r="L50" i="4"/>
  <c r="K72" i="4"/>
  <c r="K50" i="4"/>
  <c r="J72" i="4"/>
  <c r="J50" i="4"/>
  <c r="J34" i="4"/>
  <c r="K34" i="4"/>
  <c r="M50" i="4"/>
  <c r="V189" i="4"/>
  <c r="V188" i="4"/>
  <c r="T184" i="4"/>
  <c r="V184" i="4"/>
  <c r="I189" i="4"/>
  <c r="T186" i="4"/>
  <c r="V186" i="4"/>
  <c r="T185" i="4"/>
  <c r="V185" i="4"/>
  <c r="U189" i="4"/>
  <c r="T98" i="4"/>
  <c r="P187" i="4"/>
  <c r="P182" i="4" s="1"/>
  <c r="M49" i="4"/>
  <c r="M48" i="4"/>
  <c r="M187" i="4"/>
  <c r="M182" i="4" s="1"/>
  <c r="N182" i="4" s="1"/>
  <c r="N6" i="4"/>
  <c r="N34" i="4"/>
  <c r="L49" i="4"/>
  <c r="L48" i="4"/>
  <c r="L187" i="4" s="1"/>
  <c r="L182" i="4" s="1"/>
  <c r="K49" i="4"/>
  <c r="K48" i="4"/>
  <c r="K187" i="4" s="1"/>
  <c r="K182" i="4" s="1"/>
  <c r="J49" i="4"/>
  <c r="J48" i="4"/>
  <c r="J187" i="4" s="1"/>
  <c r="J182" i="4" s="1"/>
  <c r="W189" i="4"/>
  <c r="Q156" i="4"/>
  <c r="Q154" i="4"/>
  <c r="N184" i="4"/>
  <c r="R187" i="4"/>
  <c r="Q187" i="4"/>
  <c r="H163" i="4"/>
  <c r="H162" i="4"/>
  <c r="H161" i="4"/>
  <c r="H160" i="4"/>
  <c r="H159" i="4"/>
  <c r="H158" i="4"/>
  <c r="R182" i="4"/>
  <c r="Q182" i="4"/>
  <c r="G8" i="4"/>
  <c r="N96" i="4"/>
  <c r="N95" i="4"/>
  <c r="N94" i="4"/>
  <c r="N93" i="4"/>
  <c r="N92" i="4"/>
  <c r="H96" i="4"/>
  <c r="I96" i="4" s="1"/>
  <c r="H94" i="4"/>
  <c r="V94" i="4" s="1"/>
  <c r="I94" i="4"/>
  <c r="G141" i="4"/>
  <c r="C141" i="4"/>
  <c r="U146" i="4"/>
  <c r="O146" i="4"/>
  <c r="I146" i="4"/>
  <c r="G133" i="4"/>
  <c r="F133" i="4"/>
  <c r="G127" i="4"/>
  <c r="H127" i="4" s="1"/>
  <c r="V127" i="4" s="1"/>
  <c r="W127" i="4" s="1"/>
  <c r="F127" i="4"/>
  <c r="W140" i="4"/>
  <c r="U140" i="4"/>
  <c r="T140" i="4"/>
  <c r="O140" i="4"/>
  <c r="N140" i="4"/>
  <c r="I140" i="4"/>
  <c r="H140" i="4"/>
  <c r="V140" i="4" s="1"/>
  <c r="T139" i="4"/>
  <c r="U139" i="4"/>
  <c r="N139" i="4"/>
  <c r="O139" i="4"/>
  <c r="H139" i="4"/>
  <c r="V139" i="4" s="1"/>
  <c r="W139" i="4" s="1"/>
  <c r="W138" i="4"/>
  <c r="U138" i="4"/>
  <c r="T138" i="4"/>
  <c r="O138" i="4"/>
  <c r="N138" i="4"/>
  <c r="I138" i="4"/>
  <c r="H138" i="4"/>
  <c r="T137" i="4"/>
  <c r="N137" i="4"/>
  <c r="H137" i="4"/>
  <c r="V137" i="4" s="1"/>
  <c r="W137" i="4" s="1"/>
  <c r="T136" i="4"/>
  <c r="U136" i="4"/>
  <c r="N136" i="4"/>
  <c r="O136" i="4"/>
  <c r="H136" i="4"/>
  <c r="V136" i="4" s="1"/>
  <c r="W136" i="4" s="1"/>
  <c r="W135" i="4"/>
  <c r="U135" i="4"/>
  <c r="T135" i="4"/>
  <c r="O135" i="4"/>
  <c r="N135" i="4"/>
  <c r="I135" i="4"/>
  <c r="H135" i="4"/>
  <c r="V135" i="4" s="1"/>
  <c r="T134" i="4"/>
  <c r="U134" i="4"/>
  <c r="N134" i="4"/>
  <c r="O134" i="4"/>
  <c r="H134" i="4"/>
  <c r="I134" i="4" s="1"/>
  <c r="H131" i="4"/>
  <c r="V131" i="4" s="1"/>
  <c r="W131" i="4" s="1"/>
  <c r="I131" i="4"/>
  <c r="H130" i="4"/>
  <c r="I130" i="4" s="1"/>
  <c r="H129" i="4"/>
  <c r="I129" i="4" s="1"/>
  <c r="H128" i="4"/>
  <c r="T131" i="4"/>
  <c r="U131" i="4"/>
  <c r="N131" i="4"/>
  <c r="O131" i="4"/>
  <c r="T130" i="4"/>
  <c r="U130" i="4"/>
  <c r="N130" i="4"/>
  <c r="O130" i="4"/>
  <c r="T129" i="4"/>
  <c r="U129" i="4"/>
  <c r="N129" i="4"/>
  <c r="G120" i="4"/>
  <c r="C120" i="4"/>
  <c r="H126" i="4"/>
  <c r="I126" i="4"/>
  <c r="T126" i="4"/>
  <c r="U126" i="4"/>
  <c r="N126" i="4"/>
  <c r="O126" i="4"/>
  <c r="G111" i="4"/>
  <c r="H111" i="4" s="1"/>
  <c r="W119" i="4"/>
  <c r="U119" i="4"/>
  <c r="T119" i="4"/>
  <c r="O119" i="4"/>
  <c r="N119" i="4"/>
  <c r="I119" i="4"/>
  <c r="H119" i="4"/>
  <c r="V119" i="4" s="1"/>
  <c r="W118" i="4"/>
  <c r="U118" i="4"/>
  <c r="T118" i="4"/>
  <c r="O118" i="4"/>
  <c r="N118" i="4"/>
  <c r="I118" i="4"/>
  <c r="H118" i="4"/>
  <c r="V118" i="4" s="1"/>
  <c r="G99" i="4"/>
  <c r="F99" i="4"/>
  <c r="C99" i="4"/>
  <c r="W110" i="4"/>
  <c r="U110" i="4"/>
  <c r="T110" i="4"/>
  <c r="O110" i="4"/>
  <c r="N110" i="4"/>
  <c r="I110" i="4"/>
  <c r="H110" i="4"/>
  <c r="T109" i="4"/>
  <c r="U109" i="4"/>
  <c r="N109" i="4"/>
  <c r="O109" i="4"/>
  <c r="H109" i="4"/>
  <c r="V109" i="4" s="1"/>
  <c r="W109" i="4" s="1"/>
  <c r="I109" i="4"/>
  <c r="T108" i="4"/>
  <c r="U108" i="4"/>
  <c r="N108" i="4"/>
  <c r="O108" i="4"/>
  <c r="H108" i="4"/>
  <c r="I108" i="4" s="1"/>
  <c r="T96" i="4"/>
  <c r="O96" i="4"/>
  <c r="C41" i="4"/>
  <c r="T21" i="4"/>
  <c r="U21" i="4"/>
  <c r="T20" i="4"/>
  <c r="U20" i="4"/>
  <c r="O20" i="4"/>
  <c r="O21" i="4"/>
  <c r="O16" i="4"/>
  <c r="H21" i="4"/>
  <c r="I21" i="4"/>
  <c r="H20" i="4"/>
  <c r="V20" i="4" s="1"/>
  <c r="W20" i="4" s="1"/>
  <c r="G19" i="4"/>
  <c r="G15" i="4" s="1"/>
  <c r="F19" i="4"/>
  <c r="F15" i="4"/>
  <c r="C74" i="4"/>
  <c r="U41" i="4"/>
  <c r="O41" i="4"/>
  <c r="U36" i="4"/>
  <c r="O36" i="4"/>
  <c r="T141" i="4"/>
  <c r="U96" i="4"/>
  <c r="V138" i="4"/>
  <c r="V126" i="4"/>
  <c r="W126" i="4"/>
  <c r="C34" i="4"/>
  <c r="V146" i="4"/>
  <c r="W146" i="4"/>
  <c r="O129" i="4"/>
  <c r="V108" i="4"/>
  <c r="W108" i="4" s="1"/>
  <c r="V110" i="4"/>
  <c r="N133" i="4"/>
  <c r="T133" i="4"/>
  <c r="H19" i="4"/>
  <c r="V19" i="4" s="1"/>
  <c r="W19" i="4" s="1"/>
  <c r="O19" i="4"/>
  <c r="V21" i="4"/>
  <c r="W21" i="4"/>
  <c r="T19" i="4"/>
  <c r="C91" i="4"/>
  <c r="O34" i="4"/>
  <c r="U133" i="4"/>
  <c r="C111" i="4"/>
  <c r="C98" i="4"/>
  <c r="I137" i="4"/>
  <c r="O137" i="4"/>
  <c r="U137" i="4"/>
  <c r="U19" i="4"/>
  <c r="O133" i="4"/>
  <c r="W200" i="4"/>
  <c r="W199" i="4"/>
  <c r="W198" i="4"/>
  <c r="W197" i="4"/>
  <c r="W196" i="4"/>
  <c r="W195" i="4"/>
  <c r="W193" i="4"/>
  <c r="W192" i="4"/>
  <c r="W191" i="4"/>
  <c r="W188" i="4"/>
  <c r="W187" i="4"/>
  <c r="W186" i="4"/>
  <c r="W184" i="4"/>
  <c r="W177" i="4"/>
  <c r="W176" i="4"/>
  <c r="W175" i="4"/>
  <c r="W174" i="4"/>
  <c r="W173" i="4"/>
  <c r="W172" i="4"/>
  <c r="W170" i="4"/>
  <c r="W169" i="4"/>
  <c r="W168" i="4"/>
  <c r="W167" i="4"/>
  <c r="W166" i="4"/>
  <c r="W165" i="4"/>
  <c r="W163" i="4"/>
  <c r="W162" i="4"/>
  <c r="W161" i="4"/>
  <c r="W160" i="4"/>
  <c r="W159" i="4"/>
  <c r="W158" i="4"/>
  <c r="W106" i="4"/>
  <c r="W102" i="4"/>
  <c r="W101" i="4"/>
  <c r="W77" i="4"/>
  <c r="W73" i="4"/>
  <c r="W62" i="4"/>
  <c r="W61" i="4"/>
  <c r="W30" i="4"/>
  <c r="W29" i="4"/>
  <c r="W28" i="4"/>
  <c r="W23" i="4"/>
  <c r="U200" i="4"/>
  <c r="U199" i="4"/>
  <c r="U198" i="4"/>
  <c r="U197" i="4"/>
  <c r="U196" i="4"/>
  <c r="U195" i="4"/>
  <c r="U193" i="4"/>
  <c r="U192" i="4"/>
  <c r="U191" i="4"/>
  <c r="U188" i="4"/>
  <c r="U187" i="4"/>
  <c r="U186" i="4"/>
  <c r="U184" i="4"/>
  <c r="U177" i="4"/>
  <c r="U176" i="4"/>
  <c r="U175" i="4"/>
  <c r="U174" i="4"/>
  <c r="U173" i="4"/>
  <c r="U172" i="4"/>
  <c r="U170" i="4"/>
  <c r="U169" i="4"/>
  <c r="U168" i="4"/>
  <c r="U167" i="4"/>
  <c r="U166" i="4"/>
  <c r="U165" i="4"/>
  <c r="U163" i="4"/>
  <c r="U162" i="4"/>
  <c r="U161" i="4"/>
  <c r="U160" i="4"/>
  <c r="U159" i="4"/>
  <c r="U158" i="4"/>
  <c r="U106" i="4"/>
  <c r="U102" i="4"/>
  <c r="U101" i="4"/>
  <c r="U77" i="4"/>
  <c r="U73" i="4"/>
  <c r="U62" i="4"/>
  <c r="U61" i="4"/>
  <c r="U30" i="4"/>
  <c r="U29" i="4"/>
  <c r="U28" i="4"/>
  <c r="U23" i="4"/>
  <c r="U14" i="4"/>
  <c r="T177" i="4"/>
  <c r="T176" i="4"/>
  <c r="T175" i="4"/>
  <c r="T174" i="4"/>
  <c r="T173" i="4"/>
  <c r="T172" i="4"/>
  <c r="T170" i="4"/>
  <c r="T169" i="4"/>
  <c r="T168" i="4"/>
  <c r="T167" i="4"/>
  <c r="T166" i="4"/>
  <c r="T165" i="4"/>
  <c r="T163" i="4"/>
  <c r="T162" i="4"/>
  <c r="T161" i="4"/>
  <c r="T160" i="4"/>
  <c r="T159" i="4"/>
  <c r="T158" i="4"/>
  <c r="T150" i="4"/>
  <c r="U150" i="4"/>
  <c r="T149" i="4"/>
  <c r="T148" i="4"/>
  <c r="U145" i="4"/>
  <c r="U144" i="4"/>
  <c r="U143" i="4"/>
  <c r="U142" i="4"/>
  <c r="T128" i="4"/>
  <c r="U128" i="4"/>
  <c r="T125" i="4"/>
  <c r="U125" i="4"/>
  <c r="T124" i="4"/>
  <c r="U124" i="4"/>
  <c r="T123" i="4"/>
  <c r="U123" i="4"/>
  <c r="T122" i="4"/>
  <c r="U122" i="4"/>
  <c r="U121" i="4"/>
  <c r="T117" i="4"/>
  <c r="U117" i="4"/>
  <c r="T116" i="4"/>
  <c r="U116" i="4"/>
  <c r="T115" i="4"/>
  <c r="U115" i="4"/>
  <c r="T114" i="4"/>
  <c r="U114" i="4"/>
  <c r="T113" i="4"/>
  <c r="U113" i="4"/>
  <c r="T112" i="4"/>
  <c r="U112" i="4"/>
  <c r="T107" i="4"/>
  <c r="U107" i="4"/>
  <c r="T106" i="4"/>
  <c r="T105" i="4"/>
  <c r="U105" i="4"/>
  <c r="T104" i="4"/>
  <c r="U104" i="4"/>
  <c r="T103" i="4"/>
  <c r="U103" i="4"/>
  <c r="T102" i="4"/>
  <c r="T101" i="4"/>
  <c r="T100" i="4"/>
  <c r="U100" i="4"/>
  <c r="T97" i="4"/>
  <c r="U97" i="4"/>
  <c r="T95" i="4"/>
  <c r="U95" i="4"/>
  <c r="T94" i="4"/>
  <c r="U94" i="4"/>
  <c r="T93" i="4"/>
  <c r="U93" i="4"/>
  <c r="T92" i="4"/>
  <c r="U92" i="4"/>
  <c r="T90" i="4"/>
  <c r="U90" i="4"/>
  <c r="T89" i="4"/>
  <c r="U89" i="4"/>
  <c r="T88" i="4"/>
  <c r="U88" i="4"/>
  <c r="T86" i="4"/>
  <c r="U86" i="4"/>
  <c r="T85" i="4"/>
  <c r="U85" i="4"/>
  <c r="T84" i="4"/>
  <c r="U84" i="4"/>
  <c r="T83" i="4"/>
  <c r="U83" i="4"/>
  <c r="T82" i="4"/>
  <c r="U82" i="4"/>
  <c r="T81" i="4"/>
  <c r="U81" i="4"/>
  <c r="T80" i="4"/>
  <c r="U80" i="4"/>
  <c r="T79" i="4"/>
  <c r="U79" i="4"/>
  <c r="T78" i="4"/>
  <c r="U78" i="4"/>
  <c r="T77" i="4"/>
  <c r="T76" i="4"/>
  <c r="U76" i="4"/>
  <c r="T75" i="4"/>
  <c r="U75" i="4"/>
  <c r="T73" i="4"/>
  <c r="T71" i="4"/>
  <c r="U71" i="4"/>
  <c r="T70" i="4"/>
  <c r="U70" i="4"/>
  <c r="T69" i="4"/>
  <c r="U69" i="4"/>
  <c r="T68" i="4"/>
  <c r="U68" i="4"/>
  <c r="T67" i="4"/>
  <c r="U67" i="4"/>
  <c r="T66" i="4"/>
  <c r="U66" i="4"/>
  <c r="T65" i="4"/>
  <c r="U65" i="4"/>
  <c r="T64" i="4"/>
  <c r="U64" i="4"/>
  <c r="T62" i="4"/>
  <c r="T61" i="4"/>
  <c r="T59" i="4"/>
  <c r="U59" i="4"/>
  <c r="T58" i="4"/>
  <c r="U58" i="4"/>
  <c r="T56" i="4"/>
  <c r="T55" i="4"/>
  <c r="U55" i="4"/>
  <c r="T53" i="4"/>
  <c r="U53" i="4"/>
  <c r="T52" i="4"/>
  <c r="U52" i="4"/>
  <c r="T30" i="4"/>
  <c r="T29" i="4"/>
  <c r="T28" i="4"/>
  <c r="U27" i="4"/>
  <c r="U26" i="4"/>
  <c r="T23" i="4"/>
  <c r="T16" i="4"/>
  <c r="U16" i="4"/>
  <c r="T14" i="4"/>
  <c r="T13" i="4"/>
  <c r="U13" i="4"/>
  <c r="T12" i="4"/>
  <c r="U12" i="4"/>
  <c r="T11" i="4"/>
  <c r="U11" i="4"/>
  <c r="T10" i="4"/>
  <c r="U10" i="4"/>
  <c r="T9" i="4"/>
  <c r="U9" i="4"/>
  <c r="O200" i="4"/>
  <c r="O199" i="4"/>
  <c r="O198" i="4"/>
  <c r="O197" i="4"/>
  <c r="O196" i="4"/>
  <c r="O195" i="4"/>
  <c r="O193" i="4"/>
  <c r="O192" i="4"/>
  <c r="O191" i="4"/>
  <c r="O188" i="4"/>
  <c r="O187" i="4"/>
  <c r="O186" i="4"/>
  <c r="O184" i="4"/>
  <c r="N199" i="4"/>
  <c r="O177" i="4"/>
  <c r="O176" i="4"/>
  <c r="O175" i="4"/>
  <c r="O174" i="4"/>
  <c r="O173" i="4"/>
  <c r="O172" i="4"/>
  <c r="O170" i="4"/>
  <c r="O169" i="4"/>
  <c r="O168" i="4"/>
  <c r="O167" i="4"/>
  <c r="O166" i="4"/>
  <c r="O165" i="4"/>
  <c r="O163" i="4"/>
  <c r="O162" i="4"/>
  <c r="O161" i="4"/>
  <c r="O160" i="4"/>
  <c r="O159" i="4"/>
  <c r="O158" i="4"/>
  <c r="O116" i="4"/>
  <c r="O106" i="4"/>
  <c r="O102" i="4"/>
  <c r="O101" i="4"/>
  <c r="O77" i="4"/>
  <c r="O73" i="4"/>
  <c r="O62" i="4"/>
  <c r="O61" i="4"/>
  <c r="O30" i="4"/>
  <c r="O29" i="4"/>
  <c r="O28" i="4"/>
  <c r="O23" i="4"/>
  <c r="O14" i="4"/>
  <c r="O13" i="4"/>
  <c r="O9" i="4"/>
  <c r="N177" i="4"/>
  <c r="N176" i="4"/>
  <c r="N175" i="4"/>
  <c r="N174" i="4"/>
  <c r="N173" i="4"/>
  <c r="N172" i="4"/>
  <c r="N170" i="4"/>
  <c r="N169" i="4"/>
  <c r="N168" i="4"/>
  <c r="N167" i="4"/>
  <c r="N166" i="4"/>
  <c r="N165" i="4"/>
  <c r="N163" i="4"/>
  <c r="N162" i="4"/>
  <c r="N161" i="4"/>
  <c r="N160" i="4"/>
  <c r="N159" i="4"/>
  <c r="N158" i="4"/>
  <c r="N150" i="4"/>
  <c r="O150" i="4"/>
  <c r="N149" i="4"/>
  <c r="O149" i="4"/>
  <c r="N148" i="4"/>
  <c r="O148" i="4"/>
  <c r="O145" i="4"/>
  <c r="O144" i="4"/>
  <c r="O143" i="4"/>
  <c r="O142" i="4"/>
  <c r="N128" i="4"/>
  <c r="O128" i="4"/>
  <c r="N125" i="4"/>
  <c r="O125" i="4"/>
  <c r="N124" i="4"/>
  <c r="O124" i="4"/>
  <c r="N123" i="4"/>
  <c r="O123" i="4"/>
  <c r="N122" i="4"/>
  <c r="O122" i="4"/>
  <c r="N121" i="4"/>
  <c r="O121" i="4"/>
  <c r="N117" i="4"/>
  <c r="O117" i="4"/>
  <c r="N116" i="4"/>
  <c r="N115" i="4"/>
  <c r="O115" i="4"/>
  <c r="N114" i="4"/>
  <c r="O114" i="4"/>
  <c r="N113" i="4"/>
  <c r="O113" i="4"/>
  <c r="N112" i="4"/>
  <c r="O112" i="4"/>
  <c r="N107" i="4"/>
  <c r="O107" i="4"/>
  <c r="N106" i="4"/>
  <c r="N105" i="4"/>
  <c r="O105" i="4"/>
  <c r="N104" i="4"/>
  <c r="O104" i="4"/>
  <c r="N103" i="4"/>
  <c r="O103" i="4"/>
  <c r="N102" i="4"/>
  <c r="N101" i="4"/>
  <c r="N100" i="4"/>
  <c r="O100" i="4"/>
  <c r="O97" i="4"/>
  <c r="O95" i="4"/>
  <c r="O94" i="4"/>
  <c r="O93" i="4"/>
  <c r="O92" i="4"/>
  <c r="N90" i="4"/>
  <c r="O90" i="4"/>
  <c r="N89" i="4"/>
  <c r="O89" i="4"/>
  <c r="N88" i="4"/>
  <c r="O88" i="4"/>
  <c r="N86" i="4"/>
  <c r="O86" i="4"/>
  <c r="N85" i="4"/>
  <c r="O85" i="4"/>
  <c r="N84" i="4"/>
  <c r="O84" i="4"/>
  <c r="N83" i="4"/>
  <c r="O83" i="4"/>
  <c r="N82" i="4"/>
  <c r="O82" i="4"/>
  <c r="N81" i="4"/>
  <c r="O81" i="4"/>
  <c r="N80" i="4"/>
  <c r="O80" i="4"/>
  <c r="N79" i="4"/>
  <c r="O79" i="4"/>
  <c r="N78" i="4"/>
  <c r="O78" i="4"/>
  <c r="N77" i="4"/>
  <c r="N76" i="4"/>
  <c r="O76" i="4"/>
  <c r="N75" i="4"/>
  <c r="O75" i="4"/>
  <c r="N73" i="4"/>
  <c r="N71" i="4"/>
  <c r="O71" i="4"/>
  <c r="N70" i="4"/>
  <c r="O70" i="4"/>
  <c r="N69" i="4"/>
  <c r="O69" i="4"/>
  <c r="N68" i="4"/>
  <c r="O68" i="4"/>
  <c r="N67" i="4"/>
  <c r="O67" i="4"/>
  <c r="N66" i="4"/>
  <c r="O66" i="4"/>
  <c r="N65" i="4"/>
  <c r="O65" i="4"/>
  <c r="N64" i="4"/>
  <c r="O64" i="4"/>
  <c r="N62" i="4"/>
  <c r="N61" i="4"/>
  <c r="N59" i="4"/>
  <c r="O59" i="4"/>
  <c r="N58" i="4"/>
  <c r="O58" i="4"/>
  <c r="N56" i="4"/>
  <c r="O56" i="4"/>
  <c r="N55" i="4"/>
  <c r="O55" i="4"/>
  <c r="N53" i="4"/>
  <c r="O53" i="4"/>
  <c r="N52" i="4"/>
  <c r="O52" i="4"/>
  <c r="O45" i="4"/>
  <c r="O12" i="4"/>
  <c r="O11" i="4"/>
  <c r="O10" i="4"/>
  <c r="O7" i="4"/>
  <c r="I200" i="4"/>
  <c r="I199" i="4"/>
  <c r="I198" i="4"/>
  <c r="I197" i="4"/>
  <c r="I196" i="4"/>
  <c r="I195" i="4"/>
  <c r="I193" i="4"/>
  <c r="I192" i="4"/>
  <c r="I191" i="4"/>
  <c r="I188" i="4"/>
  <c r="I187" i="4"/>
  <c r="I186" i="4"/>
  <c r="I184" i="4"/>
  <c r="I177" i="4"/>
  <c r="I176" i="4"/>
  <c r="I175" i="4"/>
  <c r="I174" i="4"/>
  <c r="I173" i="4"/>
  <c r="I172" i="4"/>
  <c r="I170" i="4"/>
  <c r="I169" i="4"/>
  <c r="I168" i="4"/>
  <c r="I167" i="4"/>
  <c r="I166" i="4"/>
  <c r="I165" i="4"/>
  <c r="I163" i="4"/>
  <c r="I162" i="4"/>
  <c r="I161" i="4"/>
  <c r="I160" i="4"/>
  <c r="I159" i="4"/>
  <c r="I158" i="4"/>
  <c r="I106" i="4"/>
  <c r="I102" i="4"/>
  <c r="I101" i="4"/>
  <c r="I77" i="4"/>
  <c r="I73" i="4"/>
  <c r="I62" i="4"/>
  <c r="I61" i="4"/>
  <c r="I43" i="4"/>
  <c r="H177" i="4"/>
  <c r="H176" i="4"/>
  <c r="V176" i="4" s="1"/>
  <c r="H175" i="4"/>
  <c r="H174" i="4"/>
  <c r="H173" i="4"/>
  <c r="V173" i="4" s="1"/>
  <c r="H172" i="4"/>
  <c r="H170" i="4"/>
  <c r="V170" i="4" s="1"/>
  <c r="H169" i="4"/>
  <c r="H168" i="4"/>
  <c r="H167" i="4"/>
  <c r="H166" i="4"/>
  <c r="H165" i="4"/>
  <c r="V165" i="4" s="1"/>
  <c r="H150" i="4"/>
  <c r="V150" i="4" s="1"/>
  <c r="H124" i="4"/>
  <c r="I124" i="4" s="1"/>
  <c r="H122" i="4"/>
  <c r="I122" i="4"/>
  <c r="H117" i="4"/>
  <c r="H116" i="4"/>
  <c r="V116" i="4" s="1"/>
  <c r="H115" i="4"/>
  <c r="I115" i="4" s="1"/>
  <c r="H114" i="4"/>
  <c r="I114" i="4"/>
  <c r="H113" i="4"/>
  <c r="V113" i="4" s="1"/>
  <c r="W113" i="4" s="1"/>
  <c r="H107" i="4"/>
  <c r="I107" i="4" s="1"/>
  <c r="H106" i="4"/>
  <c r="H105" i="4"/>
  <c r="V105" i="4" s="1"/>
  <c r="W105" i="4" s="1"/>
  <c r="H104" i="4"/>
  <c r="H103" i="4"/>
  <c r="I103" i="4" s="1"/>
  <c r="H102" i="4"/>
  <c r="H101" i="4"/>
  <c r="V101" i="4" s="1"/>
  <c r="H100" i="4"/>
  <c r="V100" i="4" s="1"/>
  <c r="I100" i="4"/>
  <c r="H86" i="4"/>
  <c r="I86" i="4" s="1"/>
  <c r="H85" i="4"/>
  <c r="V85" i="4" s="1"/>
  <c r="W85" i="4" s="1"/>
  <c r="H77" i="4"/>
  <c r="H73" i="4"/>
  <c r="H70" i="4"/>
  <c r="H62" i="4"/>
  <c r="H61" i="4"/>
  <c r="H45" i="4"/>
  <c r="H38" i="4"/>
  <c r="I38" i="4" s="1"/>
  <c r="I30" i="4"/>
  <c r="I29" i="4"/>
  <c r="I28" i="4"/>
  <c r="I23" i="4"/>
  <c r="I14" i="4"/>
  <c r="H30" i="4"/>
  <c r="H29" i="4"/>
  <c r="H28" i="4"/>
  <c r="H27" i="4"/>
  <c r="I27" i="4" s="1"/>
  <c r="H23" i="4"/>
  <c r="H14" i="4"/>
  <c r="V14" i="4" s="1"/>
  <c r="H13" i="4"/>
  <c r="I13" i="4"/>
  <c r="H12" i="4"/>
  <c r="V12" i="4" s="1"/>
  <c r="H10" i="4"/>
  <c r="V10" i="4" s="1"/>
  <c r="I10" i="4"/>
  <c r="V9" i="4"/>
  <c r="W9" i="4" s="1"/>
  <c r="V190" i="4"/>
  <c r="N194" i="4"/>
  <c r="N186" i="4"/>
  <c r="U148" i="4"/>
  <c r="U149" i="4"/>
  <c r="V163" i="4"/>
  <c r="V194" i="4"/>
  <c r="T194" i="4"/>
  <c r="V167" i="4"/>
  <c r="V172" i="4"/>
  <c r="V158" i="4"/>
  <c r="V162" i="4"/>
  <c r="V117" i="4"/>
  <c r="W117" i="4" s="1"/>
  <c r="V168" i="4"/>
  <c r="V177" i="4"/>
  <c r="V128" i="4"/>
  <c r="W128" i="4" s="1"/>
  <c r="V166" i="4"/>
  <c r="V175" i="4"/>
  <c r="V169" i="4"/>
  <c r="V174" i="4"/>
  <c r="W150" i="4"/>
  <c r="V160" i="4"/>
  <c r="V13" i="4"/>
  <c r="W13" i="4"/>
  <c r="V28" i="4"/>
  <c r="V61" i="4"/>
  <c r="V77" i="4"/>
  <c r="V124" i="4"/>
  <c r="W124" i="4" s="1"/>
  <c r="W116" i="4"/>
  <c r="V161" i="4"/>
  <c r="W94" i="4"/>
  <c r="V114" i="4"/>
  <c r="W114" i="4" s="1"/>
  <c r="V122" i="4"/>
  <c r="W122" i="4"/>
  <c r="V159" i="4"/>
  <c r="I117" i="4"/>
  <c r="I128" i="4"/>
  <c r="I150" i="4"/>
  <c r="V104" i="4"/>
  <c r="W104" i="4"/>
  <c r="I113" i="4"/>
  <c r="W100" i="4"/>
  <c r="I116" i="4"/>
  <c r="V30" i="4"/>
  <c r="V70" i="4"/>
  <c r="W70" i="4" s="1"/>
  <c r="V102" i="4"/>
  <c r="V29" i="4"/>
  <c r="V62" i="4"/>
  <c r="V45" i="4"/>
  <c r="V106" i="4"/>
  <c r="V23" i="4"/>
  <c r="V73" i="4"/>
  <c r="V107" i="4"/>
  <c r="W107" i="4" s="1"/>
  <c r="I45" i="4"/>
  <c r="I12" i="4"/>
  <c r="I70" i="4"/>
  <c r="I104" i="4"/>
  <c r="M156" i="4"/>
  <c r="G190" i="4"/>
  <c r="H190" i="4"/>
  <c r="G186" i="4"/>
  <c r="H186" i="4"/>
  <c r="G184" i="4"/>
  <c r="H184" i="4" s="1"/>
  <c r="G194" i="4"/>
  <c r="H194" i="4" s="1"/>
  <c r="G171" i="4"/>
  <c r="H171" i="4" s="1"/>
  <c r="V171" i="4" s="1"/>
  <c r="G164" i="4"/>
  <c r="G157" i="4"/>
  <c r="G35" i="4" s="1"/>
  <c r="G91" i="4"/>
  <c r="H91" i="4" s="1"/>
  <c r="G87" i="4"/>
  <c r="H87" i="4" s="1"/>
  <c r="G74" i="4"/>
  <c r="H74" i="4" s="1"/>
  <c r="G63" i="4"/>
  <c r="H63" i="4" s="1"/>
  <c r="V63" i="4" s="1"/>
  <c r="W63" i="4" s="1"/>
  <c r="G60" i="4"/>
  <c r="G57" i="4"/>
  <c r="H57" i="4" s="1"/>
  <c r="G54" i="4"/>
  <c r="G51" i="4"/>
  <c r="G44" i="4"/>
  <c r="G41" i="4"/>
  <c r="H41" i="4" s="1"/>
  <c r="G36" i="4"/>
  <c r="G25" i="4"/>
  <c r="H25" i="4" s="1"/>
  <c r="G22" i="4"/>
  <c r="F184" i="4"/>
  <c r="S154" i="4"/>
  <c r="M154" i="4"/>
  <c r="V145" i="4"/>
  <c r="W145" i="4"/>
  <c r="I145" i="4"/>
  <c r="N187" i="4"/>
  <c r="H58" i="4"/>
  <c r="V58" i="4" s="1"/>
  <c r="H97" i="4"/>
  <c r="I97" i="4" s="1"/>
  <c r="F111" i="4"/>
  <c r="F120" i="4"/>
  <c r="F98" i="4" s="1"/>
  <c r="H125" i="4"/>
  <c r="V125" i="4" s="1"/>
  <c r="W125" i="4" s="1"/>
  <c r="W58" i="4"/>
  <c r="I58" i="4"/>
  <c r="F141" i="4"/>
  <c r="I144" i="4"/>
  <c r="V144" i="4"/>
  <c r="W144" i="4" s="1"/>
  <c r="H66" i="4"/>
  <c r="H69" i="4"/>
  <c r="I69" i="4" s="1"/>
  <c r="H88" i="4"/>
  <c r="I88" i="4" s="1"/>
  <c r="H81" i="4"/>
  <c r="V81" i="4" s="1"/>
  <c r="W81" i="4" s="1"/>
  <c r="H11" i="4"/>
  <c r="V11" i="4" s="1"/>
  <c r="W11" i="4" s="1"/>
  <c r="H7" i="4"/>
  <c r="V7" i="4" s="1"/>
  <c r="W7" i="4" s="1"/>
  <c r="F25" i="4"/>
  <c r="E25" i="4"/>
  <c r="O25" i="4"/>
  <c r="O24" i="4"/>
  <c r="V88" i="4"/>
  <c r="W88" i="4" s="1"/>
  <c r="V69" i="4"/>
  <c r="W69" i="4" s="1"/>
  <c r="V66" i="4"/>
  <c r="W66" i="4" s="1"/>
  <c r="I66" i="4"/>
  <c r="H141" i="4"/>
  <c r="V141" i="4" s="1"/>
  <c r="W141" i="4" s="1"/>
  <c r="H112" i="4"/>
  <c r="V112" i="4" s="1"/>
  <c r="W112" i="4" s="1"/>
  <c r="T25" i="4"/>
  <c r="U25" i="4"/>
  <c r="I11" i="4"/>
  <c r="F36" i="4"/>
  <c r="H40" i="4"/>
  <c r="I40" i="4" s="1"/>
  <c r="H39" i="4"/>
  <c r="V39" i="4" s="1"/>
  <c r="W39" i="4" s="1"/>
  <c r="T15" i="4"/>
  <c r="I142" i="4"/>
  <c r="V142" i="4"/>
  <c r="W142" i="4" s="1"/>
  <c r="U15" i="4"/>
  <c r="O15" i="4"/>
  <c r="H90" i="4"/>
  <c r="V90" i="4" s="1"/>
  <c r="W90" i="4" s="1"/>
  <c r="H149" i="4"/>
  <c r="V149" i="4" s="1"/>
  <c r="W149" i="4" s="1"/>
  <c r="H123" i="4"/>
  <c r="H95" i="4"/>
  <c r="V95" i="4" s="1"/>
  <c r="W95" i="4" s="1"/>
  <c r="H93" i="4"/>
  <c r="V93" i="4" s="1"/>
  <c r="W93" i="4" s="1"/>
  <c r="I93" i="4"/>
  <c r="H92" i="4"/>
  <c r="I92" i="4"/>
  <c r="H89" i="4"/>
  <c r="V89" i="4" s="1"/>
  <c r="W89" i="4" s="1"/>
  <c r="H84" i="4"/>
  <c r="H83" i="4"/>
  <c r="V83" i="4" s="1"/>
  <c r="W83" i="4" s="1"/>
  <c r="H82" i="4"/>
  <c r="V82" i="4" s="1"/>
  <c r="W82" i="4" s="1"/>
  <c r="H80" i="4"/>
  <c r="V80" i="4" s="1"/>
  <c r="W80" i="4" s="1"/>
  <c r="H79" i="4"/>
  <c r="V79" i="4" s="1"/>
  <c r="W79" i="4" s="1"/>
  <c r="H78" i="4"/>
  <c r="V78" i="4" s="1"/>
  <c r="W78" i="4" s="1"/>
  <c r="H76" i="4"/>
  <c r="V76" i="4" s="1"/>
  <c r="W76" i="4" s="1"/>
  <c r="H75" i="4"/>
  <c r="V75" i="4" s="1"/>
  <c r="W75" i="4" s="1"/>
  <c r="H71" i="4"/>
  <c r="H68" i="4"/>
  <c r="V68" i="4" s="1"/>
  <c r="W68" i="4" s="1"/>
  <c r="H67" i="4"/>
  <c r="V67" i="4" s="1"/>
  <c r="W67" i="4" s="1"/>
  <c r="H65" i="4"/>
  <c r="V65" i="4" s="1"/>
  <c r="W65" i="4" s="1"/>
  <c r="H64" i="4"/>
  <c r="V64" i="4" s="1"/>
  <c r="W64" i="4" s="1"/>
  <c r="H59" i="4"/>
  <c r="V59" i="4" s="1"/>
  <c r="W59" i="4" s="1"/>
  <c r="H56" i="4"/>
  <c r="V56" i="4" s="1"/>
  <c r="W56" i="4" s="1"/>
  <c r="H55" i="4"/>
  <c r="V55" i="4" s="1"/>
  <c r="W55" i="4" s="1"/>
  <c r="H53" i="4"/>
  <c r="V53" i="4" s="1"/>
  <c r="W53" i="4" s="1"/>
  <c r="H52" i="4"/>
  <c r="I52" i="4" s="1"/>
  <c r="H43" i="4"/>
  <c r="V43" i="4" s="1"/>
  <c r="H42" i="4"/>
  <c r="V42" i="4"/>
  <c r="W42" i="4" s="1"/>
  <c r="H37" i="4"/>
  <c r="V37" i="4" s="1"/>
  <c r="W37" i="4" s="1"/>
  <c r="H26" i="4"/>
  <c r="V26" i="4" s="1"/>
  <c r="W26" i="4" s="1"/>
  <c r="H148" i="4"/>
  <c r="I148" i="4" s="1"/>
  <c r="H121" i="4"/>
  <c r="V121" i="4" s="1"/>
  <c r="W121" i="4" s="1"/>
  <c r="V52" i="4"/>
  <c r="W52" i="4" s="1"/>
  <c r="I76" i="4"/>
  <c r="I82" i="4"/>
  <c r="V92" i="4"/>
  <c r="W92" i="4" s="1"/>
  <c r="V123" i="4"/>
  <c r="W123" i="4" s="1"/>
  <c r="I123" i="4"/>
  <c r="I152" i="4"/>
  <c r="I59" i="4"/>
  <c r="I68" i="4"/>
  <c r="I78" i="4"/>
  <c r="V143" i="4"/>
  <c r="W143" i="4"/>
  <c r="I143" i="4"/>
  <c r="I37" i="4"/>
  <c r="I64" i="4"/>
  <c r="V71" i="4"/>
  <c r="W71" i="4"/>
  <c r="I71" i="4"/>
  <c r="V84" i="4"/>
  <c r="W84" i="4" s="1"/>
  <c r="I84" i="4"/>
  <c r="I42" i="4"/>
  <c r="I55" i="4"/>
  <c r="D25" i="4"/>
  <c r="H36" i="4"/>
  <c r="I36" i="4" s="1"/>
  <c r="H16" i="4"/>
  <c r="I16" i="4"/>
  <c r="F194" i="4"/>
  <c r="F190" i="4"/>
  <c r="F147" i="4"/>
  <c r="F91" i="4"/>
  <c r="F74" i="4"/>
  <c r="F63" i="4"/>
  <c r="F60" i="4"/>
  <c r="F57" i="4"/>
  <c r="F54" i="4"/>
  <c r="F51" i="4"/>
  <c r="F44" i="4"/>
  <c r="F41" i="4"/>
  <c r="F24" i="4"/>
  <c r="F22" i="4"/>
  <c r="F8" i="4"/>
  <c r="E194" i="4"/>
  <c r="E190" i="4"/>
  <c r="E44" i="4"/>
  <c r="E24" i="4"/>
  <c r="E8" i="4"/>
  <c r="V16" i="4"/>
  <c r="W16" i="4"/>
  <c r="N151" i="4"/>
  <c r="T22" i="4"/>
  <c r="T51" i="4"/>
  <c r="T63" i="4"/>
  <c r="N91" i="4"/>
  <c r="T99" i="4"/>
  <c r="N60" i="4"/>
  <c r="T171" i="4"/>
  <c r="N74" i="4"/>
  <c r="O74" i="4"/>
  <c r="N111" i="4"/>
  <c r="T157" i="4"/>
  <c r="N57" i="4"/>
  <c r="N87" i="4"/>
  <c r="N120" i="4"/>
  <c r="N157" i="4"/>
  <c r="T24" i="4"/>
  <c r="T54" i="4"/>
  <c r="T74" i="4"/>
  <c r="U74" i="4"/>
  <c r="T111" i="4"/>
  <c r="T151" i="4"/>
  <c r="N54" i="4"/>
  <c r="N51" i="4"/>
  <c r="N63" i="4"/>
  <c r="N99" i="4"/>
  <c r="N141" i="4"/>
  <c r="N171" i="4"/>
  <c r="T8" i="4"/>
  <c r="T60" i="4"/>
  <c r="T91" i="4"/>
  <c r="T127" i="4"/>
  <c r="T164" i="4"/>
  <c r="N127" i="4"/>
  <c r="N164" i="4"/>
  <c r="T57" i="4"/>
  <c r="T87" i="4"/>
  <c r="T120" i="4"/>
  <c r="T147" i="4"/>
  <c r="N147" i="4"/>
  <c r="F34" i="4"/>
  <c r="R156" i="4"/>
  <c r="P156" i="4"/>
  <c r="F50" i="4"/>
  <c r="L156" i="4"/>
  <c r="J156" i="4"/>
  <c r="K156" i="4"/>
  <c r="E6" i="4"/>
  <c r="F6" i="4"/>
  <c r="T35" i="4"/>
  <c r="U35" i="4"/>
  <c r="T34" i="4"/>
  <c r="N98" i="4"/>
  <c r="T6" i="4"/>
  <c r="N50" i="4"/>
  <c r="N72" i="4"/>
  <c r="T50" i="4"/>
  <c r="N156" i="4"/>
  <c r="T72" i="4"/>
  <c r="K154" i="4"/>
  <c r="R154" i="4"/>
  <c r="C87" i="4"/>
  <c r="U34" i="4"/>
  <c r="C72" i="4"/>
  <c r="L154" i="4"/>
  <c r="T49" i="4"/>
  <c r="N49" i="4"/>
  <c r="O87" i="4"/>
  <c r="U87" i="4"/>
  <c r="T48" i="4"/>
  <c r="U48" i="4" s="1"/>
  <c r="N48" i="4"/>
  <c r="O72" i="4"/>
  <c r="N183" i="4"/>
  <c r="U72" i="4"/>
  <c r="P154" i="4"/>
  <c r="T154" i="4"/>
  <c r="J154" i="4"/>
  <c r="N154" i="4"/>
  <c r="T183" i="4"/>
  <c r="V183" i="4"/>
  <c r="D190" i="4"/>
  <c r="U56" i="4"/>
  <c r="D194" i="4"/>
  <c r="D171" i="4"/>
  <c r="D164" i="4"/>
  <c r="H164" i="4"/>
  <c r="V164" i="4" s="1"/>
  <c r="H60" i="4"/>
  <c r="V60" i="4"/>
  <c r="H54" i="4"/>
  <c r="V54" i="4" s="1"/>
  <c r="W54" i="4" s="1"/>
  <c r="H51" i="4"/>
  <c r="V51" i="4" s="1"/>
  <c r="W51" i="4" s="1"/>
  <c r="D44" i="4"/>
  <c r="H44" i="4"/>
  <c r="V44" i="4"/>
  <c r="D22" i="4"/>
  <c r="H8" i="4"/>
  <c r="V8" i="4" s="1"/>
  <c r="W8" i="4" s="1"/>
  <c r="H22" i="4"/>
  <c r="V22" i="4"/>
  <c r="D24" i="4"/>
  <c r="D6" i="4"/>
  <c r="D156" i="4"/>
  <c r="H35" i="4"/>
  <c r="I35" i="4" s="1"/>
  <c r="C194" i="4"/>
  <c r="C190" i="4"/>
  <c r="C171" i="4"/>
  <c r="C164" i="4"/>
  <c r="C157" i="4"/>
  <c r="C44" i="4"/>
  <c r="W44" i="4"/>
  <c r="C51" i="4"/>
  <c r="C54" i="4"/>
  <c r="C57" i="4"/>
  <c r="C60" i="4"/>
  <c r="C63" i="4"/>
  <c r="C185" i="4"/>
  <c r="C182" i="4"/>
  <c r="U44" i="4"/>
  <c r="I182" i="4"/>
  <c r="W182" i="4"/>
  <c r="O182" i="4"/>
  <c r="U182" i="4"/>
  <c r="C6" i="4"/>
  <c r="O22" i="4"/>
  <c r="W22" i="4"/>
  <c r="I22" i="4"/>
  <c r="U141" i="4"/>
  <c r="O141" i="4"/>
  <c r="U54" i="4"/>
  <c r="O54" i="4"/>
  <c r="W157" i="4"/>
  <c r="U157" i="4"/>
  <c r="I157" i="4"/>
  <c r="O157" i="4"/>
  <c r="W190" i="4"/>
  <c r="I190" i="4"/>
  <c r="U190" i="4"/>
  <c r="O190" i="4"/>
  <c r="U51" i="4"/>
  <c r="O51" i="4"/>
  <c r="O151" i="4"/>
  <c r="U151" i="4"/>
  <c r="O127" i="4"/>
  <c r="U127" i="4"/>
  <c r="U63" i="4"/>
  <c r="O63" i="4"/>
  <c r="U164" i="4"/>
  <c r="O164" i="4"/>
  <c r="I164" i="4"/>
  <c r="W164" i="4"/>
  <c r="W194" i="4"/>
  <c r="I194" i="4"/>
  <c r="U194" i="4"/>
  <c r="O194" i="4"/>
  <c r="W185" i="4"/>
  <c r="I185" i="4"/>
  <c r="U185" i="4"/>
  <c r="O185" i="4"/>
  <c r="O60" i="4"/>
  <c r="W60" i="4"/>
  <c r="U60" i="4"/>
  <c r="I60" i="4"/>
  <c r="I44" i="4"/>
  <c r="O44" i="4"/>
  <c r="W171" i="4"/>
  <c r="U171" i="4"/>
  <c r="I171" i="4"/>
  <c r="O171" i="4"/>
  <c r="O8" i="4"/>
  <c r="U8" i="4"/>
  <c r="O57" i="4"/>
  <c r="U57" i="4"/>
  <c r="U22" i="4"/>
  <c r="U120" i="4"/>
  <c r="O120" i="4"/>
  <c r="U111" i="4"/>
  <c r="O111" i="4"/>
  <c r="O91" i="4"/>
  <c r="U91" i="4"/>
  <c r="O99" i="4"/>
  <c r="U99" i="4"/>
  <c r="C50" i="4"/>
  <c r="U98" i="4"/>
  <c r="U6" i="4"/>
  <c r="O6" i="4"/>
  <c r="U50" i="4"/>
  <c r="O50" i="4"/>
  <c r="O147" i="4"/>
  <c r="U147" i="4"/>
  <c r="O156" i="4"/>
  <c r="I156" i="4"/>
  <c r="U24" i="4"/>
  <c r="O98" i="4"/>
  <c r="C49" i="4"/>
  <c r="U49" i="4"/>
  <c r="O49" i="4"/>
  <c r="C48" i="4"/>
  <c r="O48" i="4"/>
  <c r="C154" i="4"/>
  <c r="U154" i="4"/>
  <c r="O154" i="4"/>
  <c r="I154" i="4"/>
  <c r="W154" i="4"/>
  <c r="E154" i="4" l="1"/>
  <c r="H147" i="4"/>
  <c r="H151" i="4"/>
  <c r="V152" i="4"/>
  <c r="W152" i="4" s="1"/>
  <c r="V40" i="4"/>
  <c r="W40" i="4" s="1"/>
  <c r="S182" i="4"/>
  <c r="T182" i="4" s="1"/>
  <c r="V182" i="4" s="1"/>
  <c r="T187" i="4"/>
  <c r="V187" i="4" s="1"/>
  <c r="V134" i="4"/>
  <c r="W134" i="4" s="1"/>
  <c r="I125" i="4"/>
  <c r="I121" i="4"/>
  <c r="I112" i="4"/>
  <c r="H120" i="4"/>
  <c r="V120" i="4" s="1"/>
  <c r="W120" i="4" s="1"/>
  <c r="D98" i="4"/>
  <c r="D49" i="4" s="1"/>
  <c r="D48" i="4" s="1"/>
  <c r="D187" i="4" s="1"/>
  <c r="D182" i="4" s="1"/>
  <c r="D202" i="4" s="1"/>
  <c r="D154" i="4"/>
  <c r="G24" i="4"/>
  <c r="H24" i="4" s="1"/>
  <c r="I26" i="4"/>
  <c r="G156" i="4"/>
  <c r="H156" i="4" s="1"/>
  <c r="H157" i="4"/>
  <c r="V157" i="4" s="1"/>
  <c r="I151" i="4"/>
  <c r="V151" i="4"/>
  <c r="W151" i="4" s="1"/>
  <c r="V147" i="4"/>
  <c r="W147" i="4" s="1"/>
  <c r="I147" i="4"/>
  <c r="I149" i="4"/>
  <c r="V148" i="4"/>
  <c r="W148" i="4" s="1"/>
  <c r="I141" i="4"/>
  <c r="I136" i="4"/>
  <c r="V130" i="4"/>
  <c r="W130" i="4" s="1"/>
  <c r="V129" i="4"/>
  <c r="W129" i="4" s="1"/>
  <c r="I127" i="4"/>
  <c r="V115" i="4"/>
  <c r="W115" i="4" s="1"/>
  <c r="V111" i="4"/>
  <c r="W111" i="4" s="1"/>
  <c r="I111" i="4"/>
  <c r="G98" i="4"/>
  <c r="H98" i="4" s="1"/>
  <c r="V98" i="4" s="1"/>
  <c r="W98" i="4" s="1"/>
  <c r="H133" i="4"/>
  <c r="I133" i="4" s="1"/>
  <c r="I105" i="4"/>
  <c r="V103" i="4"/>
  <c r="W103" i="4" s="1"/>
  <c r="H99" i="4"/>
  <c r="I99" i="4" s="1"/>
  <c r="V97" i="4"/>
  <c r="W97" i="4" s="1"/>
  <c r="V96" i="4"/>
  <c r="W96" i="4" s="1"/>
  <c r="I95" i="4"/>
  <c r="I91" i="4"/>
  <c r="V91" i="4"/>
  <c r="W91" i="4" s="1"/>
  <c r="I90" i="4"/>
  <c r="I89" i="4"/>
  <c r="V87" i="4"/>
  <c r="W87" i="4" s="1"/>
  <c r="I87" i="4"/>
  <c r="V86" i="4"/>
  <c r="W86" i="4" s="1"/>
  <c r="I85" i="4"/>
  <c r="I83" i="4"/>
  <c r="I81" i="4"/>
  <c r="I80" i="4"/>
  <c r="I79" i="4"/>
  <c r="I74" i="4"/>
  <c r="V74" i="4"/>
  <c r="W74" i="4" s="1"/>
  <c r="G72" i="4"/>
  <c r="H72" i="4" s="1"/>
  <c r="I75" i="4"/>
  <c r="I67" i="4"/>
  <c r="I65" i="4"/>
  <c r="I63" i="4"/>
  <c r="V57" i="4"/>
  <c r="W57" i="4" s="1"/>
  <c r="I57" i="4"/>
  <c r="I56" i="4"/>
  <c r="I54" i="4"/>
  <c r="G50" i="4"/>
  <c r="H50" i="4" s="1"/>
  <c r="I50" i="4" s="1"/>
  <c r="I53" i="4"/>
  <c r="I51" i="4"/>
  <c r="V41" i="4"/>
  <c r="W41" i="4" s="1"/>
  <c r="I41" i="4"/>
  <c r="G34" i="4"/>
  <c r="H34" i="4" s="1"/>
  <c r="V34" i="4" s="1"/>
  <c r="W34" i="4" s="1"/>
  <c r="I39" i="4"/>
  <c r="V38" i="4"/>
  <c r="W38" i="4" s="1"/>
  <c r="V36" i="4"/>
  <c r="W36" i="4" s="1"/>
  <c r="V35" i="4"/>
  <c r="W35" i="4" s="1"/>
  <c r="I24" i="4"/>
  <c r="V24" i="4"/>
  <c r="W24" i="4" s="1"/>
  <c r="V25" i="4"/>
  <c r="W25" i="4" s="1"/>
  <c r="I25" i="4"/>
  <c r="V27" i="4"/>
  <c r="W27" i="4" s="1"/>
  <c r="H15" i="4"/>
  <c r="I15" i="4" s="1"/>
  <c r="G6" i="4"/>
  <c r="H6" i="4" s="1"/>
  <c r="I6" i="4" s="1"/>
  <c r="I19" i="4"/>
  <c r="I20" i="4"/>
  <c r="V15" i="4"/>
  <c r="W15" i="4" s="1"/>
  <c r="I8" i="4"/>
  <c r="V6" i="4"/>
  <c r="W6" i="4" s="1"/>
  <c r="I7" i="4"/>
  <c r="I139" i="4"/>
  <c r="F49" i="4"/>
  <c r="F48" i="4"/>
  <c r="I120" i="4" l="1"/>
  <c r="V133" i="4"/>
  <c r="W133" i="4" s="1"/>
  <c r="I98" i="4"/>
  <c r="V99" i="4"/>
  <c r="W99" i="4" s="1"/>
  <c r="V72" i="4"/>
  <c r="W72" i="4" s="1"/>
  <c r="I72" i="4"/>
  <c r="V50" i="4"/>
  <c r="W50" i="4" s="1"/>
  <c r="G49" i="4"/>
  <c r="G48" i="4" s="1"/>
  <c r="G187" i="4" s="1"/>
  <c r="H187" i="4" s="1"/>
  <c r="I34" i="4"/>
  <c r="F187" i="4"/>
  <c r="F182" i="4" s="1"/>
  <c r="F202" i="4" s="1"/>
  <c r="F154" i="4"/>
  <c r="G182" i="4" l="1"/>
  <c r="H48" i="4"/>
  <c r="V48" i="4" s="1"/>
  <c r="W48" i="4" s="1"/>
  <c r="G154" i="4"/>
  <c r="H154" i="4" s="1"/>
  <c r="V154" i="4" s="1"/>
  <c r="H49" i="4"/>
  <c r="H182" i="4" l="1"/>
  <c r="G202" i="4"/>
  <c r="I48" i="4"/>
  <c r="I49" i="4"/>
  <c r="V49" i="4"/>
  <c r="W4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63" authorId="0" shapeId="0" xr:uid="{95069220-0142-473B-AA0C-08FB2D08E95D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Refere-se as aquisições de estoque de mercadorias da Loja do Museu Catavento.</t>
        </r>
      </text>
    </comment>
    <comment ref="D200" authorId="0" shapeId="0" xr:uid="{10FB8803-3E14-4504-9741-C28D26B26828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Saldo de conta corrente e investimento da Loja</t>
        </r>
      </text>
    </comment>
    <comment ref="E200" authorId="0" shapeId="0" xr:uid="{1257B914-B543-4594-A19E-A54B3B5E60B9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Saldo de conta corrente e investimento da Loja</t>
        </r>
      </text>
    </comment>
    <comment ref="F200" authorId="0" shapeId="0" xr:uid="{A69E3B22-8983-4DDF-8852-94EB12318D4D}">
      <text>
        <r>
          <rPr>
            <b/>
            <sz val="9"/>
            <color indexed="81"/>
            <rFont val="Segoe UI"/>
            <charset val="1"/>
          </rPr>
          <t>Autor:</t>
        </r>
        <r>
          <rPr>
            <sz val="9"/>
            <color indexed="81"/>
            <rFont val="Segoe UI"/>
            <charset val="1"/>
          </rPr>
          <t xml:space="preserve">
Saldo de conta corrente e investimento da Loja</t>
        </r>
      </text>
    </comment>
    <comment ref="G200" authorId="0" shapeId="0" xr:uid="{B61200B1-2C77-471C-BFBA-156F92FE6662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Saldo de conta corrente e investimento da Loja</t>
        </r>
      </text>
    </comment>
  </commentList>
</comments>
</file>

<file path=xl/sharedStrings.xml><?xml version="1.0" encoding="utf-8"?>
<sst xmlns="http://schemas.openxmlformats.org/spreadsheetml/2006/main" count="7630" uniqueCount="1133">
  <si>
    <t>Exercício: 2023</t>
  </si>
  <si>
    <r>
      <rPr>
        <b/>
        <sz val="11"/>
        <rFont val="Calibri"/>
        <family val="2"/>
        <scheme val="minor"/>
      </rPr>
      <t>Organização Social:</t>
    </r>
    <r>
      <rPr>
        <sz val="11"/>
        <rFont val="Calibri"/>
        <family val="2"/>
        <scheme val="minor"/>
      </rPr>
      <t xml:space="preserve"> Catavento Cultural e Organizacional</t>
    </r>
  </si>
  <si>
    <r>
      <rPr>
        <b/>
        <sz val="11"/>
        <rFont val="Calibri"/>
        <family val="2"/>
        <scheme val="minor"/>
      </rPr>
      <t>Unidade Gestora:</t>
    </r>
    <r>
      <rPr>
        <sz val="11"/>
        <rFont val="Calibri"/>
        <family val="2"/>
        <scheme val="minor"/>
      </rPr>
      <t xml:space="preserve"> Unidade de Preservação do Patrimônio  Museológico</t>
    </r>
  </si>
  <si>
    <r>
      <rPr>
        <b/>
        <sz val="11"/>
        <rFont val="Calibri"/>
        <family val="2"/>
        <scheme val="minor"/>
      </rPr>
      <t>Contrato de Gestão:</t>
    </r>
    <r>
      <rPr>
        <sz val="11"/>
        <rFont val="Calibri"/>
        <family val="2"/>
        <scheme val="minor"/>
      </rPr>
      <t xml:space="preserve"> 07/2022</t>
    </r>
  </si>
  <si>
    <r>
      <t xml:space="preserve">Objeto Contratual: </t>
    </r>
    <r>
      <rPr>
        <sz val="11"/>
        <rFont val="Calibri"/>
        <family val="2"/>
        <scheme val="minor"/>
      </rPr>
      <t>Museu Catavento - Espaço Cultura de Ciência</t>
    </r>
  </si>
  <si>
    <t>I - REPASSES  E OUTROS RECURSOS VINCULADOS AO CONTRATO DE GESTÃO</t>
  </si>
  <si>
    <t>Orçamento 2023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</si>
  <si>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</si>
  <si>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</si>
  <si>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</si>
  <si>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</si>
  <si>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</si>
  <si>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</si>
  <si>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</si>
  <si>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</si>
  <si>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Realizado 
2º quadrimestre</t>
  </si>
  <si>
    <t>% Realizado
2º quadrimestre</t>
  </si>
  <si>
    <t>Setembro</t>
  </si>
  <si>
    <t>Outubro</t>
  </si>
  <si>
    <t>Novembro</t>
  </si>
  <si>
    <t>Dezembro</t>
  </si>
  <si>
    <t>Realizado 
3º quadrimestre</t>
  </si>
  <si>
    <t>% Realizado
3º quadrimestre</t>
  </si>
  <si>
    <t>Realizado 
acumulado anual</t>
  </si>
  <si>
    <t>% Realizado 2023</t>
  </si>
  <si>
    <t>Recursos Líquidos para o Contrato de Gestão</t>
  </si>
  <si>
    <t>1.1</t>
  </si>
  <si>
    <t>Repasse Contrato de Gestão</t>
  </si>
  <si>
    <t>1.2</t>
  </si>
  <si>
    <t>Movimentação de Recursos Reservados</t>
  </si>
  <si>
    <t>1.2.1</t>
  </si>
  <si>
    <t>Constituição Recursos de Reserva</t>
  </si>
  <si>
    <t>1.2.2</t>
  </si>
  <si>
    <t>Reversão de Recursos de Reservas</t>
  </si>
  <si>
    <t>1.2.3</t>
  </si>
  <si>
    <t>Constituição Recursos de Contingência</t>
  </si>
  <si>
    <t>1.2.4</t>
  </si>
  <si>
    <t>Reversão de Recursos de Contingências</t>
  </si>
  <si>
    <t>1.2.5</t>
  </si>
  <si>
    <t>Constituição de Outras Reservas (Transferência Reserva de Contingência CG 02.2017)</t>
  </si>
  <si>
    <t>1.2.6</t>
  </si>
  <si>
    <t>Reversão de Recursos Reservados (Outros)</t>
  </si>
  <si>
    <t>1.3</t>
  </si>
  <si>
    <t>Outras Receitas</t>
  </si>
  <si>
    <t>1.3.1</t>
  </si>
  <si>
    <t>Saldo anterior da conta de repasse para utilização nos exercícios</t>
  </si>
  <si>
    <t>1.3.3</t>
  </si>
  <si>
    <t>Saldo anterior da conta de fundo de reserva para utilização nos exercícios</t>
  </si>
  <si>
    <t>1.3.4</t>
  </si>
  <si>
    <t>Saldo anterior da conta de reserva de contingência para compor o fundo de contingência</t>
  </si>
  <si>
    <t>1.3.5</t>
  </si>
  <si>
    <t>Outros saldos</t>
  </si>
  <si>
    <t>1.3.5.1</t>
  </si>
  <si>
    <t>Receitas Financeiras</t>
  </si>
  <si>
    <t>1.3.2.2</t>
  </si>
  <si>
    <t>Recursos de Investimento do Contrato de Gestão</t>
  </si>
  <si>
    <t>2.1</t>
  </si>
  <si>
    <t>Investimento do CG</t>
  </si>
  <si>
    <t>Recursos de Captação</t>
  </si>
  <si>
    <t>3.1</t>
  </si>
  <si>
    <t>Recursos de Captação voltados a Custeio</t>
  </si>
  <si>
    <t>3.1.1</t>
  </si>
  <si>
    <t>Captação de Recursos Operacionais (bilheteria, cessão onerosa de espaço, loja, café, doações, estacionamento, etc)</t>
  </si>
  <si>
    <t>3.1.2</t>
  </si>
  <si>
    <t>Captação de Recursos Incentivados</t>
  </si>
  <si>
    <t>3.1.3</t>
  </si>
  <si>
    <t>Trabalho Voluntário</t>
  </si>
  <si>
    <t>3.1.4</t>
  </si>
  <si>
    <t>Parcerias</t>
  </si>
  <si>
    <t>3.2</t>
  </si>
  <si>
    <t>Recursos de Captação voltados a Investimentos</t>
  </si>
  <si>
    <t>II - DEMONSTRAÇÃO DE RESULTADO</t>
  </si>
  <si>
    <t>RECEITAS APROPRIADAS VINCULADAS AO CONTRATO DE GESTÃO</t>
  </si>
  <si>
    <t>Total de Receitas vinculadas ao Plano de Trabalho</t>
  </si>
  <si>
    <t>4.1</t>
  </si>
  <si>
    <t>Receita de Repasse Apropriada</t>
  </si>
  <si>
    <t>4.2</t>
  </si>
  <si>
    <t>Receita de Captação Apropriada</t>
  </si>
  <si>
    <t>4.2.1</t>
  </si>
  <si>
    <t>4.2.2</t>
  </si>
  <si>
    <t>4.2.3</t>
  </si>
  <si>
    <t>4.2.4</t>
  </si>
  <si>
    <t>4.3</t>
  </si>
  <si>
    <t>Total das Receitas Financeiras</t>
  </si>
  <si>
    <t>4.3.1</t>
  </si>
  <si>
    <t>4.3.2</t>
  </si>
  <si>
    <t>5</t>
  </si>
  <si>
    <t>Total de Receitas para a realização de metas condicionadas</t>
  </si>
  <si>
    <t>5.1</t>
  </si>
  <si>
    <t>Receitas para realização de metas condicionadas</t>
  </si>
  <si>
    <t>DESPESAS DO CONTRATO DE GESTÃO</t>
  </si>
  <si>
    <t>Total de Despesas</t>
  </si>
  <si>
    <t>6.1</t>
  </si>
  <si>
    <t>Subtotal de Despesas</t>
  </si>
  <si>
    <t>6.1.1</t>
  </si>
  <si>
    <t>Recursos Humanos - Salários, encargos e benefícios</t>
  </si>
  <si>
    <t>6.1.1.1</t>
  </si>
  <si>
    <t>Diretoria</t>
  </si>
  <si>
    <t>6.1.1.1.1</t>
  </si>
  <si>
    <t>Área Meio</t>
  </si>
  <si>
    <t>6.1.1.1.2</t>
  </si>
  <si>
    <t>Área Fim</t>
  </si>
  <si>
    <t>6.1.1.2</t>
  </si>
  <si>
    <t>Demais Funcionários</t>
  </si>
  <si>
    <t>6.1.1.2.1</t>
  </si>
  <si>
    <t>6.1.1.2.2</t>
  </si>
  <si>
    <t>6.1.1.3</t>
  </si>
  <si>
    <t>Estagiários</t>
  </si>
  <si>
    <t>6.1.1.3.1</t>
  </si>
  <si>
    <t>6.1.1.3.2</t>
  </si>
  <si>
    <t>6.1.1.4</t>
  </si>
  <si>
    <t>Aprendizes</t>
  </si>
  <si>
    <t>6.1.1.4.1</t>
  </si>
  <si>
    <t>6.1.1.4.2</t>
  </si>
  <si>
    <t>6.1.2</t>
  </si>
  <si>
    <t>Prestadores de serviços (Consultorias/Assessorias/Pessoas Jurídicas) - Área Meio</t>
  </si>
  <si>
    <t>6.1.2.1</t>
  </si>
  <si>
    <t>Limpeza</t>
  </si>
  <si>
    <t>6.1.2.2</t>
  </si>
  <si>
    <t>Vigilância / portaria / segurança</t>
  </si>
  <si>
    <t>6.1.2.3</t>
  </si>
  <si>
    <t>Jurídica</t>
  </si>
  <si>
    <t>6.1.2.4</t>
  </si>
  <si>
    <t>Informática</t>
  </si>
  <si>
    <t>6.1.2.5</t>
  </si>
  <si>
    <t>Administrativa / RH</t>
  </si>
  <si>
    <t>6.1.2.6</t>
  </si>
  <si>
    <t>Contábil</t>
  </si>
  <si>
    <t>6.1.2.7</t>
  </si>
  <si>
    <t>Auditoria</t>
  </si>
  <si>
    <t>6.1.2.8</t>
  </si>
  <si>
    <t>Outras Despesas (Bilheteria, Sist. Integrado, Direito de Uso )</t>
  </si>
  <si>
    <t>6.1.3</t>
  </si>
  <si>
    <t>Custos Administrativos, Institucionais e Governança</t>
  </si>
  <si>
    <t>6.1.3.1</t>
  </si>
  <si>
    <t>Locação de imóveis</t>
  </si>
  <si>
    <t>6.1.3.2</t>
  </si>
  <si>
    <t xml:space="preserve">Utilidades públicas   </t>
  </si>
  <si>
    <t>6.1.3.2.1</t>
  </si>
  <si>
    <t>Água</t>
  </si>
  <si>
    <t>6.1.3.2.2</t>
  </si>
  <si>
    <t>Energia Elétrica</t>
  </si>
  <si>
    <t>6.1.3.2.3</t>
  </si>
  <si>
    <t>Gás</t>
  </si>
  <si>
    <t>6.1.3.2.4</t>
  </si>
  <si>
    <t>Internet</t>
  </si>
  <si>
    <t>6.1.3.2.5</t>
  </si>
  <si>
    <t>Telefonia</t>
  </si>
  <si>
    <t>6.1.3.3</t>
  </si>
  <si>
    <t>Uniformes e EPIs</t>
  </si>
  <si>
    <t>6.1.3.4</t>
  </si>
  <si>
    <t>Viagens e Estadias</t>
  </si>
  <si>
    <t>6.1.3.5</t>
  </si>
  <si>
    <t>Material de consumo, escritório e limpeza</t>
  </si>
  <si>
    <t>6.1.3.6</t>
  </si>
  <si>
    <t>Despesas tributárias e financeiras</t>
  </si>
  <si>
    <t>6.1.3.7</t>
  </si>
  <si>
    <t>Despesas diversas (correio, xerox, motoboy, etc.)</t>
  </si>
  <si>
    <t>6.1.3.8</t>
  </si>
  <si>
    <t>Treinamento de Funcionários</t>
  </si>
  <si>
    <t>6.1.3.9</t>
  </si>
  <si>
    <t>Prevenção Covid-19</t>
  </si>
  <si>
    <t>6.1.3.10</t>
  </si>
  <si>
    <t xml:space="preserve">Outras Despesas </t>
  </si>
  <si>
    <t>6.1.3.10.1</t>
  </si>
  <si>
    <t>Locação de Veiculos</t>
  </si>
  <si>
    <t>6.1.3.10.2</t>
  </si>
  <si>
    <t>Investimentos</t>
  </si>
  <si>
    <t>6.1.3.10.3</t>
  </si>
  <si>
    <t>Provisões Judiciais</t>
  </si>
  <si>
    <t>6.1.4</t>
  </si>
  <si>
    <t>Programa de Edificações: Conservação, Manutenção e Segurança</t>
  </si>
  <si>
    <t>6.1.4.1</t>
  </si>
  <si>
    <t>Conservação e manutenção de edificações (reparos, pinturas,  limpeza  de  caixa  de  água,  limpeza  de calhas, etc.)</t>
  </si>
  <si>
    <t>6.1.4.2</t>
  </si>
  <si>
    <t>Sistema de Monitoramento de Segurança e AVCB</t>
  </si>
  <si>
    <t>6.1.4.3</t>
  </si>
  <si>
    <t>Equipamentos / Implementos</t>
  </si>
  <si>
    <t>6.1.4.4</t>
  </si>
  <si>
    <t>Seguros (predial, incêndio, etc.)</t>
  </si>
  <si>
    <t>6.1.4.5</t>
  </si>
  <si>
    <t>Alvará de funcionamento de local de reunião</t>
  </si>
  <si>
    <t>6.1.4.6</t>
  </si>
  <si>
    <t>Outras Despesas (Investimentos)</t>
  </si>
  <si>
    <t>6.1.5</t>
  </si>
  <si>
    <t>Programas de Trabalho da Área Fim</t>
  </si>
  <si>
    <t>6.1.5.1</t>
  </si>
  <si>
    <t>Programa de Acervo: Documentação, Conservação e Pesquisa</t>
  </si>
  <si>
    <t>6.1.5.1.1</t>
  </si>
  <si>
    <t>Aquisição de Acervo museológico/bibliográfico</t>
  </si>
  <si>
    <t>6.1.5.1.2</t>
  </si>
  <si>
    <t>Reserva técnica externa</t>
  </si>
  <si>
    <t>6.1.5.1.3</t>
  </si>
  <si>
    <t>Transporte de Acervo</t>
  </si>
  <si>
    <t>6.1.5.1.4</t>
  </si>
  <si>
    <t>Conservação Preventiva</t>
  </si>
  <si>
    <t>6.1.5.1.5</t>
  </si>
  <si>
    <t>Restauro</t>
  </si>
  <si>
    <t>6.1.5.1.6</t>
  </si>
  <si>
    <t xml:space="preserve">Higienização </t>
  </si>
  <si>
    <t>6.1.5.1.7</t>
  </si>
  <si>
    <t>Projeto de documentação</t>
  </si>
  <si>
    <t>6.1.5.1.8</t>
  </si>
  <si>
    <t>Centro de Referência/Pesquisa/Projeto de história oral</t>
  </si>
  <si>
    <t>6.1.5.1.9</t>
  </si>
  <si>
    <t>Mobiliário e equipamentos para as áreas técnicas</t>
  </si>
  <si>
    <t>6.1.5.1.10</t>
  </si>
  <si>
    <t>Banco de dados</t>
  </si>
  <si>
    <t>6.1.5.1.11</t>
  </si>
  <si>
    <t>Direitos autorais</t>
  </si>
  <si>
    <t>6.1.5.2</t>
  </si>
  <si>
    <t>Programa de Exposições e Programação Cultural</t>
  </si>
  <si>
    <t>6.1.5.2.1</t>
  </si>
  <si>
    <t>Manutenção de exposição de longa duração</t>
  </si>
  <si>
    <t>6.1.5.2.2</t>
  </si>
  <si>
    <t>Nova exposição de longa duração</t>
  </si>
  <si>
    <t>6.1.5.2.3</t>
  </si>
  <si>
    <t>Exposições Temporárias</t>
  </si>
  <si>
    <t>6.1.5.2.4</t>
  </si>
  <si>
    <t>Exposições Itinerantes</t>
  </si>
  <si>
    <t>6.1.5.2.5</t>
  </si>
  <si>
    <t>Exposições Virtuais</t>
  </si>
  <si>
    <t>6.1.5.2.6</t>
  </si>
  <si>
    <t>Programação Cultural</t>
  </si>
  <si>
    <t>6.1.5.2.7</t>
  </si>
  <si>
    <t>(Evento específico do museu que tenha grande repercussão, deverá ser listado individualmente. Ex.: Prêmio Design, Festa do Imigrante, Semana do Portinari, etc.)</t>
  </si>
  <si>
    <t>6.1.5.2.8</t>
  </si>
  <si>
    <t>Cursos e Oficinas</t>
  </si>
  <si>
    <t>6.1.5.3</t>
  </si>
  <si>
    <t>Programa Educativo</t>
  </si>
  <si>
    <t>6.1.5.3.1</t>
  </si>
  <si>
    <t>Programas/Projetos Educativos</t>
  </si>
  <si>
    <t>6.1.5.3.2</t>
  </si>
  <si>
    <t>Ações extramuros</t>
  </si>
  <si>
    <t>6.1.5.3.3</t>
  </si>
  <si>
    <t>Ações de formação para público educativo</t>
  </si>
  <si>
    <t>6.1.5.3.4</t>
  </si>
  <si>
    <t>Materiais e recursos educativos</t>
  </si>
  <si>
    <t>6.1.5.3.5</t>
  </si>
  <si>
    <t>Aquisição de equipamentos e materiais</t>
  </si>
  <si>
    <t>6.1.5.3.6</t>
  </si>
  <si>
    <t>Conteúdo digital e engajamento virtual</t>
  </si>
  <si>
    <t>6.1.5.4</t>
  </si>
  <si>
    <t>Programa Conexões Museus SP</t>
  </si>
  <si>
    <t>6.1.5.4.1</t>
  </si>
  <si>
    <t>Ações de capacitação (Cursos livres, cursos regulares, oficinas) </t>
  </si>
  <si>
    <t>6.1.5.4.2</t>
  </si>
  <si>
    <t>Ações de vivência profissional (estágio técnico, dentre outras ações semelhantes) </t>
  </si>
  <si>
    <t>6.1.5.4.3</t>
  </si>
  <si>
    <t>Ações de fomento (chamadas públicas para exposições com curadoria compartilhada interinstitucionais) </t>
  </si>
  <si>
    <t>6.1.5.4.4</t>
  </si>
  <si>
    <t>Ações de articulação (encontro da rede temática, mapeamento de acervos) </t>
  </si>
  <si>
    <t>6.1.5.4.5</t>
  </si>
  <si>
    <t>Ações de difusão museológica (apoio à eventos museológicos, publicações) </t>
  </si>
  <si>
    <t>6.1.5.5</t>
  </si>
  <si>
    <t>Programa de Gestão Museológica</t>
  </si>
  <si>
    <t>6.1.5.5.1</t>
  </si>
  <si>
    <t xml:space="preserve">Plano Museológico </t>
  </si>
  <si>
    <t>6.1.5.5.2</t>
  </si>
  <si>
    <t>Planejamento Estratégico</t>
  </si>
  <si>
    <t>6.1.5.5.3</t>
  </si>
  <si>
    <t>Pesquisa de público</t>
  </si>
  <si>
    <t>6.1.5.5.4</t>
  </si>
  <si>
    <t>Acessibilidade</t>
  </si>
  <si>
    <t>6.1.5.5.5</t>
  </si>
  <si>
    <t>Sustentabilidade</t>
  </si>
  <si>
    <t>6.1.5.5.6</t>
  </si>
  <si>
    <t>Gestão tecnológica</t>
  </si>
  <si>
    <t>6.1.5.5.7</t>
  </si>
  <si>
    <t>Compliance</t>
  </si>
  <si>
    <t>6.1.6</t>
  </si>
  <si>
    <t>Comunicação e Imprensa</t>
  </si>
  <si>
    <t>6.1.6.1</t>
  </si>
  <si>
    <t>Plano de Comunicação e Site</t>
  </si>
  <si>
    <t>6.1.6.2</t>
  </si>
  <si>
    <t>Projetos Gráficos e Materiais de comunicação</t>
  </si>
  <si>
    <t>6.1.6.3</t>
  </si>
  <si>
    <t>Publicações</t>
  </si>
  <si>
    <t>6.1.6.4</t>
  </si>
  <si>
    <t>Assessoria de imprensa e Publicidade</t>
  </si>
  <si>
    <t>6.1.6.5</t>
  </si>
  <si>
    <t>Outros (Sinalização Interna e Externa)</t>
  </si>
  <si>
    <t>6.2</t>
  </si>
  <si>
    <t>Depreciação/Amortização/Baixa do Imobilizado</t>
  </si>
  <si>
    <t>6.2.1</t>
  </si>
  <si>
    <t>Depreciação</t>
  </si>
  <si>
    <t>6.2.2</t>
  </si>
  <si>
    <t>Amortização</t>
  </si>
  <si>
    <t>6.2.3</t>
  </si>
  <si>
    <t>Baixa de ativo imobilizado</t>
  </si>
  <si>
    <t>6.2.4</t>
  </si>
  <si>
    <t>Outros (especificar)</t>
  </si>
  <si>
    <t>6.2.4.1</t>
  </si>
  <si>
    <t>Voluntários/Serviços Gratuitos</t>
  </si>
  <si>
    <t>6.2.4.2</t>
  </si>
  <si>
    <t>Custo da Mercadoria Vendida Loja</t>
  </si>
  <si>
    <t>7</t>
  </si>
  <si>
    <t>Superávit/Déficit do exercício</t>
  </si>
  <si>
    <t>III - INVESTIMENTOS/IMOBILIZADO</t>
  </si>
  <si>
    <t>8</t>
  </si>
  <si>
    <t>Investimentos com recursos vinculados aos contratos de gestão</t>
  </si>
  <si>
    <t>8.1</t>
  </si>
  <si>
    <t>Equipamentos de informática</t>
  </si>
  <si>
    <t>8.2</t>
  </si>
  <si>
    <t>Móveis e utensílios</t>
  </si>
  <si>
    <t>8.3</t>
  </si>
  <si>
    <t>Máquinas e equipamentos</t>
  </si>
  <si>
    <t>8.4</t>
  </si>
  <si>
    <t>Software</t>
  </si>
  <si>
    <t>8.5</t>
  </si>
  <si>
    <t>Benfeitorias</t>
  </si>
  <si>
    <t>8.6</t>
  </si>
  <si>
    <t>Aquisição de acervo</t>
  </si>
  <si>
    <t>9</t>
  </si>
  <si>
    <t>Recursos públicos específicos para investimento no contrato de gestão</t>
  </si>
  <si>
    <t>9.1</t>
  </si>
  <si>
    <t>9.2</t>
  </si>
  <si>
    <t>9.3</t>
  </si>
  <si>
    <t>9.4</t>
  </si>
  <si>
    <t>9.5</t>
  </si>
  <si>
    <t>9.6</t>
  </si>
  <si>
    <t>10</t>
  </si>
  <si>
    <t>Investimentos com recursos incentivados</t>
  </si>
  <si>
    <t>10.1</t>
  </si>
  <si>
    <t>10.2</t>
  </si>
  <si>
    <t>10.3</t>
  </si>
  <si>
    <t>10.4</t>
  </si>
  <si>
    <t>10.5</t>
  </si>
  <si>
    <t>10.6</t>
  </si>
  <si>
    <t>IV - PROJETOS A EXECUTAR</t>
  </si>
  <si>
    <t>IV - PROJETOS A EXECUTAR, SALDOS DE RECURSOS VINCULADOS AO CONTRATO DE GESTÃO E SALDOS BANCÁRIOS</t>
  </si>
  <si>
    <t>11</t>
  </si>
  <si>
    <t>Projetos a Executar (Contábil)</t>
  </si>
  <si>
    <t>11.1</t>
  </si>
  <si>
    <t>Saldo dos exercícios anteriores</t>
  </si>
  <si>
    <t>11.2</t>
  </si>
  <si>
    <t>Recursos líquidos para o contrato de gestão</t>
  </si>
  <si>
    <t>11.3</t>
  </si>
  <si>
    <t>Receitas apropriadas</t>
  </si>
  <si>
    <t>11.4</t>
  </si>
  <si>
    <t>Receitas financeiras dos recursos de reservas e contingência</t>
  </si>
  <si>
    <t>11.5</t>
  </si>
  <si>
    <t>Investimentos com recursos vinculados ao CG</t>
  </si>
  <si>
    <t>11.6</t>
  </si>
  <si>
    <t>Restituição de recursos a SEC</t>
  </si>
  <si>
    <t>11.7</t>
  </si>
  <si>
    <t>Outros (Exposição de Longa Duração e Infraestrutura Tecnológica)</t>
  </si>
  <si>
    <t>12</t>
  </si>
  <si>
    <t>Recursos Incentivados - saldo a ser executado</t>
  </si>
  <si>
    <t>12.1</t>
  </si>
  <si>
    <t>Recursos captados</t>
  </si>
  <si>
    <t>12.2</t>
  </si>
  <si>
    <t>Receita apropriada do recurso captado</t>
  </si>
  <si>
    <t>12.3</t>
  </si>
  <si>
    <t>Despesa realizada do recurso captado</t>
  </si>
  <si>
    <t>13</t>
  </si>
  <si>
    <t>Outras informações: saldos bancários</t>
  </si>
  <si>
    <t>13.1</t>
  </si>
  <si>
    <t xml:space="preserve">Conta de Repasses do Contrato de Gestão  </t>
  </si>
  <si>
    <t>13.2</t>
  </si>
  <si>
    <t xml:space="preserve">Conta de Captação Operacional </t>
  </si>
  <si>
    <t>13.3</t>
  </si>
  <si>
    <t xml:space="preserve">Conta de Projetos Incentivados </t>
  </si>
  <si>
    <t>13.4</t>
  </si>
  <si>
    <t xml:space="preserve">Conta de Recurso de Reserva </t>
  </si>
  <si>
    <t>13.5</t>
  </si>
  <si>
    <t>Conta de Recurso de Contingência</t>
  </si>
  <si>
    <t>13.6</t>
  </si>
  <si>
    <t>Demais Saldos (especificar)</t>
  </si>
  <si>
    <t>Classificação</t>
  </si>
  <si>
    <t>Nome</t>
  </si>
  <si>
    <t>Saldo anterior</t>
  </si>
  <si>
    <t>Débito</t>
  </si>
  <si>
    <t>Crédito</t>
  </si>
  <si>
    <t>Saldo atual</t>
  </si>
  <si>
    <t>Centro de Custo - 1208 - CG 07/2022</t>
  </si>
  <si>
    <t>1</t>
  </si>
  <si>
    <t>ATIVO</t>
  </si>
  <si>
    <t>1.01</t>
  </si>
  <si>
    <t/>
  </si>
  <si>
    <t>ATIVO CIRCULANTE</t>
  </si>
  <si>
    <t>1.01.01</t>
  </si>
  <si>
    <t>DISPONIBILIDADES</t>
  </si>
  <si>
    <t>1.01.01.01</t>
  </si>
  <si>
    <t>1.01.01.01.01</t>
  </si>
  <si>
    <t>CAIXA</t>
  </si>
  <si>
    <t>1.01.01.01.01.014</t>
  </si>
  <si>
    <t>CAIXA - LOJA (MUSEU CG 07/2022)</t>
  </si>
  <si>
    <t>1.01.01.01.01.015</t>
  </si>
  <si>
    <t>CAIXA LOJA MUSEU CG 07/2022 - FUNDO FIXO</t>
  </si>
  <si>
    <t>1.01.01.01.01.016</t>
  </si>
  <si>
    <t>CAIXA MUSEU CATAVENTO CG 07/2022</t>
  </si>
  <si>
    <t>1.01.01.01.01.017</t>
  </si>
  <si>
    <t>CAIXA BILHETERIA MUSEU - CG 07/2022</t>
  </si>
  <si>
    <t>1.01.01.01.02</t>
  </si>
  <si>
    <t>BANCOS CONTA MOVIMENTO RECURSOS LIVRES</t>
  </si>
  <si>
    <t>1.01.01.01.02.118</t>
  </si>
  <si>
    <t>BB - C/C 140.999-9 MUSEU LOJA</t>
  </si>
  <si>
    <t>1.01.01.01.02.119</t>
  </si>
  <si>
    <t>BB - C/C 340.994-5 MUSEU 07/2022</t>
  </si>
  <si>
    <t>1.01.01.01.02.120</t>
  </si>
  <si>
    <t>BB - C/C 340.995-3 MUSEU 07/2022 RESERVA</t>
  </si>
  <si>
    <t>1.01.01.01.02.121</t>
  </si>
  <si>
    <t>BB - C/C 340.996-1 MUSEU 07/2022 CONTINGÊNCIA</t>
  </si>
  <si>
    <t>1.01.01.01.02.122</t>
  </si>
  <si>
    <t>BB - C/C 340.997-X MUSEU 07/2022 CAPTAÇÃO</t>
  </si>
  <si>
    <t>1.01.01.01.03</t>
  </si>
  <si>
    <t>BANCOS LEI ROUANET</t>
  </si>
  <si>
    <t>1.01.01.01.03.008</t>
  </si>
  <si>
    <t>BB - C/C 1643-8 MINC PRONAC 203249 - 2021</t>
  </si>
  <si>
    <t>1.01.01.01.03.009</t>
  </si>
  <si>
    <t>BB - C/C 2683-2 MINC PRONAC 221961 - 2023</t>
  </si>
  <si>
    <t>1.01.01.01.03.010</t>
  </si>
  <si>
    <t>BB - C/C 2684-0 MINC PRONAC 221961 - 2023</t>
  </si>
  <si>
    <t>1.01.01.01.04</t>
  </si>
  <si>
    <t>APLICAÇÕES FINANCEIRAS RECURSOS LIVRES</t>
  </si>
  <si>
    <t>1.01.01.01.04.236</t>
  </si>
  <si>
    <t>BB Aplic.340.994-5 FIC FI - MUSEU 07/2022</t>
  </si>
  <si>
    <t>1.01.01.01.04.237</t>
  </si>
  <si>
    <t>BB Aplic.340.996-1 FIC FI - MUSEU 07/2022</t>
  </si>
  <si>
    <t>1.01.01.01.04.238</t>
  </si>
  <si>
    <t>BB Aplic.340.997-X FIC FI - MUSEU 07/2022</t>
  </si>
  <si>
    <t>1.01.01.01.04.239</t>
  </si>
  <si>
    <t>BB Aplic.140.999-9 RENDE FÁCIL - LOJA</t>
  </si>
  <si>
    <t>1.01.01.01.04.240</t>
  </si>
  <si>
    <t>BB Aplic.340.995-3 RENDA FIXA - MUSEU 07/2022</t>
  </si>
  <si>
    <t>1.01.01.01.05</t>
  </si>
  <si>
    <t>APLICAÇÕES FINANCEIRAS LEI ROUANET</t>
  </si>
  <si>
    <t>1.01.01.01.05.008</t>
  </si>
  <si>
    <t>BB Aplic.2683-2 MINC PRONAC 221961 - 2023</t>
  </si>
  <si>
    <t>1.01.01.01.05.009</t>
  </si>
  <si>
    <t>BB Aplic.2684-0 MINC PRONAC 221961 FIC FI - 2023</t>
  </si>
  <si>
    <t>1.01.02</t>
  </si>
  <si>
    <t>REALIZÁVEIS A CURTO PRAZO</t>
  </si>
  <si>
    <t>1.01.02.01</t>
  </si>
  <si>
    <t>A RECEBER</t>
  </si>
  <si>
    <t>1.01.02.01.01</t>
  </si>
  <si>
    <t>CONTAS A RECEBER</t>
  </si>
  <si>
    <t>1.01.02.01.01.001</t>
  </si>
  <si>
    <t>1.01.02.01.01.006</t>
  </si>
  <si>
    <t>RECEITA DE BILHETERIA A RECEBER</t>
  </si>
  <si>
    <t>1.01.02.01.01.008</t>
  </si>
  <si>
    <t>RECEITA DE ESTACIONAMENTO A RECEBER</t>
  </si>
  <si>
    <t>1.01.02.01.01.010</t>
  </si>
  <si>
    <t>RECEITA DE CESSÃO DE ESPAÇO A RECEBER</t>
  </si>
  <si>
    <t>1.01.02.02</t>
  </si>
  <si>
    <t>ADIANTAMENTOS</t>
  </si>
  <si>
    <t>1.01.02.02.01</t>
  </si>
  <si>
    <t>1.01.02.02.01.001</t>
  </si>
  <si>
    <t>ADIANTAMENTO SALARIAL</t>
  </si>
  <si>
    <t>1.01.02.02.01.002</t>
  </si>
  <si>
    <t>ADIANTAMENTO DE FÉRIAS</t>
  </si>
  <si>
    <t>1.01.02.02.01.003</t>
  </si>
  <si>
    <t>ADIANTAMENTO DE 13º SALÁRIO</t>
  </si>
  <si>
    <t>1.01.02.02.01.004</t>
  </si>
  <si>
    <t>ADIANTAMENTO DE RESCISÃO</t>
  </si>
  <si>
    <t>1.01.02.02.01.006</t>
  </si>
  <si>
    <t>ADIANTAMENTO A FORNECEDOR</t>
  </si>
  <si>
    <t>1.01.02.03</t>
  </si>
  <si>
    <t>IMPOSTOS A COMPENSAR</t>
  </si>
  <si>
    <t>1.01.02.03.01</t>
  </si>
  <si>
    <t>A COMPENSAR</t>
  </si>
  <si>
    <t>1.01.02.03.01.007</t>
  </si>
  <si>
    <t>ICMS A RECUPERAR</t>
  </si>
  <si>
    <t>1.01.02.04</t>
  </si>
  <si>
    <t>ESTOQUE</t>
  </si>
  <si>
    <t>1.01.02.04.01</t>
  </si>
  <si>
    <t>1.01.02.04.01.001</t>
  </si>
  <si>
    <t>MERCADORIAS LOJA</t>
  </si>
  <si>
    <t>1.01.02.50</t>
  </si>
  <si>
    <t>DESPESAS ANTECIPADAS</t>
  </si>
  <si>
    <t>1.01.02.50.01</t>
  </si>
  <si>
    <t>1.01.02.50.01.001</t>
  </si>
  <si>
    <t>PRÊMIOS DE SEGUROS A APROPRIAR</t>
  </si>
  <si>
    <t>1.01.02.50.01.003</t>
  </si>
  <si>
    <t>DESPESAS ANTECIPADAS (BENEFÍCIOS)</t>
  </si>
  <si>
    <t>1.02</t>
  </si>
  <si>
    <t>ATIVO NÃO CIRCULANTE</t>
  </si>
  <si>
    <t>1.02.03</t>
  </si>
  <si>
    <t>ATIVO PERMANENTE</t>
  </si>
  <si>
    <t>1.02.03.06</t>
  </si>
  <si>
    <t>IMOBILIZADOS PRÓPRIOS</t>
  </si>
  <si>
    <t>1.02.03.06.01</t>
  </si>
  <si>
    <t>1.02.03.06.01.001</t>
  </si>
  <si>
    <t>EQUIP.PROCESSAMENTOS DE DADOS</t>
  </si>
  <si>
    <t>1.02.03.06.01.002</t>
  </si>
  <si>
    <t>EQUIP.DE TELECOMUNICAÇÕES</t>
  </si>
  <si>
    <t>1.02.03.06.01.004</t>
  </si>
  <si>
    <t>INSTALAÇÕES</t>
  </si>
  <si>
    <t>1.02.03.06.01.005</t>
  </si>
  <si>
    <t>MÓVEIS E UTENSÍLIOS</t>
  </si>
  <si>
    <t>1.02.03.06.01.006</t>
  </si>
  <si>
    <t>MÁQUINAS E EQUIPAMENTOS</t>
  </si>
  <si>
    <t>1.02.03.06.01.008</t>
  </si>
  <si>
    <t>INSTALAÇÕES TEMÁTICAS</t>
  </si>
  <si>
    <t>1.02.03.06.01.009</t>
  </si>
  <si>
    <t>BENFEITORIAS IMÓVEIS DE TERCEIROS</t>
  </si>
  <si>
    <t>1.02.03.06.01.011</t>
  </si>
  <si>
    <t>EQUIP.DE SEGURANÇA</t>
  </si>
  <si>
    <t>1.02.03.06.01.012</t>
  </si>
  <si>
    <t>EQUIP.SOM/LUZ/IMAGEM</t>
  </si>
  <si>
    <t>1.02.03.06.01.013</t>
  </si>
  <si>
    <t>EQUIP.PARA ACERVO</t>
  </si>
  <si>
    <t>1.02.03.06.01.015</t>
  </si>
  <si>
    <t>EQUIP.CULTURAIS</t>
  </si>
  <si>
    <t>1.02.03.06.01.016</t>
  </si>
  <si>
    <t>APOIO A PROD.EDUCACIONAL</t>
  </si>
  <si>
    <t>1.02.03.06.01.017</t>
  </si>
  <si>
    <t>BRINQUEDOS TEMÁTICOS</t>
  </si>
  <si>
    <t>1.02.03.06.01.019</t>
  </si>
  <si>
    <t>ACERVO UNIVERSO</t>
  </si>
  <si>
    <t>1.02.03.06.01.020</t>
  </si>
  <si>
    <t>ACERVO VIDA</t>
  </si>
  <si>
    <t>1.02.03.06.01.021</t>
  </si>
  <si>
    <t>ACERVO ENGENHO</t>
  </si>
  <si>
    <t>1.02.03.06.01.022</t>
  </si>
  <si>
    <t>ACERVO SOCIEDADE</t>
  </si>
  <si>
    <t>1.02.03.06.01.023</t>
  </si>
  <si>
    <t>ACERVO DINO</t>
  </si>
  <si>
    <t>1.02.03.06.01.025</t>
  </si>
  <si>
    <t>BENF.EM IMÓVEIS DE TERCEIROS - REFORMA ELÉTRICA</t>
  </si>
  <si>
    <t>1.02.03.06.01.027</t>
  </si>
  <si>
    <t>REFORMAS</t>
  </si>
  <si>
    <t>1.02.03.06.01.028</t>
  </si>
  <si>
    <t>ACERVO EMBRAER</t>
  </si>
  <si>
    <t>1.02.03.06.01.029</t>
  </si>
  <si>
    <t>ACERVO TETRA PAK</t>
  </si>
  <si>
    <t>1.02.03.06.01.030</t>
  </si>
  <si>
    <t>ACERVO IBRAM</t>
  </si>
  <si>
    <t>1.02.03.06.01.031</t>
  </si>
  <si>
    <t>ACERVO IBM</t>
  </si>
  <si>
    <t>1.02.03.06.01.032</t>
  </si>
  <si>
    <t>ACERVO NESTLÉ</t>
  </si>
  <si>
    <t>1.02.03.06.01.033</t>
  </si>
  <si>
    <t>ACERVO BRASKEM</t>
  </si>
  <si>
    <t>1.02.03.06.01.050</t>
  </si>
  <si>
    <t>IMOBILIZADO EM TRANSIÇÃO</t>
  </si>
  <si>
    <t>1.02.03.06.01.051</t>
  </si>
  <si>
    <t>(-)PROVISÃO PARA PERDAS - IMOBILIZADO ROUBADO</t>
  </si>
  <si>
    <t>1.02.03.07</t>
  </si>
  <si>
    <t>DEPRECIAÇÃO IMOBILIZADOS PRÓPRIOS</t>
  </si>
  <si>
    <t>1.02.03.07.01</t>
  </si>
  <si>
    <t>1.02.03.07.01.001</t>
  </si>
  <si>
    <t>DEPR ACUM INSTALAÇÕES</t>
  </si>
  <si>
    <t>1.02.03.07.01.002</t>
  </si>
  <si>
    <t>DEPR ACUM MÁQUINAS E EQUIPAMENTOS</t>
  </si>
  <si>
    <t>1.02.03.07.01.003</t>
  </si>
  <si>
    <t>DEPR ACUM MÓVEIS E UTENSÍLIOS</t>
  </si>
  <si>
    <t>1.02.03.07.01.004</t>
  </si>
  <si>
    <t>DEPR ACUM EQUIP.PROCESSAMENTO DE DADOS</t>
  </si>
  <si>
    <t>1.02.03.07.01.007</t>
  </si>
  <si>
    <t>DEPR ACUM BENFEITORIAS</t>
  </si>
  <si>
    <t>1.02.03.07.01.010</t>
  </si>
  <si>
    <t>DEPR ACUM EQUIP.DE SEGURANÇA</t>
  </si>
  <si>
    <t>1.02.03.07.01.012</t>
  </si>
  <si>
    <t>DEPR ACUM EQUIP.DE TELECOMUNICAÇÕES</t>
  </si>
  <si>
    <t>1.02.03.07.01.013</t>
  </si>
  <si>
    <t>DEPR ACUM EQUIP.SOM/LUZ/IMAGEM</t>
  </si>
  <si>
    <t>1.02.03.07.01.014</t>
  </si>
  <si>
    <t>DEPR ACUM INSTALAÇÕES TEMÁTICAS</t>
  </si>
  <si>
    <t>1.02.03.07.01.015</t>
  </si>
  <si>
    <t>DEPR ACUM EQUIP.PARA ACERVO</t>
  </si>
  <si>
    <t>1.02.03.07.01.016</t>
  </si>
  <si>
    <t>DEPR ACUM EQUIP.CULTURAIS</t>
  </si>
  <si>
    <t>1.02.03.07.01.017</t>
  </si>
  <si>
    <t>DEPR ACUM APOIO PROD.EDUCACIONAL</t>
  </si>
  <si>
    <t>1.02.03.07.01.018</t>
  </si>
  <si>
    <t>DEPR ACUM BRINQ.TEMÁTICOS</t>
  </si>
  <si>
    <t>1.02.03.07.01.020</t>
  </si>
  <si>
    <t>DEPR ACUM ACERVO UNIVERSO</t>
  </si>
  <si>
    <t>1.02.03.07.01.021</t>
  </si>
  <si>
    <t>DEPR ACUM ACERVO VIDA</t>
  </si>
  <si>
    <t>1.02.03.07.01.022</t>
  </si>
  <si>
    <t>DEPR ACUM ACERVO ENGENHO</t>
  </si>
  <si>
    <t>1.02.03.07.01.023</t>
  </si>
  <si>
    <t>DEPR ACUM ACERVO SOCIEDADE</t>
  </si>
  <si>
    <t>1.02.03.07.01.024</t>
  </si>
  <si>
    <t>DEPR ACUM ACERVO DINO</t>
  </si>
  <si>
    <t>1.02.03.07.01.025</t>
  </si>
  <si>
    <t>DEPR ACUM BENF IMOVEIS TERCEIROS - REFORMA ELÉTRICA</t>
  </si>
  <si>
    <t>1.02.03.07.01.026</t>
  </si>
  <si>
    <t>DEPR ACUM REFORMAS</t>
  </si>
  <si>
    <t>1.02.03.07.01.027</t>
  </si>
  <si>
    <t>DEPR ACUM ACERVO EMBRAER</t>
  </si>
  <si>
    <t>1.02.03.07.01.028</t>
  </si>
  <si>
    <t>DEPR ACUM ACERVO TETRA PAK</t>
  </si>
  <si>
    <t>1.02.03.07.01.029</t>
  </si>
  <si>
    <t>DEPR ACUM ACERVO IBRAM</t>
  </si>
  <si>
    <t>1.02.03.07.01.030</t>
  </si>
  <si>
    <t>DEPR ACUM ACERVO IBM</t>
  </si>
  <si>
    <t>1.02.03.07.01.031</t>
  </si>
  <si>
    <t>DEPR ACUM ACERVO NESTLÉ</t>
  </si>
  <si>
    <t>1.02.03.07.01.032</t>
  </si>
  <si>
    <t>DEPR ACUM ACERVO BRASKEM</t>
  </si>
  <si>
    <t>1.02.03.08</t>
  </si>
  <si>
    <t>INTANGÍVEIS</t>
  </si>
  <si>
    <t>1.02.03.08.01</t>
  </si>
  <si>
    <t>1.02.03.08.01.001</t>
  </si>
  <si>
    <t>SOFTWARE</t>
  </si>
  <si>
    <t>1.02.03.08.01.002</t>
  </si>
  <si>
    <t>MARCAS E PATENTES</t>
  </si>
  <si>
    <t>1.02.03.08.01.003</t>
  </si>
  <si>
    <t>DIREITOS DE USO</t>
  </si>
  <si>
    <t>1.02.03.08.02</t>
  </si>
  <si>
    <t>AMORTIZAÇÃO IMOBILIZADOS PRÓPRIOS</t>
  </si>
  <si>
    <t>1.02.03.08.02.001</t>
  </si>
  <si>
    <t>AMORT ACUM SOFTWARE</t>
  </si>
  <si>
    <t>1.02.03.08.02.005</t>
  </si>
  <si>
    <t>AMORT ACUM DIREITO DE USO</t>
  </si>
  <si>
    <t>1.02.03.08.02.006</t>
  </si>
  <si>
    <t>AMORT ACUM MARCAS E PATENTES</t>
  </si>
  <si>
    <t>1.02.03.10</t>
  </si>
  <si>
    <t>ATIVOS BIOLÓGICOS</t>
  </si>
  <si>
    <t>1.02.03.10.01</t>
  </si>
  <si>
    <t>1.02.03.10.01.001</t>
  </si>
  <si>
    <t>ATIVO BIOLÓGICO - AQUÁRIO</t>
  </si>
  <si>
    <t>1.02.04</t>
  </si>
  <si>
    <t>COMPENSAÇÕES ATIVAS</t>
  </si>
  <si>
    <t>1.02.04.01</t>
  </si>
  <si>
    <t>1.02.04.01.01</t>
  </si>
  <si>
    <t>COMPENSAÇÕES ATIVAS - COMODATO</t>
  </si>
  <si>
    <t>1.02.04.01.01.001</t>
  </si>
  <si>
    <t>1.02.04.01.01.002</t>
  </si>
  <si>
    <t>ACERVO O MUNDO DO PERFUME</t>
  </si>
  <si>
    <t>1.02.04.01.01.003</t>
  </si>
  <si>
    <t>ACERVO METEORITO</t>
  </si>
  <si>
    <t>1.02.04.01.01.004</t>
  </si>
  <si>
    <t>ACERVO IPEM</t>
  </si>
  <si>
    <t>1.02.04.01.01.005</t>
  </si>
  <si>
    <t>ACERVO FMT</t>
  </si>
  <si>
    <t>2</t>
  </si>
  <si>
    <t>PASSIVO</t>
  </si>
  <si>
    <t>2.01</t>
  </si>
  <si>
    <t>PASSIVO CIRCULANTE</t>
  </si>
  <si>
    <t>2.01.01</t>
  </si>
  <si>
    <t>EXIGÍVEIS A CURTO PRAZO</t>
  </si>
  <si>
    <t>2.01.01.02</t>
  </si>
  <si>
    <t>OBRIGAÇÕES TRABALHISTAS</t>
  </si>
  <si>
    <t>2.01.01.02.01</t>
  </si>
  <si>
    <t>2.01.01.02.01.001</t>
  </si>
  <si>
    <t>SALÁRIOS A PAGAR</t>
  </si>
  <si>
    <t>2.01.01.02.01.002</t>
  </si>
  <si>
    <t>PROVISÃO DE FÉRIAS E ENCARGOS</t>
  </si>
  <si>
    <t>2.01.01.02.01.003</t>
  </si>
  <si>
    <t>PROVISÃO DE 13 SALÁRIOS E ENCARGOS</t>
  </si>
  <si>
    <t>2.01.01.02.01.004</t>
  </si>
  <si>
    <t>PENSÃO ALIMENTÍCIA A PAGAR</t>
  </si>
  <si>
    <t>2.01.01.02.01.005</t>
  </si>
  <si>
    <t>AUTÔNOMO A PAGAR</t>
  </si>
  <si>
    <t>2.01.01.02.01.510</t>
  </si>
  <si>
    <t>OUTRAS OBRIGAÇÕES TRABALHISTAS A RECOLHER</t>
  </si>
  <si>
    <t>2.01.01.03</t>
  </si>
  <si>
    <t>ENCARGOS SOCIAIS E PREVIDÊNCIA A RECOLHER</t>
  </si>
  <si>
    <t>2.01.01.03.01</t>
  </si>
  <si>
    <t>2.01.01.03.01.001</t>
  </si>
  <si>
    <t>INSS SOBRE FOLHA A RECOLHER</t>
  </si>
  <si>
    <t>2.01.01.03.01.002</t>
  </si>
  <si>
    <t>FGTS SOBRE FOLHA A RECOLHER</t>
  </si>
  <si>
    <t>2.01.01.03.01.004</t>
  </si>
  <si>
    <t>PIS SOBRE FOLHA A RECOLHER</t>
  </si>
  <si>
    <t>2.01.01.03.01.511</t>
  </si>
  <si>
    <t>INSS (AUTÔNOMOS) A RECOLHER</t>
  </si>
  <si>
    <t>2.01.01.04</t>
  </si>
  <si>
    <t>OBRIGAÇÕES TRIBUTÁRIAS A RECOLHER</t>
  </si>
  <si>
    <t>2.01.01.04.01</t>
  </si>
  <si>
    <t>2.01.01.04.01.006</t>
  </si>
  <si>
    <t>ICMS A RECOLHER</t>
  </si>
  <si>
    <t>2.01.01.04.01.008</t>
  </si>
  <si>
    <t>IRRF 0561 (FUNCIONÁRIOS) A RECOLHER</t>
  </si>
  <si>
    <t>2.01.01.04.01.009</t>
  </si>
  <si>
    <t>IRRF 0588 (AUTÔNOMOS) A RECOLHER</t>
  </si>
  <si>
    <t>2.01.01.04.01.011</t>
  </si>
  <si>
    <t>IRRF 1708 (P.JURÍDICA) A RECOLHER</t>
  </si>
  <si>
    <t>2.01.01.04.01.012</t>
  </si>
  <si>
    <t>PIS/COFINS/CSLL 5952 A RECOLHER</t>
  </si>
  <si>
    <t>2.01.01.04.01.013</t>
  </si>
  <si>
    <t>INSS RET FONTE FORNECEDORES A RECOLHER</t>
  </si>
  <si>
    <t>2.01.01.04.01.014</t>
  </si>
  <si>
    <t>ISS RET FONTE FORNECEDORES A RECOLHER</t>
  </si>
  <si>
    <t>2.01.01.04.01.016</t>
  </si>
  <si>
    <t>ISS (AUTÔNOMOS)A RECOLHER</t>
  </si>
  <si>
    <t>2.01.01.04.01.510</t>
  </si>
  <si>
    <t>COFINS SOBRE APLICAÇÃO FINANCEIRA</t>
  </si>
  <si>
    <t>2.01.01.05</t>
  </si>
  <si>
    <t>OUTRAS OBRIGAÇÕES</t>
  </si>
  <si>
    <t>2.01.01.05.01</t>
  </si>
  <si>
    <t>2.01.01.05.01.001</t>
  </si>
  <si>
    <t>FORNECEDOR A PAGAR</t>
  </si>
  <si>
    <t>2.01.01.06</t>
  </si>
  <si>
    <t>2.01.01.06.01</t>
  </si>
  <si>
    <t>2.01.01.06.01.001</t>
  </si>
  <si>
    <t>ADIANTAMENTO DE CLIENTE</t>
  </si>
  <si>
    <t>2.01.03</t>
  </si>
  <si>
    <t>SECRETARIA DA CULTURA DO ESTADO DE SP</t>
  </si>
  <si>
    <t>2.01.03.01</t>
  </si>
  <si>
    <t>2.01.03.01.01</t>
  </si>
  <si>
    <t>2.01.03.01.01.011</t>
  </si>
  <si>
    <t>CATAVENTO CULTURAL CG 07/2022</t>
  </si>
  <si>
    <t>2.02</t>
  </si>
  <si>
    <t>PASSIVO NÃO CIRCULANTE</t>
  </si>
  <si>
    <t>2.02.02</t>
  </si>
  <si>
    <t>EXIGÍVEIS A LONGO PRAZO</t>
  </si>
  <si>
    <t>2.02.02.01</t>
  </si>
  <si>
    <t>SECRETARIA CULTURA - ATIVO IMOBILIZADO</t>
  </si>
  <si>
    <t>2.02.02.01.01</t>
  </si>
  <si>
    <t>2.02.02.01.01.019</t>
  </si>
  <si>
    <t>SECRETARIA CULTURA-ATIVO IMOB CG 07/2022</t>
  </si>
  <si>
    <t>2.02.02.01.01.021</t>
  </si>
  <si>
    <t>ATIVO IMOBILIZADO - TETRA PAK - CG 07/2022</t>
  </si>
  <si>
    <t>2.02.02.01.01.022</t>
  </si>
  <si>
    <t>ATIVO IMOBILIZADO - IBRAM - CG 07/2022</t>
  </si>
  <si>
    <t>2.02.02.01.01.023</t>
  </si>
  <si>
    <t>ATIVO IMOBILIZADO - IBM - CG 07/2022</t>
  </si>
  <si>
    <t>2.02.02.01.01.024</t>
  </si>
  <si>
    <t>ATIVO IMOBILIZADO - NESTLÉ - CG 07/2022</t>
  </si>
  <si>
    <t>2.02.02.01.01.025</t>
  </si>
  <si>
    <t>ATIVO IMOBILIZADO - BRASKEM - CG 07/2022</t>
  </si>
  <si>
    <t>2.02.02.02</t>
  </si>
  <si>
    <t>RECEITA DIFERIDA</t>
  </si>
  <si>
    <t>2.02.02.02.01</t>
  </si>
  <si>
    <t>2.02.02.02.01.001</t>
  </si>
  <si>
    <t>PATROCÍNIO/REFORMAS</t>
  </si>
  <si>
    <t>2.02.02.03</t>
  </si>
  <si>
    <t>PASSIVOS CONTIGENTES A LONGO PRAZO</t>
  </si>
  <si>
    <t>2.02.02.03.01</t>
  </si>
  <si>
    <t>2.02.02.03.01.002</t>
  </si>
  <si>
    <t>CONTINGÊNCIAS TRABALHISTAS</t>
  </si>
  <si>
    <t>2.02.03</t>
  </si>
  <si>
    <t>COMPENSAÇÕES PASSIVAS</t>
  </si>
  <si>
    <t>2.02.03.01</t>
  </si>
  <si>
    <t>2.02.03.01.01</t>
  </si>
  <si>
    <t>COMPENSAÇÕES PASSIVAS - COMODATO</t>
  </si>
  <si>
    <t>2.02.03.01.01.001</t>
  </si>
  <si>
    <t>2.02.03.01.01.002</t>
  </si>
  <si>
    <t>2.02.03.01.01.003</t>
  </si>
  <si>
    <t>2.02.03.01.01.004</t>
  </si>
  <si>
    <t>2.02.03.01.01.005</t>
  </si>
  <si>
    <t>2.03</t>
  </si>
  <si>
    <t>PATRIMÔNIO LÍQUIDO</t>
  </si>
  <si>
    <t>2.03.01</t>
  </si>
  <si>
    <t>PATRIMÔNIO SOCIAL</t>
  </si>
  <si>
    <t>2.03.01.02</t>
  </si>
  <si>
    <t>SUPERAVIT OU DEFICIT ACUMULADO</t>
  </si>
  <si>
    <t>2.03.01.02.01</t>
  </si>
  <si>
    <t>2.03.01.02.01.001</t>
  </si>
  <si>
    <t>SUPERAVITS/(DEFICITS)ACUMULADOS</t>
  </si>
  <si>
    <t>3</t>
  </si>
  <si>
    <t>CUSTOS E DESPESAS</t>
  </si>
  <si>
    <t>3.01</t>
  </si>
  <si>
    <t>GESTÃO OPERACIONAL</t>
  </si>
  <si>
    <t>3.01.01</t>
  </si>
  <si>
    <t>RH - SALÁRIOS, ENCARGOS E BENEFÍCIOS</t>
  </si>
  <si>
    <t>3.01.01.01</t>
  </si>
  <si>
    <t>DIRETORIA</t>
  </si>
  <si>
    <t>3.01.01.01.01</t>
  </si>
  <si>
    <t>ÁREA MEIO</t>
  </si>
  <si>
    <t>3.01.01.01.01.001</t>
  </si>
  <si>
    <t>SALÁRIOS</t>
  </si>
  <si>
    <t>3.01.01.01.01.002</t>
  </si>
  <si>
    <t>FÉRIAS</t>
  </si>
  <si>
    <t>3.01.01.01.01.003</t>
  </si>
  <si>
    <t>13º SALÁRIOS</t>
  </si>
  <si>
    <t>3.01.01.01.01.006</t>
  </si>
  <si>
    <t>INSS - FOLHA</t>
  </si>
  <si>
    <t>3.01.01.01.01.007</t>
  </si>
  <si>
    <t>FGTS - FOLHA</t>
  </si>
  <si>
    <t>3.01.01.01.01.009</t>
  </si>
  <si>
    <t>PIS - FOLHA</t>
  </si>
  <si>
    <t>3.01.01.01.01.011</t>
  </si>
  <si>
    <t>ASSISTÊNCIA MÉDICA/ODONTOLÓGICA</t>
  </si>
  <si>
    <t>3.01.01.01.01.012</t>
  </si>
  <si>
    <t>MEDICINA OCUPACIONAL</t>
  </si>
  <si>
    <t>3.01.01.01.01.013</t>
  </si>
  <si>
    <t>VALE REFEIÇÃO/ALIMENTAÇÃO</t>
  </si>
  <si>
    <t>3.01.01.01.02</t>
  </si>
  <si>
    <t>ÁREA FIM</t>
  </si>
  <si>
    <t>3.01.01.01.02.001</t>
  </si>
  <si>
    <t>3.01.01.01.02.002</t>
  </si>
  <si>
    <t>3.01.01.01.02.003</t>
  </si>
  <si>
    <t>3.01.01.01.02.006</t>
  </si>
  <si>
    <t>3.01.01.01.02.007</t>
  </si>
  <si>
    <t>3.01.01.01.02.011</t>
  </si>
  <si>
    <t>3.01.01.01.02.012</t>
  </si>
  <si>
    <t>3.01.01.01.02.013</t>
  </si>
  <si>
    <t>3.01.01.02</t>
  </si>
  <si>
    <t>DEMAIS FUNCIONÁRIOS</t>
  </si>
  <si>
    <t>3.01.01.02.01</t>
  </si>
  <si>
    <t>3.01.01.02.01.001</t>
  </si>
  <si>
    <t>3.01.01.02.01.002</t>
  </si>
  <si>
    <t>3.01.01.02.01.003</t>
  </si>
  <si>
    <t>3.01.01.02.01.004</t>
  </si>
  <si>
    <t>RESCISÕES</t>
  </si>
  <si>
    <t>3.01.01.02.01.006</t>
  </si>
  <si>
    <t>3.01.01.02.01.007</t>
  </si>
  <si>
    <t>3.01.01.02.01.009</t>
  </si>
  <si>
    <t>3.01.01.02.01.011</t>
  </si>
  <si>
    <t>3.01.01.02.01.012</t>
  </si>
  <si>
    <t>3.01.01.02.01.013</t>
  </si>
  <si>
    <t>3.01.01.02.01.014</t>
  </si>
  <si>
    <t>VALE TRANSPORTE</t>
  </si>
  <si>
    <t>3.01.01.02.01.015</t>
  </si>
  <si>
    <t>OUTROS BENEFÍCIOS</t>
  </si>
  <si>
    <t>3.01.01.02.02</t>
  </si>
  <si>
    <t>3.01.01.02.02.001</t>
  </si>
  <si>
    <t>3.01.01.02.02.002</t>
  </si>
  <si>
    <t>3.01.01.02.02.003</t>
  </si>
  <si>
    <t>3.01.01.02.02.004</t>
  </si>
  <si>
    <t>3.01.01.02.02.005</t>
  </si>
  <si>
    <t>AUXÍLIO PREVIDENCIÁRIO</t>
  </si>
  <si>
    <t>3.01.01.02.02.006</t>
  </si>
  <si>
    <t>3.01.01.02.02.007</t>
  </si>
  <si>
    <t>3.01.01.02.02.009</t>
  </si>
  <si>
    <t>3.01.01.02.02.011</t>
  </si>
  <si>
    <t>3.01.01.02.02.012</t>
  </si>
  <si>
    <t>3.01.01.02.02.013</t>
  </si>
  <si>
    <t>3.01.01.02.02.014</t>
  </si>
  <si>
    <t>3.01.01.02.02.015</t>
  </si>
  <si>
    <t>3.01.01.02.02.018</t>
  </si>
  <si>
    <t>BOLSA AUXÍLIO</t>
  </si>
  <si>
    <t>3.01.01.03</t>
  </si>
  <si>
    <t>ESTAGIÁRIOS</t>
  </si>
  <si>
    <t>3.01.01.03.01</t>
  </si>
  <si>
    <t>3.01.01.03.01.012</t>
  </si>
  <si>
    <t>3.01.01.03.01.014</t>
  </si>
  <si>
    <t>3.01.01.03.01.018</t>
  </si>
  <si>
    <t>3.01.01.03.02</t>
  </si>
  <si>
    <t>3.01.01.03.02.012</t>
  </si>
  <si>
    <t>3.01.01.03.02.014</t>
  </si>
  <si>
    <t>3.01.01.03.02.018</t>
  </si>
  <si>
    <t>3.01.02</t>
  </si>
  <si>
    <t>PRESTADORES DE SERVIÇOS</t>
  </si>
  <si>
    <t>3.01.02.01</t>
  </si>
  <si>
    <t>3.01.02.01.01</t>
  </si>
  <si>
    <t>3.01.02.01.01.024</t>
  </si>
  <si>
    <t>CONTÁBIL</t>
  </si>
  <si>
    <t>3.01.02.01.01.026</t>
  </si>
  <si>
    <t>JURÍDICA</t>
  </si>
  <si>
    <t>3.01.02.01.01.027</t>
  </si>
  <si>
    <t>AUDITORIA</t>
  </si>
  <si>
    <t>3.01.02.01.01.030</t>
  </si>
  <si>
    <t>SERVIÇOS PRESTADOS - CIEE</t>
  </si>
  <si>
    <t>3.01.02.01.01.082</t>
  </si>
  <si>
    <t>LIMPEZA</t>
  </si>
  <si>
    <t>3.01.02.01.01.101</t>
  </si>
  <si>
    <t>OUTROS SERVIÇO (BILH., SIST.INGR., DIREITO DE USO)</t>
  </si>
  <si>
    <t>3.01.02.01.01.122</t>
  </si>
  <si>
    <t>VIGILÂNCIA</t>
  </si>
  <si>
    <t>3.01.02.01.01.133</t>
  </si>
  <si>
    <t>INFORMÁTICA</t>
  </si>
  <si>
    <t>3.01.02.01.01.134</t>
  </si>
  <si>
    <t>ADMINISTRATIVA/RH</t>
  </si>
  <si>
    <t>3.02</t>
  </si>
  <si>
    <t>CUSTOS ADMINISTRATIVOS</t>
  </si>
  <si>
    <t>3.02.01</t>
  </si>
  <si>
    <t>3.02.01.01</t>
  </si>
  <si>
    <t>3.02.01.01.01</t>
  </si>
  <si>
    <t>LOCAÇÕES</t>
  </si>
  <si>
    <t>3.02.01.01.01.002</t>
  </si>
  <si>
    <t>LOCAÇÃO DE VEÍCULOS</t>
  </si>
  <si>
    <t>3.02.01.01.02</t>
  </si>
  <si>
    <t>UTILIDADES PÚBLICAS (ÁGUA,LUZ,TELEFONE)</t>
  </si>
  <si>
    <t>3.02.01.01.02.001</t>
  </si>
  <si>
    <t>ENERGIA ELÉTRICA</t>
  </si>
  <si>
    <t>3.02.01.01.02.002</t>
  </si>
  <si>
    <t>INTERNET</t>
  </si>
  <si>
    <t>3.02.01.01.02.003</t>
  </si>
  <si>
    <t>ÁGUA E ESGOTO</t>
  </si>
  <si>
    <t>3.02.01.01.02.004</t>
  </si>
  <si>
    <t>TELEFONE</t>
  </si>
  <si>
    <t>3.02.01.01.03</t>
  </si>
  <si>
    <t>UNIFORMES E EPIS</t>
  </si>
  <si>
    <t>3.02.01.01.03.001</t>
  </si>
  <si>
    <t>EPIS</t>
  </si>
  <si>
    <t>3.02.01.01.03.002</t>
  </si>
  <si>
    <t>UNIFORMES</t>
  </si>
  <si>
    <t>3.02.01.01.04</t>
  </si>
  <si>
    <t>VIAGENS E ESTADIAS</t>
  </si>
  <si>
    <t>3.02.01.01.04.022</t>
  </si>
  <si>
    <t>REFEIÇÃO</t>
  </si>
  <si>
    <t>3.02.01.01.04.074</t>
  </si>
  <si>
    <t>HOSPEDAGENS</t>
  </si>
  <si>
    <t>3.02.01.01.04.104</t>
  </si>
  <si>
    <t>PASSAGENS</t>
  </si>
  <si>
    <t>3.02.01.01.05</t>
  </si>
  <si>
    <t>MATERIAL DE CONSUMO, ESCRITÓRIO E LIMPEZA</t>
  </si>
  <si>
    <t>3.02.01.01.05.001</t>
  </si>
  <si>
    <t>MATERIAL DE LIMPEZA</t>
  </si>
  <si>
    <t>3.02.01.01.05.048</t>
  </si>
  <si>
    <t>COPA</t>
  </si>
  <si>
    <t>3.02.01.01.05.093</t>
  </si>
  <si>
    <t>CARIMBOS</t>
  </si>
  <si>
    <t>3.02.01.01.05.103</t>
  </si>
  <si>
    <t>PAPELARIA</t>
  </si>
  <si>
    <t>3.02.01.01.05.104</t>
  </si>
  <si>
    <t>3.02.01.01.06</t>
  </si>
  <si>
    <t>DESPESAS TRIBUTÁRIAS E FINANCEIRAS</t>
  </si>
  <si>
    <t>3.02.01.01.06.051</t>
  </si>
  <si>
    <t>3.02.01.01.06.076</t>
  </si>
  <si>
    <t>TAXAS MUNICIPAIS/ESTADUAIS/FEDERAIS</t>
  </si>
  <si>
    <t>3.02.01.01.06.127</t>
  </si>
  <si>
    <t>TARIFA BANCÁRIA</t>
  </si>
  <si>
    <t>3.02.01.01.06.128</t>
  </si>
  <si>
    <t>IRRF SOBRE APLICAÇÃO FINANCEIRA</t>
  </si>
  <si>
    <t>3.02.01.01.06.133</t>
  </si>
  <si>
    <t>TAXA CARTÃO DE DÉBITO</t>
  </si>
  <si>
    <t>3.02.01.01.07</t>
  </si>
  <si>
    <t>DESPESAS DIVERSAS (CORREIO,XEROX,MOTOBOY)</t>
  </si>
  <si>
    <t>3.02.01.01.07.022</t>
  </si>
  <si>
    <t>IMPRESSOS(CARTAO DE VISITA/FOLHETO)</t>
  </si>
  <si>
    <t>3.02.01.01.07.025</t>
  </si>
  <si>
    <t>MEDICAMENTOS</t>
  </si>
  <si>
    <t>3.02.01.01.07.036</t>
  </si>
  <si>
    <t>CARTÓRIO</t>
  </si>
  <si>
    <t>3.02.01.01.07.037</t>
  </si>
  <si>
    <t>CHAVEIRO</t>
  </si>
  <si>
    <t>3.02.01.01.07.041</t>
  </si>
  <si>
    <t>TREINAMENTO TÉCNICO</t>
  </si>
  <si>
    <t>3.02.01.01.07.042</t>
  </si>
  <si>
    <t>LAVAGEM/REFORMA DE UNIFORME/COLETES</t>
  </si>
  <si>
    <t>3.02.01.01.07.044</t>
  </si>
  <si>
    <t>ESTACIONAMENTO</t>
  </si>
  <si>
    <t>3.02.01.01.07.051</t>
  </si>
  <si>
    <t>CORREIO</t>
  </si>
  <si>
    <t>3.02.01.01.07.083</t>
  </si>
  <si>
    <t>LIVROS/REVISTAS/JORNAIS</t>
  </si>
  <si>
    <t>3.02.01.01.07.085</t>
  </si>
  <si>
    <t>FRETES E CARRETOS</t>
  </si>
  <si>
    <t>3.02.01.01.07.086</t>
  </si>
  <si>
    <t>LOCAÇÃO DE EQUIPAMENTOS</t>
  </si>
  <si>
    <t>3.02.01.01.07.097</t>
  </si>
  <si>
    <t>MOTOBOY</t>
  </si>
  <si>
    <t>3.02.01.01.07.129</t>
  </si>
  <si>
    <t>TRANSPORTE</t>
  </si>
  <si>
    <t>3.02.01.01.07.131</t>
  </si>
  <si>
    <t>LICENÇA DE USO DE SISTEMAS</t>
  </si>
  <si>
    <t>3.02.01.01.07.135</t>
  </si>
  <si>
    <t>TAXI/UBER</t>
  </si>
  <si>
    <t>3.02.01.01.07.154</t>
  </si>
  <si>
    <t>DESPESAS DIVERSAS</t>
  </si>
  <si>
    <t>3.02.01.01.07.156</t>
  </si>
  <si>
    <t>DESINFECÇÃO E PROTEÇÃO</t>
  </si>
  <si>
    <t>3.02.01.01.08</t>
  </si>
  <si>
    <t>INVESTIMENTOS</t>
  </si>
  <si>
    <t>3.02.01.01.08.001</t>
  </si>
  <si>
    <t>BENS DURÁVEIS</t>
  </si>
  <si>
    <t>3.03</t>
  </si>
  <si>
    <t>PRGR DE EDIFICAÇÕES:CONSERV/MANUT E SEGUR</t>
  </si>
  <si>
    <t>3.03.01</t>
  </si>
  <si>
    <t>3.03.01.01</t>
  </si>
  <si>
    <t>3.03.01.01.01</t>
  </si>
  <si>
    <t>CONSERVAÇÃO E MANUTENÇÃO DAS EDIFICAÇÕES</t>
  </si>
  <si>
    <t>3.03.01.01.01.003</t>
  </si>
  <si>
    <t>CONSERVAÇÃO E MANUTENÇÃO DE AR CONDICIONADO</t>
  </si>
  <si>
    <t>3.03.01.01.01.004</t>
  </si>
  <si>
    <t>LIMPEZA CAIXA D'ÁGUA/CALHAS/RESERVATÓRIOS</t>
  </si>
  <si>
    <t>3.03.01.01.01.054</t>
  </si>
  <si>
    <t>DEDETIZAÇÃO</t>
  </si>
  <si>
    <t>3.03.01.01.01.078</t>
  </si>
  <si>
    <t>JARDIM - MANUTENÇÃO E REPAROS</t>
  </si>
  <si>
    <t>3.03.01.01.01.107</t>
  </si>
  <si>
    <t>PREDIAL - MANUTENÇÃO E REPAROS</t>
  </si>
  <si>
    <t>3.03.01.01.01.120</t>
  </si>
  <si>
    <t>LOCAÇÃO DE CAÇAMBA</t>
  </si>
  <si>
    <t>3.03.01.01.02</t>
  </si>
  <si>
    <t>SIST DE MONITORAMENTO DE SEGURANÇA E AVCB</t>
  </si>
  <si>
    <t>3.03.01.01.02.136</t>
  </si>
  <si>
    <t>SISTEMA DE MONITORAMENTO DE SEG E AVCB</t>
  </si>
  <si>
    <t>3.03.01.01.06</t>
  </si>
  <si>
    <t>SEGUROS (PREDIAL, INCÊNDIO E ETC)</t>
  </si>
  <si>
    <t>3.03.01.01.06.123</t>
  </si>
  <si>
    <t>SEGUROS ( PREDIAL, INCÊNDIO E ETC )</t>
  </si>
  <si>
    <t>3.03.01.01.08</t>
  </si>
  <si>
    <t>3.03.01.01.08.001</t>
  </si>
  <si>
    <t>3.03.01.01.08.017</t>
  </si>
  <si>
    <t>PROJETOS/OBRAS CIVIS</t>
  </si>
  <si>
    <t>3.03.01.01.08.142</t>
  </si>
  <si>
    <t>CONSERVAÇÃO E MANUTENÇÃO DE IMOBILIZADO</t>
  </si>
  <si>
    <t>3.04</t>
  </si>
  <si>
    <t>PROGR DE ACERVO:CONSERV, DOCUM.E PESQUISA</t>
  </si>
  <si>
    <t>3.04.01</t>
  </si>
  <si>
    <t>3.04.01.01</t>
  </si>
  <si>
    <t>3.04.01.01.04</t>
  </si>
  <si>
    <t>CONSERVAÇÃO E RESTAURAÇÃO</t>
  </si>
  <si>
    <t>3.04.01.01.04.001</t>
  </si>
  <si>
    <t>CONSERVAÇÃO E RESTAURO</t>
  </si>
  <si>
    <t>3.04.01.01.05</t>
  </si>
  <si>
    <t>OUTRAS DESPESAS</t>
  </si>
  <si>
    <t>3.04.01.01.05.003</t>
  </si>
  <si>
    <t>PRESTAÇÃO DE SERVIÇOS</t>
  </si>
  <si>
    <t>3.06</t>
  </si>
  <si>
    <t>PROG DE SERV. EDUCATIVO E PROJ ESPECIAIS</t>
  </si>
  <si>
    <t>3.06.01</t>
  </si>
  <si>
    <t>3.06.01.02</t>
  </si>
  <si>
    <t>3.06.01.02.02</t>
  </si>
  <si>
    <t>3.06.01.02.02.001</t>
  </si>
  <si>
    <t>3.06.01.02.02.002</t>
  </si>
  <si>
    <t>3.06.01.02.06</t>
  </si>
  <si>
    <t>MANUTENÇÃO/ATUALIZAÇÃO CONTEÚDO EXPOSIT.</t>
  </si>
  <si>
    <t>3.06.01.02.06.001</t>
  </si>
  <si>
    <t>MANUTENÇÃO TÉCNICA E INSTALAÇÕES</t>
  </si>
  <si>
    <t>3.06.01.02.06.004</t>
  </si>
  <si>
    <t>MATERIAL AUXILIAR</t>
  </si>
  <si>
    <t>3.06.01.02.07</t>
  </si>
  <si>
    <t>AQUISIÇÃO DE MATERIAL DE REPOSIÇÃO</t>
  </si>
  <si>
    <t>3.06.01.02.07.006</t>
  </si>
  <si>
    <t>3.08</t>
  </si>
  <si>
    <t>PROGRAMA DE COMUNICAÇÃO</t>
  </si>
  <si>
    <t>3.08.01</t>
  </si>
  <si>
    <t>3.08.01.01</t>
  </si>
  <si>
    <t>3.08.01.01.01</t>
  </si>
  <si>
    <t>PLANO DE COMUNICAÇÃO E SITE</t>
  </si>
  <si>
    <t>3.08.01.01.01.038</t>
  </si>
  <si>
    <t>CLIPPING</t>
  </si>
  <si>
    <t>3.08.01.01.01.090</t>
  </si>
  <si>
    <t>MANUTENÇÃO WEBSITE</t>
  </si>
  <si>
    <t>3.08.01.01.02</t>
  </si>
  <si>
    <t>PROJ.GRÁFICOS E MATERIAIS DE COMUNICAÇÃO</t>
  </si>
  <si>
    <t>3.08.01.01.02.114</t>
  </si>
  <si>
    <t>PAPEL PARA IMPRESSORA/PRODUÇÃO E DIVULGAÇÃO</t>
  </si>
  <si>
    <t>3.08.01.01.02.135</t>
  </si>
  <si>
    <t>CONSERVAÇÃO E MANUTENÇÃO IMOBILIZADO</t>
  </si>
  <si>
    <t>3.08.01.01.03</t>
  </si>
  <si>
    <t>ASSES DE IMPRENSA E CUSTOS DE PUBLICIDADE</t>
  </si>
  <si>
    <t>3.08.01.01.03.023</t>
  </si>
  <si>
    <t>ANÚNCIOS E PUBLICAÇÕES EM JORNAIS</t>
  </si>
  <si>
    <t>3.10</t>
  </si>
  <si>
    <t>PRGR DE EXPOSIÇÕES E PROGRAMAÇÃO CULTURAl</t>
  </si>
  <si>
    <t>3.10.01</t>
  </si>
  <si>
    <t>3.10.01.01</t>
  </si>
  <si>
    <t>3.10.01.01.01</t>
  </si>
  <si>
    <t>EXPOSIÇÕES TEMPORÁRIAS</t>
  </si>
  <si>
    <t>3.10.01.01.01.001</t>
  </si>
  <si>
    <t>3.10.01.01.02</t>
  </si>
  <si>
    <t>PROGRAMAÇÃO CULTURAL</t>
  </si>
  <si>
    <t>3.10.01.01.02.001</t>
  </si>
  <si>
    <t>3.13</t>
  </si>
  <si>
    <t>CUSTO DAS MERCADORIAS VENDIDAS</t>
  </si>
  <si>
    <t>3.13.01</t>
  </si>
  <si>
    <t>3.13.01.01</t>
  </si>
  <si>
    <t>3.13.01.01.01</t>
  </si>
  <si>
    <t>3.13.01.01.01.001</t>
  </si>
  <si>
    <t>CUSTO DAS MERCADORIAS VENDIDAS - CMV</t>
  </si>
  <si>
    <t>3.15</t>
  </si>
  <si>
    <t>DEPRECIAÇÃO E AMORTIZAÇÃO</t>
  </si>
  <si>
    <t>3.15.01</t>
  </si>
  <si>
    <t>3.15.01.01</t>
  </si>
  <si>
    <t>3.15.01.01.01</t>
  </si>
  <si>
    <t>3.15.01.01.01.001</t>
  </si>
  <si>
    <t>DEPRECIAÇÃO</t>
  </si>
  <si>
    <t>3.15.01.01.01.002</t>
  </si>
  <si>
    <t>AMORTIZAÇÃO</t>
  </si>
  <si>
    <t>3.20</t>
  </si>
  <si>
    <t>CONTINGÊNCIAS</t>
  </si>
  <si>
    <t>3.20.01</t>
  </si>
  <si>
    <t>3.20.01.01</t>
  </si>
  <si>
    <t>3.20.01.01.01</t>
  </si>
  <si>
    <t>3.20.01.01.01.002</t>
  </si>
  <si>
    <t>3.22</t>
  </si>
  <si>
    <t>VOLUNTÁRIOS/SERVIÇOS GRATUITOS</t>
  </si>
  <si>
    <t>3.22.01</t>
  </si>
  <si>
    <t>3.22.01.01</t>
  </si>
  <si>
    <t>3.22.01.01.01</t>
  </si>
  <si>
    <t>3.22.01.01.01.001</t>
  </si>
  <si>
    <t>SERVIÇOS VOLUNTÁRIOS</t>
  </si>
  <si>
    <t>3.22.01.01.01.002</t>
  </si>
  <si>
    <t>SERVIÇOS P.J - OUTROS</t>
  </si>
  <si>
    <t>3.22.01.01.01.005</t>
  </si>
  <si>
    <t>BILHETERIAS</t>
  </si>
  <si>
    <t>4</t>
  </si>
  <si>
    <t>RECEITAS</t>
  </si>
  <si>
    <t>4.01</t>
  </si>
  <si>
    <t>4.01.01</t>
  </si>
  <si>
    <t>4.01.01.01</t>
  </si>
  <si>
    <t>SECRETARIA DE ESTADO DA CULTURA</t>
  </si>
  <si>
    <t>4.01.01.01.01</t>
  </si>
  <si>
    <t>4.01.01.01.01.013</t>
  </si>
  <si>
    <t>4.01.01.02</t>
  </si>
  <si>
    <t>CAPTAÇÃO DE RECURSOS PRÓPRIOS</t>
  </si>
  <si>
    <t>4.01.01.02.01</t>
  </si>
  <si>
    <t>RECEITA - CESSÃO ONEROSA</t>
  </si>
  <si>
    <t>4.01.01.02.01.001</t>
  </si>
  <si>
    <t>4.01.01.02.01.002</t>
  </si>
  <si>
    <t>CAFÉ</t>
  </si>
  <si>
    <t>4.01.01.02.01.003</t>
  </si>
  <si>
    <t>LOCAÇÃO DE ESPAÇO PARA EVENTOS</t>
  </si>
  <si>
    <t>4.01.01.02.01.008</t>
  </si>
  <si>
    <t>CESSÃO DE IMAGEM</t>
  </si>
  <si>
    <t>4.01.01.02.02</t>
  </si>
  <si>
    <t>RECEITA - BILHETERIA</t>
  </si>
  <si>
    <t>4.01.01.02.02.001</t>
  </si>
  <si>
    <t>BILHETERIA</t>
  </si>
  <si>
    <t>4.01.01.02.04</t>
  </si>
  <si>
    <t>RECEITA - CAPTAÇÃO/PARCERIAS</t>
  </si>
  <si>
    <t>4.01.01.02.04.001</t>
  </si>
  <si>
    <t>RECEITA DE CAPTAÇÃO/PARCERIAS</t>
  </si>
  <si>
    <t>4.01.01.02.05</t>
  </si>
  <si>
    <t>RECEITA - LOJA</t>
  </si>
  <si>
    <t>4.01.01.02.05.001</t>
  </si>
  <si>
    <t>RECEITA DE VENDAS</t>
  </si>
  <si>
    <t>4.01.01.02.05.002</t>
  </si>
  <si>
    <t>(-)ICMS SOBRE VENDAS</t>
  </si>
  <si>
    <t>4.01.01.02.05.003</t>
  </si>
  <si>
    <t>(-)DESCONTOS CONCEDIDOS</t>
  </si>
  <si>
    <t>4.01.01.02.05.004</t>
  </si>
  <si>
    <t>(-)DEVOLUÇÃO DE VENDAS</t>
  </si>
  <si>
    <t>4.01.01.03</t>
  </si>
  <si>
    <t>RECEITA FINANCEIRA</t>
  </si>
  <si>
    <t>4.01.01.03.01</t>
  </si>
  <si>
    <t>4.01.01.03.01.002</t>
  </si>
  <si>
    <t>RENDIMENTOS DE APLICAÇÕES FINANCEIRAS</t>
  </si>
  <si>
    <t>4.01.01.03.01.003</t>
  </si>
  <si>
    <t>DESCONTOS OBTIDOS</t>
  </si>
  <si>
    <t>4.01.01.10</t>
  </si>
  <si>
    <t>ENTRADAS DIVERSAS</t>
  </si>
  <si>
    <t>4.01.01.10.01</t>
  </si>
  <si>
    <t>4.01.01.10.01.002</t>
  </si>
  <si>
    <t>OUTRAS ENTRADAS</t>
  </si>
  <si>
    <t>4.01.01.14</t>
  </si>
  <si>
    <t>4.01.01.14.01</t>
  </si>
  <si>
    <t>4.01.01.14.01.001</t>
  </si>
  <si>
    <t>4.01.01.14.01.002</t>
  </si>
  <si>
    <t>1.01.02.02.01.510</t>
  </si>
  <si>
    <t>OUTROS ADIANTAMENTOS</t>
  </si>
  <si>
    <t>1.01.02.02.01.511</t>
  </si>
  <si>
    <t>ADIANTAMENTO IRRF</t>
  </si>
  <si>
    <t>2.01.01.05.01.004</t>
  </si>
  <si>
    <t>SEGUROS A PAGAR</t>
  </si>
  <si>
    <t>2.01.01.02.01.006</t>
  </si>
  <si>
    <t>13ºSALÁRIO A PAGAR</t>
  </si>
  <si>
    <t>2.03.01.02.01.002</t>
  </si>
  <si>
    <t>SUPERAVIT/(DEFICIT)DO EXERCICIO</t>
  </si>
  <si>
    <t>Realizado 
até Abril</t>
  </si>
  <si>
    <t>% Realizado
até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</si>
</sst>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0.000%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FF"/>
      <name val="Arial"/>
      <family val="2"/>
    </font>
    <font>
      <sz val="7"/>
      <color rgb="FF000000"/>
      <name val="Arial"/>
      <family val="2"/>
    </font>
    <font>
      <sz val="1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0"/>
      <color rgb="FF0000FF"/>
      <name val="Arial"/>
      <family val="2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72">
    <xf numFmtId="0" fontId="0" fillId="0" borderId="0"/>
    <xf numFmtId="0" fontId="20" fillId="0" borderId="0"/>
    <xf numFmtId="164" fontId="21" fillId="0" borderId="0" applyFont="0" applyFill="0" applyBorder="0" applyAlignment="0" applyProtection="0"/>
    <xf numFmtId="0" fontId="21" fillId="0" borderId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9" fillId="0" borderId="0"/>
    <xf numFmtId="0" fontId="29" fillId="0" borderId="0">
      <alignment horizontal="left" vertical="top"/>
    </xf>
    <xf numFmtId="0" fontId="30" fillId="0" borderId="0">
      <alignment horizontal="right" vertical="top"/>
    </xf>
    <xf numFmtId="0" fontId="29" fillId="0" borderId="0">
      <alignment horizontal="left" vertical="top"/>
    </xf>
    <xf numFmtId="0" fontId="31" fillId="0" borderId="0">
      <alignment horizontal="left" vertical="top"/>
    </xf>
    <xf numFmtId="0" fontId="31" fillId="0" borderId="0">
      <alignment horizontal="right" vertical="top"/>
    </xf>
    <xf numFmtId="0" fontId="32" fillId="0" borderId="0">
      <alignment horizontal="left" vertical="top"/>
    </xf>
    <xf numFmtId="0" fontId="32" fillId="0" borderId="0">
      <alignment horizontal="right" vertical="top"/>
    </xf>
    <xf numFmtId="0" fontId="33" fillId="0" borderId="0">
      <alignment horizontal="left" vertical="top"/>
    </xf>
    <xf numFmtId="0" fontId="33" fillId="0" borderId="0">
      <alignment horizontal="right" vertical="top"/>
    </xf>
    <xf numFmtId="0" fontId="34" fillId="0" borderId="0">
      <alignment horizontal="left" vertical="top"/>
    </xf>
    <xf numFmtId="0" fontId="35" fillId="0" borderId="0">
      <alignment horizontal="left" vertical="top"/>
    </xf>
    <xf numFmtId="0" fontId="36" fillId="0" borderId="0">
      <alignment horizontal="left" vertical="top"/>
    </xf>
    <xf numFmtId="0" fontId="37" fillId="0" borderId="0">
      <alignment horizontal="right" vertical="top"/>
    </xf>
    <xf numFmtId="0" fontId="37" fillId="0" borderId="0">
      <alignment horizontal="right" vertical="top"/>
    </xf>
    <xf numFmtId="0" fontId="36" fillId="0" borderId="0">
      <alignment horizontal="center"/>
    </xf>
    <xf numFmtId="0" fontId="34" fillId="0" borderId="0">
      <alignment horizontal="left" vertical="center"/>
    </xf>
    <xf numFmtId="0" fontId="34" fillId="0" borderId="0">
      <alignment horizontal="right" vertical="center"/>
    </xf>
    <xf numFmtId="0" fontId="37" fillId="0" borderId="0">
      <alignment horizontal="center" vertical="top"/>
    </xf>
    <xf numFmtId="0" fontId="18" fillId="0" borderId="0"/>
    <xf numFmtId="0" fontId="17" fillId="0" borderId="0"/>
    <xf numFmtId="164" fontId="16" fillId="0" borderId="0" applyFont="0" applyFill="0" applyBorder="0" applyAlignment="0" applyProtection="0"/>
    <xf numFmtId="0" fontId="16" fillId="0" borderId="0"/>
    <xf numFmtId="0" fontId="38" fillId="0" borderId="0">
      <alignment horizontal="center" vertical="top"/>
    </xf>
    <xf numFmtId="0" fontId="32" fillId="0" borderId="0">
      <alignment horizontal="left" vertical="top"/>
    </xf>
    <xf numFmtId="0" fontId="33" fillId="0" borderId="0">
      <alignment horizontal="left" vertical="top"/>
    </xf>
    <xf numFmtId="0" fontId="34" fillId="0" borderId="0">
      <alignment horizontal="left" vertical="top"/>
    </xf>
    <xf numFmtId="164" fontId="15" fillId="0" borderId="0" applyFont="0" applyFill="0" applyBorder="0" applyAlignment="0" applyProtection="0"/>
    <xf numFmtId="0" fontId="15" fillId="0" borderId="0"/>
    <xf numFmtId="164" fontId="14" fillId="0" borderId="0" applyFont="0" applyFill="0" applyBorder="0" applyAlignment="0" applyProtection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2" fillId="0" borderId="0"/>
    <xf numFmtId="164" fontId="1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37" fillId="0" borderId="0">
      <alignment horizontal="center" vertical="top"/>
    </xf>
    <xf numFmtId="164" fontId="9" fillId="0" borderId="0" applyFont="0" applyFill="0" applyBorder="0" applyAlignment="0" applyProtection="0"/>
    <xf numFmtId="0" fontId="9" fillId="0" borderId="0"/>
    <xf numFmtId="0" fontId="8" fillId="0" borderId="0"/>
    <xf numFmtId="164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9" fillId="0" borderId="0" applyFill="0" applyProtection="0"/>
    <xf numFmtId="0" fontId="41" fillId="0" borderId="0" applyFill="0" applyProtection="0"/>
    <xf numFmtId="0" fontId="42" fillId="0" borderId="0"/>
    <xf numFmtId="164" fontId="21" fillId="0" borderId="0" applyFont="0" applyFill="0" applyBorder="0" applyAlignment="0" applyProtection="0"/>
    <xf numFmtId="0" fontId="43" fillId="0" borderId="0" applyFill="0" applyProtection="0"/>
    <xf numFmtId="0" fontId="1" fillId="0" borderId="0"/>
    <xf numFmtId="0" fontId="32" fillId="0" borderId="0">
      <alignment horizontal="right" vertical="top"/>
    </xf>
    <xf numFmtId="0" fontId="33" fillId="0" borderId="0">
      <alignment horizontal="right" vertical="top"/>
    </xf>
    <xf numFmtId="0" fontId="35" fillId="0" borderId="0">
      <alignment horizontal="left" vertical="top"/>
    </xf>
    <xf numFmtId="0" fontId="36" fillId="0" borderId="0">
      <alignment horizontal="left" vertical="top"/>
    </xf>
    <xf numFmtId="0" fontId="37" fillId="0" borderId="0">
      <alignment horizontal="right" vertical="top"/>
    </xf>
  </cellStyleXfs>
  <cellXfs count="197">
    <xf numFmtId="0" fontId="0" fillId="0" borderId="0" xfId="0"/>
    <xf numFmtId="0" fontId="25" fillId="0" borderId="0" xfId="0" applyFont="1"/>
    <xf numFmtId="0" fontId="26" fillId="0" borderId="0" xfId="0" applyFont="1"/>
    <xf numFmtId="0" fontId="25" fillId="0" borderId="0" xfId="1" applyFont="1" applyAlignment="1">
      <alignment horizontal="left"/>
    </xf>
    <xf numFmtId="0" fontId="26" fillId="0" borderId="0" xfId="1" applyFont="1"/>
    <xf numFmtId="0" fontId="26" fillId="3" borderId="0" xfId="3" applyFont="1" applyFill="1" applyAlignment="1">
      <alignment vertical="center"/>
    </xf>
    <xf numFmtId="0" fontId="27" fillId="0" borderId="0" xfId="3" applyFont="1" applyAlignment="1" applyProtection="1">
      <alignment horizontal="left" vertical="top" wrapText="1"/>
      <protection locked="0"/>
    </xf>
    <xf numFmtId="0" fontId="25" fillId="3" borderId="0" xfId="3" applyFont="1" applyFill="1" applyAlignment="1">
      <alignment horizontal="center" vertical="center"/>
    </xf>
    <xf numFmtId="0" fontId="25" fillId="3" borderId="0" xfId="3" applyFont="1" applyFill="1" applyAlignment="1">
      <alignment vertical="center"/>
    </xf>
    <xf numFmtId="0" fontId="25" fillId="0" borderId="0" xfId="3" applyFont="1" applyAlignment="1">
      <alignment vertical="center"/>
    </xf>
    <xf numFmtId="0" fontId="26" fillId="0" borderId="1" xfId="3" applyFont="1" applyBorder="1" applyAlignment="1">
      <alignment vertical="center" wrapText="1"/>
    </xf>
    <xf numFmtId="0" fontId="23" fillId="0" borderId="0" xfId="1" applyFont="1"/>
    <xf numFmtId="0" fontId="25" fillId="3" borderId="0" xfId="3" applyFont="1" applyFill="1"/>
    <xf numFmtId="0" fontId="26" fillId="3" borderId="0" xfId="3" applyFont="1" applyFill="1"/>
    <xf numFmtId="0" fontId="25" fillId="3" borderId="0" xfId="3" applyFont="1" applyFill="1" applyAlignment="1">
      <alignment horizontal="center"/>
    </xf>
    <xf numFmtId="0" fontId="28" fillId="0" borderId="0" xfId="3" applyFont="1" applyAlignment="1" applyProtection="1">
      <alignment vertical="top" wrapText="1" readingOrder="1"/>
      <protection locked="0"/>
    </xf>
    <xf numFmtId="0" fontId="25" fillId="3" borderId="0" xfId="3" applyFont="1" applyFill="1" applyAlignment="1">
      <alignment horizontal="left"/>
    </xf>
    <xf numFmtId="10" fontId="25" fillId="0" borderId="0" xfId="5" applyNumberFormat="1" applyFont="1"/>
    <xf numFmtId="10" fontId="26" fillId="0" borderId="0" xfId="5" applyNumberFormat="1" applyFont="1"/>
    <xf numFmtId="10" fontId="26" fillId="0" borderId="0" xfId="5" applyNumberFormat="1" applyFont="1" applyBorder="1" applyAlignment="1">
      <alignment horizontal="center"/>
    </xf>
    <xf numFmtId="10" fontId="27" fillId="0" borderId="0" xfId="5" applyNumberFormat="1" applyFont="1" applyAlignment="1" applyProtection="1">
      <alignment horizontal="center" vertical="center" wrapText="1" readingOrder="1"/>
      <protection locked="0"/>
    </xf>
    <xf numFmtId="10" fontId="25" fillId="0" borderId="0" xfId="5" applyNumberFormat="1" applyFont="1" applyAlignment="1">
      <alignment horizontal="center"/>
    </xf>
    <xf numFmtId="10" fontId="25" fillId="0" borderId="0" xfId="5" applyNumberFormat="1" applyFont="1" applyFill="1" applyAlignment="1">
      <alignment horizontal="center"/>
    </xf>
    <xf numFmtId="0" fontId="26" fillId="0" borderId="0" xfId="3" applyFont="1" applyAlignment="1">
      <alignment vertical="center"/>
    </xf>
    <xf numFmtId="0" fontId="24" fillId="0" borderId="0" xfId="3" applyFont="1" applyAlignment="1" applyProtection="1">
      <alignment horizontal="left" vertical="top" wrapText="1"/>
      <protection locked="0"/>
    </xf>
    <xf numFmtId="0" fontId="24" fillId="0" borderId="0" xfId="3" applyFont="1" applyAlignment="1" applyProtection="1">
      <alignment vertical="top" wrapText="1" readingOrder="1"/>
      <protection locked="0"/>
    </xf>
    <xf numFmtId="10" fontId="26" fillId="0" borderId="0" xfId="5" applyNumberFormat="1" applyFont="1" applyFill="1" applyBorder="1" applyAlignment="1">
      <alignment horizontal="center" vertical="center"/>
    </xf>
    <xf numFmtId="164" fontId="26" fillId="0" borderId="0" xfId="6" applyFont="1" applyFill="1" applyBorder="1" applyAlignment="1">
      <alignment horizontal="center" vertical="center"/>
    </xf>
    <xf numFmtId="164" fontId="25" fillId="0" borderId="0" xfId="6" applyFont="1"/>
    <xf numFmtId="164" fontId="26" fillId="0" borderId="0" xfId="6" applyFont="1"/>
    <xf numFmtId="164" fontId="26" fillId="0" borderId="0" xfId="6" applyFont="1" applyBorder="1" applyAlignment="1">
      <alignment horizontal="center"/>
    </xf>
    <xf numFmtId="164" fontId="27" fillId="0" borderId="0" xfId="6" applyFont="1" applyAlignment="1" applyProtection="1">
      <alignment horizontal="center" vertical="center" wrapText="1" readingOrder="1"/>
      <protection locked="0"/>
    </xf>
    <xf numFmtId="164" fontId="25" fillId="0" borderId="0" xfId="6" applyFont="1" applyAlignment="1">
      <alignment horizontal="center"/>
    </xf>
    <xf numFmtId="164" fontId="25" fillId="3" borderId="0" xfId="6" applyFont="1" applyFill="1" applyAlignment="1">
      <alignment horizontal="center"/>
    </xf>
    <xf numFmtId="164" fontId="25" fillId="0" borderId="0" xfId="6" applyFont="1" applyFill="1" applyAlignment="1">
      <alignment horizontal="center"/>
    </xf>
    <xf numFmtId="0" fontId="25" fillId="0" borderId="0" xfId="3" applyFont="1"/>
    <xf numFmtId="43" fontId="26" fillId="3" borderId="0" xfId="3" applyNumberFormat="1" applyFont="1" applyFill="1" applyAlignment="1">
      <alignment vertical="center"/>
    </xf>
    <xf numFmtId="164" fontId="25" fillId="0" borderId="0" xfId="6" applyFont="1" applyFill="1" applyAlignment="1">
      <alignment horizontal="left"/>
    </xf>
    <xf numFmtId="0" fontId="24" fillId="0" borderId="3" xfId="3" applyFont="1" applyBorder="1" applyAlignment="1" applyProtection="1">
      <alignment horizontal="left" vertical="top" wrapText="1"/>
      <protection locked="0"/>
    </xf>
    <xf numFmtId="0" fontId="24" fillId="0" borderId="3" xfId="3" applyFont="1" applyBorder="1" applyAlignment="1" applyProtection="1">
      <alignment vertical="top" wrapText="1" readingOrder="1"/>
      <protection locked="0"/>
    </xf>
    <xf numFmtId="164" fontId="26" fillId="0" borderId="3" xfId="6" applyFont="1" applyFill="1" applyBorder="1" applyAlignment="1">
      <alignment horizontal="center" vertical="center"/>
    </xf>
    <xf numFmtId="10" fontId="26" fillId="0" borderId="3" xfId="5" applyNumberFormat="1" applyFont="1" applyFill="1" applyBorder="1" applyAlignment="1">
      <alignment horizontal="center" vertical="center"/>
    </xf>
    <xf numFmtId="0" fontId="27" fillId="0" borderId="3" xfId="3" applyFont="1" applyBorder="1" applyAlignment="1" applyProtection="1">
      <alignment horizontal="left" vertical="top" wrapText="1"/>
      <protection locked="0"/>
    </xf>
    <xf numFmtId="0" fontId="27" fillId="0" borderId="3" xfId="3" applyFont="1" applyBorder="1" applyAlignment="1" applyProtection="1">
      <alignment vertical="top" wrapText="1" readingOrder="1"/>
      <protection locked="0"/>
    </xf>
    <xf numFmtId="164" fontId="25" fillId="0" borderId="3" xfId="6" applyFont="1" applyFill="1" applyBorder="1" applyAlignment="1">
      <alignment horizontal="center" vertical="center"/>
    </xf>
    <xf numFmtId="10" fontId="25" fillId="0" borderId="3" xfId="5" applyNumberFormat="1" applyFont="1" applyFill="1" applyBorder="1" applyAlignment="1">
      <alignment horizontal="center" vertical="center"/>
    </xf>
    <xf numFmtId="0" fontId="27" fillId="3" borderId="3" xfId="3" applyFont="1" applyFill="1" applyBorder="1" applyAlignment="1" applyProtection="1">
      <alignment vertical="top" wrapText="1" readingOrder="1"/>
      <protection locked="0"/>
    </xf>
    <xf numFmtId="0" fontId="24" fillId="3" borderId="3" xfId="3" applyFont="1" applyFill="1" applyBorder="1" applyAlignment="1" applyProtection="1">
      <alignment vertical="top" wrapText="1" readingOrder="1"/>
      <protection locked="0"/>
    </xf>
    <xf numFmtId="164" fontId="26" fillId="3" borderId="3" xfId="6" applyFont="1" applyFill="1" applyBorder="1" applyAlignment="1">
      <alignment horizontal="center" vertical="center"/>
    </xf>
    <xf numFmtId="10" fontId="26" fillId="3" borderId="3" xfId="5" applyNumberFormat="1" applyFont="1" applyFill="1" applyBorder="1" applyAlignment="1">
      <alignment horizontal="center" vertical="center"/>
    </xf>
    <xf numFmtId="164" fontId="25" fillId="3" borderId="3" xfId="6" applyFont="1" applyFill="1" applyBorder="1" applyAlignment="1">
      <alignment horizontal="center" vertical="center"/>
    </xf>
    <xf numFmtId="10" fontId="25" fillId="3" borderId="3" xfId="5" applyNumberFormat="1" applyFont="1" applyFill="1" applyBorder="1" applyAlignment="1">
      <alignment horizontal="center" vertical="center"/>
    </xf>
    <xf numFmtId="0" fontId="24" fillId="2" borderId="4" xfId="0" applyFont="1" applyFill="1" applyBorder="1" applyAlignment="1" applyProtection="1">
      <alignment vertical="top" wrapText="1" readingOrder="1"/>
      <protection locked="0"/>
    </xf>
    <xf numFmtId="164" fontId="27" fillId="2" borderId="4" xfId="6" applyFont="1" applyFill="1" applyBorder="1" applyAlignment="1" applyProtection="1">
      <alignment vertical="top" wrapText="1" readingOrder="1"/>
      <protection locked="0"/>
    </xf>
    <xf numFmtId="10" fontId="27" fillId="2" borderId="4" xfId="5" applyNumberFormat="1" applyFont="1" applyFill="1" applyBorder="1" applyAlignment="1" applyProtection="1">
      <alignment vertical="top" wrapText="1" readingOrder="1"/>
      <protection locked="0"/>
    </xf>
    <xf numFmtId="0" fontId="23" fillId="4" borderId="5" xfId="3" applyFont="1" applyFill="1" applyBorder="1" applyAlignment="1">
      <alignment vertical="center"/>
    </xf>
    <xf numFmtId="164" fontId="23" fillId="0" borderId="5" xfId="6" applyFont="1" applyFill="1" applyBorder="1" applyAlignment="1">
      <alignment horizontal="center" vertical="center" wrapText="1"/>
    </xf>
    <xf numFmtId="10" fontId="23" fillId="0" borderId="5" xfId="5" applyNumberFormat="1" applyFont="1" applyFill="1" applyBorder="1" applyAlignment="1">
      <alignment horizontal="center" vertical="center" wrapText="1"/>
    </xf>
    <xf numFmtId="164" fontId="26" fillId="0" borderId="6" xfId="6" applyFont="1" applyFill="1" applyBorder="1" applyAlignment="1">
      <alignment horizontal="center" vertical="center"/>
    </xf>
    <xf numFmtId="164" fontId="25" fillId="0" borderId="5" xfId="6" applyFont="1" applyFill="1" applyBorder="1" applyAlignment="1">
      <alignment vertical="center"/>
    </xf>
    <xf numFmtId="0" fontId="27" fillId="3" borderId="5" xfId="3" applyFont="1" applyFill="1" applyBorder="1" applyAlignment="1" applyProtection="1">
      <alignment horizontal="left" vertical="top" wrapText="1"/>
      <protection locked="0"/>
    </xf>
    <xf numFmtId="0" fontId="25" fillId="0" borderId="5" xfId="3" applyFont="1" applyBorder="1" applyAlignment="1" applyProtection="1">
      <alignment vertical="top" wrapText="1" readingOrder="1"/>
      <protection locked="0"/>
    </xf>
    <xf numFmtId="0" fontId="25" fillId="0" borderId="5" xfId="3" applyFont="1" applyBorder="1" applyAlignment="1" applyProtection="1">
      <alignment horizontal="left" vertical="top" wrapText="1"/>
      <protection locked="0"/>
    </xf>
    <xf numFmtId="0" fontId="26" fillId="3" borderId="5" xfId="3" applyFont="1" applyFill="1" applyBorder="1" applyAlignment="1">
      <alignment horizontal="left" vertical="center"/>
    </xf>
    <xf numFmtId="164" fontId="26" fillId="0" borderId="5" xfId="6" applyFont="1" applyFill="1" applyBorder="1" applyAlignment="1">
      <alignment horizontal="center" vertical="center" wrapText="1"/>
    </xf>
    <xf numFmtId="10" fontId="26" fillId="0" borderId="5" xfId="5" applyNumberFormat="1" applyFont="1" applyFill="1" applyBorder="1" applyAlignment="1">
      <alignment horizontal="center" vertical="center" wrapText="1"/>
    </xf>
    <xf numFmtId="164" fontId="25" fillId="0" borderId="5" xfId="6" applyFont="1" applyFill="1" applyBorder="1" applyAlignment="1">
      <alignment horizontal="center" vertical="center"/>
    </xf>
    <xf numFmtId="10" fontId="25" fillId="0" borderId="5" xfId="5" applyNumberFormat="1" applyFont="1" applyFill="1" applyBorder="1" applyAlignment="1">
      <alignment horizontal="center" vertical="center"/>
    </xf>
    <xf numFmtId="0" fontId="26" fillId="0" borderId="5" xfId="3" applyFont="1" applyBorder="1" applyAlignment="1">
      <alignment horizontal="left" vertical="center" wrapText="1"/>
    </xf>
    <xf numFmtId="164" fontId="25" fillId="0" borderId="5" xfId="6" applyFont="1" applyFill="1" applyBorder="1" applyAlignment="1">
      <alignment horizontal="center" vertical="center" wrapText="1"/>
    </xf>
    <xf numFmtId="10" fontId="25" fillId="0" borderId="5" xfId="5" applyNumberFormat="1" applyFont="1" applyFill="1" applyBorder="1" applyAlignment="1">
      <alignment horizontal="center" vertical="center" wrapText="1"/>
    </xf>
    <xf numFmtId="0" fontId="23" fillId="4" borderId="5" xfId="3" applyFont="1" applyFill="1" applyBorder="1" applyAlignment="1">
      <alignment horizontal="left" vertical="center"/>
    </xf>
    <xf numFmtId="164" fontId="26" fillId="4" borderId="5" xfId="6" applyFont="1" applyFill="1" applyBorder="1" applyAlignment="1">
      <alignment horizontal="center" vertical="center"/>
    </xf>
    <xf numFmtId="10" fontId="26" fillId="4" borderId="5" xfId="5" applyNumberFormat="1" applyFont="1" applyFill="1" applyBorder="1" applyAlignment="1">
      <alignment horizontal="center" vertical="center"/>
    </xf>
    <xf numFmtId="164" fontId="23" fillId="4" borderId="5" xfId="6" applyFont="1" applyFill="1" applyBorder="1" applyAlignment="1">
      <alignment horizontal="center" vertical="center"/>
    </xf>
    <xf numFmtId="10" fontId="23" fillId="4" borderId="5" xfId="5" applyNumberFormat="1" applyFont="1" applyFill="1" applyBorder="1" applyAlignment="1">
      <alignment horizontal="center" vertical="center"/>
    </xf>
    <xf numFmtId="164" fontId="25" fillId="0" borderId="5" xfId="6" applyFont="1" applyBorder="1" applyAlignment="1">
      <alignment horizontal="center" vertical="center"/>
    </xf>
    <xf numFmtId="164" fontId="24" fillId="2" borderId="4" xfId="6" applyFont="1" applyFill="1" applyBorder="1" applyAlignment="1" applyProtection="1">
      <alignment horizontal="left" vertical="center" wrapText="1" readingOrder="1"/>
      <protection locked="0"/>
    </xf>
    <xf numFmtId="164" fontId="26" fillId="0" borderId="5" xfId="6" applyFont="1" applyBorder="1" applyAlignment="1">
      <alignment horizontal="center" vertical="center"/>
    </xf>
    <xf numFmtId="0" fontId="27" fillId="2" borderId="4" xfId="0" applyFont="1" applyFill="1" applyBorder="1" applyAlignment="1" applyProtection="1">
      <alignment vertical="top" wrapText="1" readingOrder="1"/>
      <protection locked="0"/>
    </xf>
    <xf numFmtId="0" fontId="24" fillId="2" borderId="4" xfId="0" applyFont="1" applyFill="1" applyBorder="1" applyAlignment="1" applyProtection="1">
      <alignment vertical="center" wrapText="1" readingOrder="1"/>
      <protection locked="0"/>
    </xf>
    <xf numFmtId="164" fontId="24" fillId="2" borderId="4" xfId="6" applyFont="1" applyFill="1" applyBorder="1" applyAlignment="1" applyProtection="1">
      <alignment horizontal="center" vertical="center" wrapText="1" readingOrder="1"/>
      <protection locked="0"/>
    </xf>
    <xf numFmtId="10" fontId="24" fillId="2" borderId="4" xfId="5" applyNumberFormat="1" applyFont="1" applyFill="1" applyBorder="1" applyAlignment="1" applyProtection="1">
      <alignment horizontal="center" vertical="center" wrapText="1" readingOrder="1"/>
      <protection locked="0"/>
    </xf>
    <xf numFmtId="164" fontId="44" fillId="0" borderId="0" xfId="6" quotePrefix="1" applyFont="1" applyAlignment="1">
      <alignment vertical="top"/>
    </xf>
    <xf numFmtId="164" fontId="46" fillId="0" borderId="0" xfId="6" quotePrefix="1" applyFont="1" applyBorder="1" applyAlignment="1">
      <alignment vertical="top"/>
    </xf>
    <xf numFmtId="0" fontId="45" fillId="0" borderId="0" xfId="10" quotePrefix="1" applyFont="1" applyAlignment="1">
      <alignment vertical="top"/>
    </xf>
    <xf numFmtId="0" fontId="45" fillId="0" borderId="0" xfId="10" applyFont="1" applyAlignment="1">
      <alignment vertical="top"/>
    </xf>
    <xf numFmtId="0" fontId="44" fillId="0" borderId="0" xfId="11" quotePrefix="1" applyFont="1">
      <alignment horizontal="left" vertical="top"/>
    </xf>
    <xf numFmtId="0" fontId="44" fillId="0" borderId="0" xfId="11" quotePrefix="1" applyFont="1" applyAlignment="1">
      <alignment vertical="top"/>
    </xf>
    <xf numFmtId="0" fontId="44" fillId="0" borderId="0" xfId="11" applyFont="1" applyAlignment="1">
      <alignment vertical="top"/>
    </xf>
    <xf numFmtId="0" fontId="44" fillId="0" borderId="0" xfId="12" applyFont="1" applyAlignment="1">
      <alignment vertical="top"/>
    </xf>
    <xf numFmtId="0" fontId="44" fillId="0" borderId="0" xfId="30" quotePrefix="1" applyFont="1" applyAlignment="1">
      <alignment vertical="top"/>
    </xf>
    <xf numFmtId="0" fontId="44" fillId="0" borderId="0" xfId="30" applyFont="1" applyAlignment="1">
      <alignment vertical="top"/>
    </xf>
    <xf numFmtId="0" fontId="44" fillId="0" borderId="0" xfId="31" quotePrefix="1" applyFont="1">
      <alignment horizontal="left" vertical="top"/>
    </xf>
    <xf numFmtId="0" fontId="44" fillId="0" borderId="0" xfId="31" quotePrefix="1" applyFont="1" applyAlignment="1">
      <alignment vertical="top"/>
    </xf>
    <xf numFmtId="0" fontId="44" fillId="0" borderId="0" xfId="31" applyFont="1" applyAlignment="1">
      <alignment vertical="top"/>
    </xf>
    <xf numFmtId="0" fontId="46" fillId="0" borderId="0" xfId="15" applyFont="1" applyAlignment="1">
      <alignment vertical="top"/>
    </xf>
    <xf numFmtId="0" fontId="45" fillId="0" borderId="0" xfId="10" quotePrefix="1" applyFont="1">
      <alignment horizontal="left" vertical="top"/>
    </xf>
    <xf numFmtId="0" fontId="46" fillId="0" borderId="0" xfId="32" quotePrefix="1" applyFont="1">
      <alignment horizontal="left" vertical="top"/>
    </xf>
    <xf numFmtId="0" fontId="46" fillId="0" borderId="0" xfId="32" quotePrefix="1" applyFont="1" applyAlignment="1">
      <alignment vertical="top"/>
    </xf>
    <xf numFmtId="0" fontId="45" fillId="0" borderId="0" xfId="17" applyFont="1" applyAlignment="1">
      <alignment vertical="top"/>
    </xf>
    <xf numFmtId="0" fontId="45" fillId="0" borderId="0" xfId="33" quotePrefix="1" applyFont="1">
      <alignment horizontal="left" vertical="top"/>
    </xf>
    <xf numFmtId="0" fontId="45" fillId="0" borderId="0" xfId="33" quotePrefix="1" applyFont="1" applyAlignment="1">
      <alignment vertical="top"/>
    </xf>
    <xf numFmtId="0" fontId="45" fillId="0" borderId="0" xfId="33" applyFont="1" applyAlignment="1">
      <alignment vertical="top"/>
    </xf>
    <xf numFmtId="164" fontId="44" fillId="0" borderId="0" xfId="6" quotePrefix="1" applyFont="1" applyBorder="1" applyAlignment="1">
      <alignment vertical="top"/>
    </xf>
    <xf numFmtId="164" fontId="25" fillId="0" borderId="0" xfId="6" applyFont="1" applyBorder="1" applyAlignment="1"/>
    <xf numFmtId="164" fontId="44" fillId="0" borderId="0" xfId="6" applyFont="1" applyBorder="1" applyAlignment="1">
      <alignment vertical="top"/>
    </xf>
    <xf numFmtId="164" fontId="45" fillId="0" borderId="0" xfId="6" quotePrefix="1" applyFont="1" applyBorder="1" applyAlignment="1">
      <alignment vertical="top"/>
    </xf>
    <xf numFmtId="164" fontId="45" fillId="0" borderId="0" xfId="6" applyFont="1" applyBorder="1" applyAlignment="1">
      <alignment vertical="top"/>
    </xf>
    <xf numFmtId="43" fontId="46" fillId="0" borderId="0" xfId="15" applyNumberFormat="1" applyFont="1" applyAlignment="1">
      <alignment vertical="top"/>
    </xf>
    <xf numFmtId="43" fontId="25" fillId="0" borderId="0" xfId="0" applyNumberFormat="1" applyFont="1"/>
    <xf numFmtId="0" fontId="2" fillId="0" borderId="0" xfId="1" applyFont="1"/>
    <xf numFmtId="164" fontId="2" fillId="0" borderId="5" xfId="6" applyFont="1" applyFill="1" applyBorder="1" applyAlignment="1">
      <alignment horizontal="center" vertical="center"/>
    </xf>
    <xf numFmtId="10" fontId="2" fillId="0" borderId="5" xfId="5" applyNumberFormat="1" applyFont="1" applyFill="1" applyBorder="1" applyAlignment="1">
      <alignment horizontal="center" vertical="center"/>
    </xf>
    <xf numFmtId="0" fontId="45" fillId="0" borderId="5" xfId="0" applyFont="1" applyBorder="1" applyAlignment="1">
      <alignment horizontal="left" vertical="top" wrapText="1"/>
    </xf>
    <xf numFmtId="0" fontId="45" fillId="0" borderId="5" xfId="0" applyFont="1" applyBorder="1" applyAlignment="1">
      <alignment vertical="top" readingOrder="1"/>
    </xf>
    <xf numFmtId="43" fontId="25" fillId="0" borderId="3" xfId="64" applyNumberFormat="1" applyFont="1" applyFill="1" applyBorder="1" applyAlignment="1">
      <alignment horizontal="center" vertical="center"/>
    </xf>
    <xf numFmtId="164" fontId="25" fillId="0" borderId="0" xfId="0" applyNumberFormat="1" applyFont="1"/>
    <xf numFmtId="0" fontId="24" fillId="0" borderId="5" xfId="3" applyFont="1" applyBorder="1" applyAlignment="1" applyProtection="1">
      <alignment vertical="top" wrapText="1" readingOrder="1"/>
      <protection locked="0"/>
    </xf>
    <xf numFmtId="0" fontId="45" fillId="0" borderId="0" xfId="21" quotePrefix="1" applyFont="1" applyAlignment="1">
      <alignment vertical="top"/>
    </xf>
    <xf numFmtId="0" fontId="45" fillId="0" borderId="0" xfId="21" applyFont="1" applyAlignment="1">
      <alignment vertical="top"/>
    </xf>
    <xf numFmtId="0" fontId="45" fillId="0" borderId="0" xfId="18" applyFont="1" applyAlignment="1">
      <alignment vertical="top"/>
    </xf>
    <xf numFmtId="0" fontId="45" fillId="0" borderId="0" xfId="18" quotePrefix="1" applyFont="1" applyAlignment="1">
      <alignment horizontal="right" vertical="top"/>
    </xf>
    <xf numFmtId="43" fontId="45" fillId="0" borderId="0" xfId="17" applyNumberFormat="1" applyFont="1" applyAlignment="1">
      <alignment vertical="top"/>
    </xf>
    <xf numFmtId="43" fontId="45" fillId="0" borderId="0" xfId="33" applyNumberFormat="1" applyFont="1" applyAlignment="1">
      <alignment vertical="top"/>
    </xf>
    <xf numFmtId="43" fontId="26" fillId="0" borderId="0" xfId="3" applyNumberFormat="1" applyFont="1" applyAlignment="1">
      <alignment vertical="center"/>
    </xf>
    <xf numFmtId="0" fontId="21" fillId="0" borderId="0" xfId="0" applyFont="1"/>
    <xf numFmtId="0" fontId="29" fillId="0" borderId="0" xfId="10" quotePrefix="1" applyAlignment="1">
      <alignment vertical="top"/>
    </xf>
    <xf numFmtId="0" fontId="29" fillId="0" borderId="0" xfId="10" applyAlignment="1">
      <alignment vertical="top"/>
    </xf>
    <xf numFmtId="0" fontId="36" fillId="0" borderId="0" xfId="11" quotePrefix="1" applyFont="1">
      <alignment horizontal="left" vertical="top"/>
    </xf>
    <xf numFmtId="0" fontId="36" fillId="0" borderId="0" xfId="11" quotePrefix="1" applyFont="1" applyAlignment="1">
      <alignment vertical="top"/>
    </xf>
    <xf numFmtId="0" fontId="36" fillId="0" borderId="0" xfId="11" applyFont="1" applyAlignment="1">
      <alignment vertical="top"/>
    </xf>
    <xf numFmtId="0" fontId="36" fillId="0" borderId="0" xfId="12" applyFont="1" applyAlignment="1">
      <alignment vertical="top"/>
    </xf>
    <xf numFmtId="0" fontId="36" fillId="0" borderId="0" xfId="30" quotePrefix="1" applyFont="1" applyAlignment="1">
      <alignment vertical="top"/>
    </xf>
    <xf numFmtId="0" fontId="36" fillId="0" borderId="0" xfId="30" applyFont="1" applyAlignment="1">
      <alignment vertical="top"/>
    </xf>
    <xf numFmtId="0" fontId="36" fillId="0" borderId="0" xfId="31" quotePrefix="1" applyFont="1">
      <alignment horizontal="left" vertical="top"/>
    </xf>
    <xf numFmtId="0" fontId="36" fillId="0" borderId="0" xfId="31" quotePrefix="1" applyFont="1" applyAlignment="1">
      <alignment vertical="top"/>
    </xf>
    <xf numFmtId="0" fontId="36" fillId="0" borderId="0" xfId="31" applyFont="1" applyAlignment="1">
      <alignment vertical="top"/>
    </xf>
    <xf numFmtId="0" fontId="51" fillId="0" borderId="0" xfId="15" applyFont="1" applyAlignment="1">
      <alignment vertical="top"/>
    </xf>
    <xf numFmtId="0" fontId="29" fillId="0" borderId="0" xfId="10" quotePrefix="1">
      <alignment horizontal="left" vertical="top"/>
    </xf>
    <xf numFmtId="0" fontId="51" fillId="0" borderId="0" xfId="32" quotePrefix="1" applyFont="1">
      <alignment horizontal="left" vertical="top"/>
    </xf>
    <xf numFmtId="0" fontId="51" fillId="0" borderId="0" xfId="32" quotePrefix="1" applyFont="1" applyAlignment="1">
      <alignment vertical="top"/>
    </xf>
    <xf numFmtId="0" fontId="29" fillId="0" borderId="0" xfId="17" applyFont="1" applyAlignment="1">
      <alignment vertical="top"/>
    </xf>
    <xf numFmtId="0" fontId="29" fillId="0" borderId="0" xfId="33" quotePrefix="1" applyFont="1">
      <alignment horizontal="left" vertical="top"/>
    </xf>
    <xf numFmtId="0" fontId="29" fillId="0" borderId="0" xfId="33" quotePrefix="1" applyFont="1" applyAlignment="1">
      <alignment vertical="top"/>
    </xf>
    <xf numFmtId="0" fontId="29" fillId="0" borderId="0" xfId="33" applyFont="1" applyAlignment="1">
      <alignment vertical="top"/>
    </xf>
    <xf numFmtId="164" fontId="36" fillId="0" borderId="0" xfId="6" quotePrefix="1" applyFont="1" applyBorder="1" applyAlignment="1">
      <alignment vertical="top"/>
    </xf>
    <xf numFmtId="164" fontId="21" fillId="0" borderId="0" xfId="6" applyFont="1" applyBorder="1" applyAlignment="1"/>
    <xf numFmtId="164" fontId="36" fillId="0" borderId="0" xfId="6" applyFont="1" applyBorder="1" applyAlignment="1">
      <alignment vertical="top"/>
    </xf>
    <xf numFmtId="164" fontId="51" fillId="0" borderId="0" xfId="6" quotePrefix="1" applyFont="1" applyBorder="1" applyAlignment="1">
      <alignment vertical="top"/>
    </xf>
    <xf numFmtId="164" fontId="29" fillId="0" borderId="0" xfId="6" quotePrefix="1" applyFont="1" applyBorder="1" applyAlignment="1">
      <alignment vertical="top"/>
    </xf>
    <xf numFmtId="164" fontId="29" fillId="0" borderId="0" xfId="6" applyFont="1" applyBorder="1" applyAlignment="1">
      <alignment vertical="top"/>
    </xf>
    <xf numFmtId="43" fontId="51" fillId="0" borderId="0" xfId="15" applyNumberFormat="1" applyFont="1" applyAlignment="1">
      <alignment vertical="top"/>
    </xf>
    <xf numFmtId="9" fontId="26" fillId="3" borderId="0" xfId="5" applyFont="1" applyFill="1" applyAlignment="1">
      <alignment vertical="center"/>
    </xf>
    <xf numFmtId="165" fontId="26" fillId="3" borderId="0" xfId="5" applyNumberFormat="1" applyFont="1" applyFill="1" applyAlignment="1">
      <alignment vertical="center"/>
    </xf>
    <xf numFmtId="43" fontId="29" fillId="0" borderId="0" xfId="17" applyNumberFormat="1" applyFont="1" applyAlignment="1">
      <alignment vertical="top"/>
    </xf>
    <xf numFmtId="43" fontId="51" fillId="5" borderId="0" xfId="15" applyNumberFormat="1" applyFont="1" applyFill="1" applyAlignment="1">
      <alignment vertical="top"/>
    </xf>
    <xf numFmtId="0" fontId="1" fillId="0" borderId="0" xfId="66" applyAlignment="1">
      <alignment wrapText="1"/>
    </xf>
    <xf numFmtId="0" fontId="29" fillId="0" borderId="0" xfId="10" quotePrefix="1" applyAlignment="1">
      <alignment horizontal="left" vertical="top" wrapText="1"/>
    </xf>
    <xf numFmtId="0" fontId="31" fillId="0" borderId="7" xfId="11" quotePrefix="1" applyBorder="1" applyAlignment="1">
      <alignment horizontal="left" vertical="top" wrapText="1"/>
    </xf>
    <xf numFmtId="0" fontId="32" fillId="0" borderId="0" xfId="31" quotePrefix="1" applyAlignment="1">
      <alignment horizontal="left" vertical="top" wrapText="1"/>
    </xf>
    <xf numFmtId="0" fontId="33" fillId="0" borderId="0" xfId="32" quotePrefix="1" applyAlignment="1">
      <alignment horizontal="left" vertical="top" wrapText="1"/>
    </xf>
    <xf numFmtId="0" fontId="34" fillId="0" borderId="0" xfId="33" quotePrefix="1" applyAlignment="1">
      <alignment horizontal="left" vertical="top" wrapText="1"/>
    </xf>
    <xf numFmtId="0" fontId="38" fillId="0" borderId="0" xfId="30" quotePrefix="1" applyAlignment="1">
      <alignment vertical="top" wrapText="1"/>
    </xf>
    <xf numFmtId="0" fontId="38" fillId="0" borderId="0" xfId="30" applyAlignment="1">
      <alignment vertical="top" wrapText="1"/>
    </xf>
    <xf numFmtId="0" fontId="31" fillId="0" borderId="7" xfId="12" applyBorder="1" applyAlignment="1">
      <alignment vertical="top" wrapText="1"/>
    </xf>
    <xf numFmtId="0" fontId="31" fillId="0" borderId="7" xfId="12" quotePrefix="1" applyBorder="1" applyAlignment="1">
      <alignment vertical="top" wrapText="1"/>
    </xf>
    <xf numFmtId="0" fontId="31" fillId="0" borderId="7" xfId="11" quotePrefix="1" applyBorder="1" applyAlignment="1">
      <alignment vertical="top" wrapText="1"/>
    </xf>
    <xf numFmtId="0" fontId="31" fillId="0" borderId="7" xfId="11" applyBorder="1" applyAlignment="1">
      <alignment vertical="top" wrapText="1"/>
    </xf>
    <xf numFmtId="0" fontId="34" fillId="0" borderId="0" xfId="33" quotePrefix="1" applyAlignment="1">
      <alignment vertical="top" wrapText="1"/>
    </xf>
    <xf numFmtId="0" fontId="34" fillId="0" borderId="0" xfId="33" applyAlignment="1">
      <alignment vertical="top" wrapText="1"/>
    </xf>
    <xf numFmtId="0" fontId="32" fillId="0" borderId="0" xfId="31" quotePrefix="1" applyAlignment="1">
      <alignment vertical="top" wrapText="1"/>
    </xf>
    <xf numFmtId="0" fontId="32" fillId="0" borderId="0" xfId="31" applyAlignment="1">
      <alignment vertical="top" wrapText="1"/>
    </xf>
    <xf numFmtId="0" fontId="34" fillId="0" borderId="7" xfId="33" quotePrefix="1" applyBorder="1" applyAlignment="1">
      <alignment vertical="top" wrapText="1"/>
    </xf>
    <xf numFmtId="0" fontId="34" fillId="0" borderId="7" xfId="33" applyBorder="1" applyAlignment="1">
      <alignment vertical="top" wrapText="1"/>
    </xf>
    <xf numFmtId="0" fontId="33" fillId="0" borderId="0" xfId="68" applyAlignment="1">
      <alignment vertical="top" wrapText="1"/>
    </xf>
    <xf numFmtId="0" fontId="32" fillId="0" borderId="0" xfId="67" applyAlignment="1">
      <alignment vertical="top" wrapText="1"/>
    </xf>
    <xf numFmtId="0" fontId="33" fillId="0" borderId="7" xfId="68" applyBorder="1" applyAlignment="1">
      <alignment vertical="top" wrapText="1"/>
    </xf>
    <xf numFmtId="4" fontId="32" fillId="0" borderId="0" xfId="67" quotePrefix="1" applyNumberFormat="1" applyAlignment="1">
      <alignment vertical="top" wrapText="1"/>
    </xf>
    <xf numFmtId="4" fontId="33" fillId="0" borderId="0" xfId="68" quotePrefix="1" applyNumberFormat="1" applyAlignment="1">
      <alignment vertical="top" wrapText="1"/>
    </xf>
    <xf numFmtId="4" fontId="33" fillId="0" borderId="7" xfId="68" quotePrefix="1" applyNumberFormat="1" applyBorder="1" applyAlignment="1">
      <alignment vertical="top" wrapText="1"/>
    </xf>
    <xf numFmtId="4" fontId="34" fillId="0" borderId="0" xfId="33" applyNumberFormat="1" applyAlignment="1">
      <alignment vertical="top" wrapText="1"/>
    </xf>
    <xf numFmtId="4" fontId="32" fillId="0" borderId="0" xfId="31" applyNumberFormat="1" applyAlignment="1">
      <alignment vertical="top" wrapText="1"/>
    </xf>
    <xf numFmtId="4" fontId="34" fillId="0" borderId="7" xfId="33" applyNumberFormat="1" applyBorder="1" applyAlignment="1">
      <alignment vertical="top" wrapText="1"/>
    </xf>
    <xf numFmtId="4" fontId="1" fillId="0" borderId="0" xfId="66" applyNumberFormat="1" applyAlignment="1">
      <alignment wrapText="1"/>
    </xf>
    <xf numFmtId="4" fontId="52" fillId="0" borderId="0" xfId="68" applyNumberFormat="1" applyFont="1" applyAlignment="1">
      <alignment vertical="top" wrapText="1"/>
    </xf>
    <xf numFmtId="164" fontId="26" fillId="0" borderId="2" xfId="6" applyFont="1" applyFill="1" applyBorder="1" applyAlignment="1">
      <alignment horizontal="center" vertical="center"/>
    </xf>
    <xf numFmtId="0" fontId="29" fillId="0" borderId="0" xfId="10" quotePrefix="1" applyAlignment="1">
      <alignment horizontal="left" vertical="top" wrapText="1"/>
    </xf>
    <xf numFmtId="0" fontId="29" fillId="0" borderId="0" xfId="10" applyAlignment="1">
      <alignment horizontal="left" vertical="top" wrapText="1"/>
    </xf>
    <xf numFmtId="0" fontId="32" fillId="0" borderId="0" xfId="31" quotePrefix="1" applyAlignment="1">
      <alignment horizontal="left" vertical="top" wrapText="1"/>
    </xf>
    <xf numFmtId="0" fontId="32" fillId="0" borderId="0" xfId="31" applyAlignment="1">
      <alignment horizontal="left" vertical="top" wrapText="1"/>
    </xf>
    <xf numFmtId="0" fontId="33" fillId="0" borderId="0" xfId="32" quotePrefix="1" applyAlignment="1">
      <alignment horizontal="left" vertical="top" wrapText="1"/>
    </xf>
    <xf numFmtId="0" fontId="33" fillId="0" borderId="0" xfId="32" applyAlignment="1">
      <alignment horizontal="left" vertical="top" wrapText="1"/>
    </xf>
    <xf numFmtId="0" fontId="29" fillId="0" borderId="7" xfId="10" quotePrefix="1" applyBorder="1" applyAlignment="1">
      <alignment horizontal="left" vertical="top" wrapText="1"/>
    </xf>
    <xf numFmtId="0" fontId="29" fillId="0" borderId="7" xfId="10" applyBorder="1" applyAlignment="1">
      <alignment horizontal="left" vertical="top" wrapText="1"/>
    </xf>
    <xf numFmtId="0" fontId="33" fillId="0" borderId="7" xfId="32" quotePrefix="1" applyBorder="1" applyAlignment="1">
      <alignment horizontal="left" vertical="top" wrapText="1"/>
    </xf>
    <xf numFmtId="0" fontId="33" fillId="0" borderId="7" xfId="32" applyBorder="1" applyAlignment="1">
      <alignment horizontal="left" vertical="top" wrapText="1"/>
    </xf>
  </cellXfs>
  <cellStyles count="72">
    <cellStyle name="Normal" xfId="0" builtinId="0"/>
    <cellStyle name="Normal 10" xfId="40" xr:uid="{00000000-0005-0000-0000-000001000000}"/>
    <cellStyle name="Normal 11" xfId="42" xr:uid="{00000000-0005-0000-0000-000002000000}"/>
    <cellStyle name="Normal 12" xfId="45" xr:uid="{00000000-0005-0000-0000-000003000000}"/>
    <cellStyle name="Normal 13" xfId="48" xr:uid="{00000000-0005-0000-0000-000004000000}"/>
    <cellStyle name="Normal 14" xfId="49" xr:uid="{00000000-0005-0000-0000-000005000000}"/>
    <cellStyle name="Normal 15" xfId="51" xr:uid="{00000000-0005-0000-0000-000006000000}"/>
    <cellStyle name="Normal 16" xfId="53" xr:uid="{00000000-0005-0000-0000-000007000000}"/>
    <cellStyle name="Normal 17" xfId="55" xr:uid="{00000000-0005-0000-0000-000008000000}"/>
    <cellStyle name="Normal 18" xfId="57" xr:uid="{00000000-0005-0000-0000-000009000000}"/>
    <cellStyle name="Normal 19" xfId="59" xr:uid="{00000000-0005-0000-0000-00000A000000}"/>
    <cellStyle name="Normal 2" xfId="1" xr:uid="{00000000-0005-0000-0000-00000B000000}"/>
    <cellStyle name="Normal 2 2" xfId="3" xr:uid="{00000000-0005-0000-0000-00000C000000}"/>
    <cellStyle name="Normal 20" xfId="61" xr:uid="{00000000-0005-0000-0000-00000D000000}"/>
    <cellStyle name="Normal 21" xfId="62" xr:uid="{00000000-0005-0000-0000-00000E000000}"/>
    <cellStyle name="Normal 22" xfId="63" xr:uid="{00000000-0005-0000-0000-00000F000000}"/>
    <cellStyle name="Normal 23" xfId="65" xr:uid="{00000000-0005-0000-0000-000010000000}"/>
    <cellStyle name="Normal 24" xfId="66" xr:uid="{45773BE7-A94F-4ED1-994A-07D571F0FE67}"/>
    <cellStyle name="Normal 3" xfId="7" xr:uid="{00000000-0005-0000-0000-000011000000}"/>
    <cellStyle name="Normal 4" xfId="26" xr:uid="{00000000-0005-0000-0000-000012000000}"/>
    <cellStyle name="Normal 5" xfId="27" xr:uid="{00000000-0005-0000-0000-000013000000}"/>
    <cellStyle name="Normal 6" xfId="29" xr:uid="{00000000-0005-0000-0000-000014000000}"/>
    <cellStyle name="Normal 7" xfId="35" xr:uid="{00000000-0005-0000-0000-000015000000}"/>
    <cellStyle name="Normal 8" xfId="37" xr:uid="{00000000-0005-0000-0000-000016000000}"/>
    <cellStyle name="Normal 9" xfId="39" xr:uid="{00000000-0005-0000-0000-000017000000}"/>
    <cellStyle name="Porcentagem" xfId="5" builtinId="5"/>
    <cellStyle name="Porcentagem 2" xfId="4" xr:uid="{00000000-0005-0000-0000-000019000000}"/>
    <cellStyle name="S0" xfId="9" xr:uid="{00000000-0005-0000-0000-00001A000000}"/>
    <cellStyle name="S1" xfId="10" xr:uid="{00000000-0005-0000-0000-00001B000000}"/>
    <cellStyle name="S10" xfId="20" xr:uid="{00000000-0005-0000-0000-00001C000000}"/>
    <cellStyle name="S10 2" xfId="33" xr:uid="{00000000-0005-0000-0000-00001D000000}"/>
    <cellStyle name="S11" xfId="18" xr:uid="{00000000-0005-0000-0000-00001E000000}"/>
    <cellStyle name="S11 2" xfId="71" xr:uid="{1363B2CC-D82D-46A0-9D04-F44DAC0BD8CD}"/>
    <cellStyle name="S12" xfId="19" xr:uid="{00000000-0005-0000-0000-00001F000000}"/>
    <cellStyle name="S12 2" xfId="69" xr:uid="{07345ED9-ACD5-4DE0-BF97-B87774475901}"/>
    <cellStyle name="S13" xfId="21" xr:uid="{00000000-0005-0000-0000-000020000000}"/>
    <cellStyle name="S13 2" xfId="70" xr:uid="{C0027184-B92D-4CC9-85D6-26EEAA6FCDBB}"/>
    <cellStyle name="S14" xfId="22" xr:uid="{00000000-0005-0000-0000-000021000000}"/>
    <cellStyle name="S15" xfId="23" xr:uid="{00000000-0005-0000-0000-000022000000}"/>
    <cellStyle name="S16" xfId="24" xr:uid="{00000000-0005-0000-0000-000023000000}"/>
    <cellStyle name="S17" xfId="25" xr:uid="{00000000-0005-0000-0000-000024000000}"/>
    <cellStyle name="S18" xfId="46" xr:uid="{00000000-0005-0000-0000-000025000000}"/>
    <cellStyle name="S2" xfId="8" xr:uid="{00000000-0005-0000-0000-000026000000}"/>
    <cellStyle name="S3" xfId="11" xr:uid="{00000000-0005-0000-0000-000027000000}"/>
    <cellStyle name="S4" xfId="12" xr:uid="{00000000-0005-0000-0000-000028000000}"/>
    <cellStyle name="S5" xfId="13" xr:uid="{00000000-0005-0000-0000-000029000000}"/>
    <cellStyle name="S5 2" xfId="30" xr:uid="{00000000-0005-0000-0000-00002A000000}"/>
    <cellStyle name="S6" xfId="14" xr:uid="{00000000-0005-0000-0000-00002B000000}"/>
    <cellStyle name="S6 2" xfId="31" xr:uid="{00000000-0005-0000-0000-00002C000000}"/>
    <cellStyle name="S7" xfId="15" xr:uid="{00000000-0005-0000-0000-00002D000000}"/>
    <cellStyle name="S7 2" xfId="67" xr:uid="{D3BA6027-C363-424F-8053-A66814FD087D}"/>
    <cellStyle name="S8" xfId="16" xr:uid="{00000000-0005-0000-0000-00002E000000}"/>
    <cellStyle name="S8 2" xfId="32" xr:uid="{00000000-0005-0000-0000-00002F000000}"/>
    <cellStyle name="S9" xfId="17" xr:uid="{00000000-0005-0000-0000-000030000000}"/>
    <cellStyle name="S9 2" xfId="68" xr:uid="{80EEAE43-5B86-4EAE-A234-F1ABAD3BB5D2}"/>
    <cellStyle name="Vírgula" xfId="6" builtinId="3"/>
    <cellStyle name="Vírgula 10" xfId="47" xr:uid="{00000000-0005-0000-0000-000032000000}"/>
    <cellStyle name="Vírgula 11" xfId="50" xr:uid="{00000000-0005-0000-0000-000033000000}"/>
    <cellStyle name="Vírgula 12" xfId="52" xr:uid="{00000000-0005-0000-0000-000034000000}"/>
    <cellStyle name="Vírgula 13" xfId="54" xr:uid="{00000000-0005-0000-0000-000035000000}"/>
    <cellStyle name="Vírgula 14" xfId="56" xr:uid="{00000000-0005-0000-0000-000036000000}"/>
    <cellStyle name="Vírgula 15" xfId="58" xr:uid="{00000000-0005-0000-0000-000037000000}"/>
    <cellStyle name="Vírgula 16" xfId="60" xr:uid="{00000000-0005-0000-0000-000038000000}"/>
    <cellStyle name="Vírgula 17" xfId="64" xr:uid="{00000000-0005-0000-0000-000039000000}"/>
    <cellStyle name="Vírgula 2" xfId="2" xr:uid="{00000000-0005-0000-0000-00003A000000}"/>
    <cellStyle name="Vírgula 3" xfId="28" xr:uid="{00000000-0005-0000-0000-00003B000000}"/>
    <cellStyle name="Vírgula 4" xfId="34" xr:uid="{00000000-0005-0000-0000-00003C000000}"/>
    <cellStyle name="Vírgula 5" xfId="36" xr:uid="{00000000-0005-0000-0000-00003D000000}"/>
    <cellStyle name="Vírgula 6" xfId="38" xr:uid="{00000000-0005-0000-0000-00003E000000}"/>
    <cellStyle name="Vírgula 7" xfId="41" xr:uid="{00000000-0005-0000-0000-00003F000000}"/>
    <cellStyle name="Vírgula 8" xfId="43" xr:uid="{00000000-0005-0000-0000-000040000000}"/>
    <cellStyle name="Vírgula 9" xfId="44" xr:uid="{00000000-0005-0000-0000-00004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10"/>
  <sheetViews>
    <sheetView showGridLines="0" tabSelected="1" zoomScale="90" zoomScaleNormal="90" zoomScaleSheetLayoutView="70" workbookViewId="0">
      <pane ySplit="5" topLeftCell="A6" activePane="bottomLeft" state="frozen"/>
      <selection pane="bottomLeft" activeCell="X188" sqref="X188"/>
    </sheetView>
  </sheetViews>
  <sheetFormatPr defaultColWidth="9.109375" defaultRowHeight="14.4" x14ac:dyDescent="0.3"/>
  <cols>
    <col min="1" max="1" width="10.5546875" style="16" customWidth="1"/>
    <col min="2" max="2" width="67.33203125" style="12" bestFit="1" customWidth="1"/>
    <col min="3" max="3" width="21" style="34" customWidth="1"/>
    <col min="4" max="6" width="14.6640625" style="34" hidden="1" customWidth="1"/>
    <col min="7" max="7" width="19.77734375" style="34" customWidth="1"/>
    <col min="8" max="8" width="18.5546875" style="34" customWidth="1"/>
    <col min="9" max="9" width="15.109375" style="22" bestFit="1" customWidth="1"/>
    <col min="10" max="10" width="5.6640625" style="34" hidden="1" customWidth="1"/>
    <col min="11" max="11" width="6.5546875" style="34" hidden="1" customWidth="1"/>
    <col min="12" max="12" width="6" style="34" hidden="1" customWidth="1"/>
    <col min="13" max="13" width="7.33203125" style="34" hidden="1" customWidth="1"/>
    <col min="14" max="14" width="15.109375" style="34" hidden="1" customWidth="1"/>
    <col min="15" max="15" width="15.109375" style="22" hidden="1" customWidth="1"/>
    <col min="16" max="16" width="9.88671875" style="34" hidden="1" customWidth="1"/>
    <col min="17" max="17" width="8.5546875" style="34" hidden="1" customWidth="1"/>
    <col min="18" max="18" width="10.5546875" style="34" hidden="1" customWidth="1"/>
    <col min="19" max="19" width="10.33203125" style="34" hidden="1" customWidth="1"/>
    <col min="20" max="20" width="15.109375" style="34" hidden="1" customWidth="1"/>
    <col min="21" max="21" width="12.6640625" style="22" hidden="1" customWidth="1"/>
    <col min="22" max="22" width="19" style="34" customWidth="1"/>
    <col min="23" max="23" width="12.21875" style="22" customWidth="1"/>
    <col min="24" max="24" width="15.33203125" style="12" bestFit="1" customWidth="1"/>
    <col min="25" max="26" width="14" style="12" bestFit="1" customWidth="1"/>
    <col min="27" max="16384" width="9.109375" style="12"/>
  </cols>
  <sheetData>
    <row r="1" spans="1:26" s="1" customFormat="1" x14ac:dyDescent="0.3">
      <c r="A1" s="2" t="s">
        <v>0</v>
      </c>
      <c r="C1" s="28"/>
      <c r="D1" s="27"/>
      <c r="E1" s="27"/>
      <c r="F1" s="27"/>
      <c r="G1" s="27"/>
      <c r="H1" s="27"/>
      <c r="I1" s="17"/>
      <c r="J1" s="27"/>
      <c r="K1" s="27"/>
      <c r="L1" s="27"/>
      <c r="M1" s="27"/>
      <c r="N1" s="27"/>
      <c r="O1" s="17"/>
      <c r="P1" s="27"/>
      <c r="Q1" s="27"/>
      <c r="R1" s="27"/>
      <c r="S1" s="27"/>
      <c r="T1" s="27"/>
      <c r="U1" s="17"/>
      <c r="V1" s="27"/>
      <c r="W1" s="17"/>
    </row>
    <row r="2" spans="1:26" s="1" customFormat="1" x14ac:dyDescent="0.3">
      <c r="A2" s="1" t="s">
        <v>1</v>
      </c>
      <c r="C2" s="28" t="s">
        <v>2</v>
      </c>
      <c r="D2" s="28"/>
      <c r="E2" s="28"/>
      <c r="F2" s="28"/>
      <c r="G2" s="28"/>
      <c r="H2" s="28"/>
      <c r="I2" s="17"/>
      <c r="J2" s="28"/>
      <c r="K2" s="28"/>
      <c r="L2" s="28"/>
      <c r="M2" s="28"/>
      <c r="N2" s="28"/>
      <c r="O2" s="17"/>
      <c r="P2" s="28"/>
      <c r="Q2" s="28"/>
      <c r="R2" s="28"/>
      <c r="S2" s="28"/>
      <c r="T2" s="28"/>
      <c r="U2" s="17"/>
      <c r="V2" s="28"/>
      <c r="W2" s="17"/>
    </row>
    <row r="3" spans="1:26" s="1" customFormat="1" x14ac:dyDescent="0.3">
      <c r="A3" s="1" t="s">
        <v>3</v>
      </c>
      <c r="C3" s="29" t="s">
        <v>4</v>
      </c>
      <c r="D3" s="29"/>
      <c r="E3" s="29"/>
      <c r="F3" s="29"/>
      <c r="G3" s="29"/>
      <c r="H3" s="29"/>
      <c r="I3" s="18"/>
      <c r="J3" s="29"/>
      <c r="K3" s="29"/>
      <c r="L3" s="29"/>
      <c r="M3" s="29"/>
      <c r="N3" s="29"/>
      <c r="O3" s="18"/>
      <c r="P3" s="29"/>
      <c r="Q3" s="29"/>
      <c r="R3" s="29"/>
      <c r="S3" s="29"/>
      <c r="T3" s="29"/>
      <c r="U3" s="18"/>
      <c r="V3" s="29"/>
      <c r="W3" s="18"/>
    </row>
    <row r="4" spans="1:26" s="111" customFormat="1" x14ac:dyDescent="0.3">
      <c r="A4" s="3"/>
      <c r="B4" s="4"/>
      <c r="C4" s="30"/>
      <c r="D4" s="30"/>
      <c r="E4" s="30"/>
      <c r="F4" s="30"/>
      <c r="G4" s="30"/>
      <c r="H4" s="30"/>
      <c r="I4" s="19"/>
      <c r="J4" s="30"/>
      <c r="K4" s="30"/>
      <c r="L4" s="30"/>
      <c r="M4" s="30"/>
      <c r="N4" s="30"/>
      <c r="O4" s="19"/>
      <c r="P4" s="30"/>
      <c r="Q4" s="30"/>
      <c r="R4" s="30"/>
      <c r="S4" s="30"/>
      <c r="T4" s="30"/>
      <c r="U4" s="19"/>
      <c r="V4" s="30"/>
      <c r="W4" s="19"/>
    </row>
    <row r="5" spans="1:26" s="1" customFormat="1" ht="43.2" x14ac:dyDescent="0.3">
      <c r="A5" s="79"/>
      <c r="B5" s="80" t="s">
        <v>5</v>
      </c>
      <c r="C5" s="81" t="s">
        <v>6</v>
      </c>
      <c r="D5" s="81" t="s">
        <v>7</v>
      </c>
      <c r="E5" s="81" t="s">
        <v>8</v>
      </c>
      <c r="F5" s="81" t="s">
        <v>9</v>
      </c>
      <c r="G5" s="81" t="s">
        <v>10</v>
      </c>
      <c r="H5" s="81" t="s">
        <v>1131</v>
      </c>
      <c r="I5" s="82" t="s">
        <v>1132</v>
      </c>
      <c r="J5" s="81" t="s">
        <v>11</v>
      </c>
      <c r="K5" s="81" t="s">
        <v>12</v>
      </c>
      <c r="L5" s="81" t="s">
        <v>13</v>
      </c>
      <c r="M5" s="81" t="s">
        <v>14</v>
      </c>
      <c r="N5" s="81" t="s">
        <v>15</v>
      </c>
      <c r="O5" s="82" t="s">
        <v>16</v>
      </c>
      <c r="P5" s="81" t="s">
        <v>17</v>
      </c>
      <c r="Q5" s="81" t="s">
        <v>18</v>
      </c>
      <c r="R5" s="81" t="s">
        <v>19</v>
      </c>
      <c r="S5" s="81" t="s">
        <v>20</v>
      </c>
      <c r="T5" s="81" t="s">
        <v>21</v>
      </c>
      <c r="U5" s="82" t="s">
        <v>22</v>
      </c>
      <c r="V5" s="81" t="s">
        <v>23</v>
      </c>
      <c r="W5" s="82" t="s">
        <v>24</v>
      </c>
    </row>
    <row r="6" spans="1:26" s="5" customFormat="1" x14ac:dyDescent="0.25">
      <c r="A6" s="38">
        <v>1</v>
      </c>
      <c r="B6" s="39" t="s">
        <v>25</v>
      </c>
      <c r="C6" s="40">
        <f>C7+C8+C15</f>
        <v>10167500</v>
      </c>
      <c r="D6" s="40">
        <f>D7+D8+D15</f>
        <v>5209892.1099999994</v>
      </c>
      <c r="E6" s="40">
        <f>E7+E8+E15</f>
        <v>1477334.77</v>
      </c>
      <c r="F6" s="40">
        <f>F7+F8+F15</f>
        <v>878923.4</v>
      </c>
      <c r="G6" s="40">
        <f t="shared" ref="G6" si="0">G7+G8+G15</f>
        <v>868284.02</v>
      </c>
      <c r="H6" s="40">
        <f t="shared" ref="H6:H30" si="1">SUM(D6:G6)</f>
        <v>8434434.2999999989</v>
      </c>
      <c r="I6" s="41">
        <f t="shared" ref="I6:I30" si="2">IF(C6=0,"-",H6/C6)</f>
        <v>0.82954849274649611</v>
      </c>
      <c r="J6" s="40">
        <f>J7+J8+J15</f>
        <v>0</v>
      </c>
      <c r="K6" s="40">
        <f>K7+K8+K15</f>
        <v>0</v>
      </c>
      <c r="L6" s="40">
        <f>L7+L8+L15</f>
        <v>0</v>
      </c>
      <c r="M6" s="40">
        <f t="shared" ref="M6" si="3">M7+M8+M15</f>
        <v>0</v>
      </c>
      <c r="N6" s="40">
        <f t="shared" ref="N6:N30" si="4">SUM(J6:M6)</f>
        <v>0</v>
      </c>
      <c r="O6" s="41">
        <f t="shared" ref="O6:O30" si="5">IF(C6=0,"-",N6/C6)</f>
        <v>0</v>
      </c>
      <c r="P6" s="40">
        <f>P7+P8+P15</f>
        <v>0</v>
      </c>
      <c r="Q6" s="40">
        <f>Q7+Q8+Q15</f>
        <v>0</v>
      </c>
      <c r="R6" s="40">
        <f>R7+R8+R15</f>
        <v>0</v>
      </c>
      <c r="S6" s="40">
        <f t="shared" ref="S6" si="6">S7+S8+S15</f>
        <v>0</v>
      </c>
      <c r="T6" s="40">
        <f t="shared" ref="T6:T30" si="7">SUM(P6:S6)</f>
        <v>0</v>
      </c>
      <c r="U6" s="41">
        <f t="shared" ref="U6:U30" si="8">IF(C6=0,"-",T6/C6)</f>
        <v>0</v>
      </c>
      <c r="V6" s="40">
        <f t="shared" ref="V6:V30" si="9">H6+N6+T6</f>
        <v>8434434.2999999989</v>
      </c>
      <c r="W6" s="41">
        <f t="shared" ref="W6:W20" si="10">IF(C6=0,"-",V6/C6)</f>
        <v>0.82954849274649611</v>
      </c>
      <c r="X6" s="36"/>
    </row>
    <row r="7" spans="1:26" s="23" customFormat="1" x14ac:dyDescent="0.25">
      <c r="A7" s="38" t="s">
        <v>26</v>
      </c>
      <c r="B7" s="39" t="s">
        <v>27</v>
      </c>
      <c r="C7" s="40">
        <v>10500000</v>
      </c>
      <c r="D7" s="40">
        <v>875000</v>
      </c>
      <c r="E7" s="40">
        <v>875000</v>
      </c>
      <c r="F7" s="40">
        <v>875000</v>
      </c>
      <c r="G7" s="40">
        <v>875000</v>
      </c>
      <c r="H7" s="40">
        <f t="shared" si="1"/>
        <v>3500000</v>
      </c>
      <c r="I7" s="41">
        <f t="shared" si="2"/>
        <v>0.33333333333333331</v>
      </c>
      <c r="J7" s="40"/>
      <c r="K7" s="40"/>
      <c r="L7" s="40"/>
      <c r="M7" s="40"/>
      <c r="N7" s="40">
        <f t="shared" si="4"/>
        <v>0</v>
      </c>
      <c r="O7" s="41">
        <f t="shared" si="5"/>
        <v>0</v>
      </c>
      <c r="P7" s="40"/>
      <c r="Q7" s="40"/>
      <c r="R7" s="40"/>
      <c r="S7" s="40"/>
      <c r="T7" s="40">
        <f>SUM(P7:S7)</f>
        <v>0</v>
      </c>
      <c r="U7" s="41">
        <f>IF(C7=0,"-",T7/C7)</f>
        <v>0</v>
      </c>
      <c r="V7" s="40">
        <f>H7+N7+T7</f>
        <v>3500000</v>
      </c>
      <c r="W7" s="41">
        <f t="shared" si="10"/>
        <v>0.33333333333333331</v>
      </c>
      <c r="X7" s="36"/>
      <c r="Y7" s="5"/>
      <c r="Z7" s="5"/>
    </row>
    <row r="8" spans="1:26" s="5" customFormat="1" x14ac:dyDescent="0.25">
      <c r="A8" s="38" t="s">
        <v>28</v>
      </c>
      <c r="B8" s="39" t="s">
        <v>29</v>
      </c>
      <c r="C8" s="40">
        <f>SUM(C9:C14)</f>
        <v>-682500</v>
      </c>
      <c r="D8" s="40">
        <f>SUM(D9:D14)</f>
        <v>-61250</v>
      </c>
      <c r="E8" s="40">
        <f>SUM(E9:E14)</f>
        <v>-61250</v>
      </c>
      <c r="F8" s="40">
        <f>SUM(F9:F14)</f>
        <v>-61250</v>
      </c>
      <c r="G8" s="40">
        <f>SUM(G9:G14)</f>
        <v>-61250</v>
      </c>
      <c r="H8" s="40">
        <f t="shared" si="1"/>
        <v>-245000</v>
      </c>
      <c r="I8" s="41">
        <f t="shared" si="2"/>
        <v>0.35897435897435898</v>
      </c>
      <c r="J8" s="40">
        <f>SUM(J10:J14)</f>
        <v>0</v>
      </c>
      <c r="K8" s="40">
        <f>SUM(K9:K14)</f>
        <v>0</v>
      </c>
      <c r="L8" s="40">
        <f>SUM(L9:L14)</f>
        <v>0</v>
      </c>
      <c r="M8" s="40">
        <f>SUM(M9:M14)</f>
        <v>0</v>
      </c>
      <c r="N8" s="40">
        <f t="shared" si="4"/>
        <v>0</v>
      </c>
      <c r="O8" s="41">
        <f t="shared" si="5"/>
        <v>0</v>
      </c>
      <c r="P8" s="40">
        <f>SUM(P10:P14)</f>
        <v>0</v>
      </c>
      <c r="Q8" s="40">
        <f>SUM(Q9:Q14)</f>
        <v>0</v>
      </c>
      <c r="R8" s="40">
        <f>SUM(R9:R14)</f>
        <v>0</v>
      </c>
      <c r="S8" s="40">
        <f>SUM(S9:S14)</f>
        <v>0</v>
      </c>
      <c r="T8" s="40">
        <f t="shared" si="7"/>
        <v>0</v>
      </c>
      <c r="U8" s="41">
        <f t="shared" si="8"/>
        <v>0</v>
      </c>
      <c r="V8" s="40">
        <f t="shared" si="9"/>
        <v>-245000</v>
      </c>
      <c r="W8" s="41">
        <f t="shared" si="10"/>
        <v>0.35897435897435898</v>
      </c>
      <c r="X8" s="36"/>
    </row>
    <row r="9" spans="1:26" s="5" customFormat="1" x14ac:dyDescent="0.25">
      <c r="A9" s="42" t="s">
        <v>30</v>
      </c>
      <c r="B9" s="43" t="s">
        <v>31</v>
      </c>
      <c r="C9" s="44">
        <v>-577500</v>
      </c>
      <c r="D9" s="44">
        <v>-52500</v>
      </c>
      <c r="E9" s="44">
        <v>-52500</v>
      </c>
      <c r="F9" s="44">
        <v>-52500</v>
      </c>
      <c r="G9" s="44">
        <v>-52500</v>
      </c>
      <c r="H9" s="44">
        <f>SUM(D9:G9)</f>
        <v>-210000</v>
      </c>
      <c r="I9" s="45">
        <f>IF(C9=0,"-",H9/C9)</f>
        <v>0.36363636363636365</v>
      </c>
      <c r="J9" s="44"/>
      <c r="K9" s="44"/>
      <c r="L9" s="44"/>
      <c r="M9" s="44"/>
      <c r="N9" s="44">
        <f t="shared" si="4"/>
        <v>0</v>
      </c>
      <c r="O9" s="45">
        <f t="shared" si="5"/>
        <v>0</v>
      </c>
      <c r="P9" s="44"/>
      <c r="Q9" s="44"/>
      <c r="R9" s="44"/>
      <c r="S9" s="44"/>
      <c r="T9" s="44">
        <f t="shared" si="7"/>
        <v>0</v>
      </c>
      <c r="U9" s="45">
        <f t="shared" si="8"/>
        <v>0</v>
      </c>
      <c r="V9" s="44">
        <f t="shared" si="9"/>
        <v>-210000</v>
      </c>
      <c r="W9" s="45">
        <f t="shared" si="10"/>
        <v>0.36363636363636365</v>
      </c>
      <c r="X9" s="36"/>
      <c r="Y9" s="153"/>
    </row>
    <row r="10" spans="1:26" s="5" customFormat="1" x14ac:dyDescent="0.25">
      <c r="A10" s="42" t="s">
        <v>32</v>
      </c>
      <c r="B10" s="43" t="s">
        <v>33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f t="shared" si="1"/>
        <v>0</v>
      </c>
      <c r="I10" s="45" t="str">
        <f t="shared" si="2"/>
        <v>-</v>
      </c>
      <c r="J10" s="44"/>
      <c r="K10" s="44"/>
      <c r="L10" s="44"/>
      <c r="M10" s="44"/>
      <c r="N10" s="44">
        <f t="shared" si="4"/>
        <v>0</v>
      </c>
      <c r="O10" s="45" t="str">
        <f t="shared" si="5"/>
        <v>-</v>
      </c>
      <c r="P10" s="44"/>
      <c r="Q10" s="44"/>
      <c r="R10" s="44"/>
      <c r="S10" s="44"/>
      <c r="T10" s="44">
        <f t="shared" si="7"/>
        <v>0</v>
      </c>
      <c r="U10" s="45" t="str">
        <f t="shared" si="8"/>
        <v>-</v>
      </c>
      <c r="V10" s="44">
        <f t="shared" si="9"/>
        <v>0</v>
      </c>
      <c r="W10" s="45" t="str">
        <f t="shared" si="10"/>
        <v>-</v>
      </c>
      <c r="X10" s="36"/>
      <c r="Y10" s="154"/>
    </row>
    <row r="11" spans="1:26" s="23" customFormat="1" ht="15" customHeight="1" x14ac:dyDescent="0.25">
      <c r="A11" s="42" t="s">
        <v>34</v>
      </c>
      <c r="B11" s="43" t="s">
        <v>35</v>
      </c>
      <c r="C11" s="44">
        <v>-105000</v>
      </c>
      <c r="D11" s="44">
        <v>-8750</v>
      </c>
      <c r="E11" s="44">
        <v>-8750</v>
      </c>
      <c r="F11" s="44">
        <v>-8750</v>
      </c>
      <c r="G11" s="44">
        <v>-8750</v>
      </c>
      <c r="H11" s="44">
        <f>SUM(D11:G11)</f>
        <v>-35000</v>
      </c>
      <c r="I11" s="45">
        <f t="shared" si="2"/>
        <v>0.33333333333333331</v>
      </c>
      <c r="J11" s="44"/>
      <c r="K11" s="44"/>
      <c r="L11" s="44"/>
      <c r="M11" s="44"/>
      <c r="N11" s="44">
        <f t="shared" si="4"/>
        <v>0</v>
      </c>
      <c r="O11" s="45">
        <f t="shared" si="5"/>
        <v>0</v>
      </c>
      <c r="P11" s="44"/>
      <c r="Q11" s="44"/>
      <c r="R11" s="44"/>
      <c r="S11" s="44"/>
      <c r="T11" s="44">
        <f t="shared" si="7"/>
        <v>0</v>
      </c>
      <c r="U11" s="45">
        <f t="shared" si="8"/>
        <v>0</v>
      </c>
      <c r="V11" s="44">
        <f t="shared" si="9"/>
        <v>-35000</v>
      </c>
      <c r="W11" s="45">
        <f t="shared" si="10"/>
        <v>0.33333333333333331</v>
      </c>
      <c r="X11" s="36"/>
      <c r="Y11" s="5"/>
      <c r="Z11" s="5"/>
    </row>
    <row r="12" spans="1:26" s="5" customFormat="1" x14ac:dyDescent="0.25">
      <c r="A12" s="42" t="s">
        <v>36</v>
      </c>
      <c r="B12" s="46" t="s">
        <v>37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f t="shared" si="1"/>
        <v>0</v>
      </c>
      <c r="I12" s="45" t="str">
        <f t="shared" si="2"/>
        <v>-</v>
      </c>
      <c r="J12" s="44"/>
      <c r="K12" s="44"/>
      <c r="L12" s="44"/>
      <c r="M12" s="44"/>
      <c r="N12" s="44">
        <f t="shared" si="4"/>
        <v>0</v>
      </c>
      <c r="O12" s="45" t="str">
        <f t="shared" si="5"/>
        <v>-</v>
      </c>
      <c r="P12" s="44"/>
      <c r="Q12" s="44"/>
      <c r="R12" s="44"/>
      <c r="S12" s="44"/>
      <c r="T12" s="44">
        <f t="shared" si="7"/>
        <v>0</v>
      </c>
      <c r="U12" s="45" t="str">
        <f t="shared" si="8"/>
        <v>-</v>
      </c>
      <c r="V12" s="44">
        <f t="shared" si="9"/>
        <v>0</v>
      </c>
      <c r="W12" s="45" t="str">
        <f t="shared" si="10"/>
        <v>-</v>
      </c>
      <c r="X12" s="36"/>
    </row>
    <row r="13" spans="1:26" s="5" customFormat="1" ht="28.8" x14ac:dyDescent="0.25">
      <c r="A13" s="42" t="s">
        <v>38</v>
      </c>
      <c r="B13" s="43" t="s">
        <v>39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f t="shared" si="1"/>
        <v>0</v>
      </c>
      <c r="I13" s="45" t="str">
        <f t="shared" si="2"/>
        <v>-</v>
      </c>
      <c r="J13" s="44"/>
      <c r="K13" s="44"/>
      <c r="L13" s="44"/>
      <c r="M13" s="44"/>
      <c r="N13" s="44">
        <f t="shared" si="4"/>
        <v>0</v>
      </c>
      <c r="O13" s="45" t="str">
        <f t="shared" si="5"/>
        <v>-</v>
      </c>
      <c r="P13" s="44"/>
      <c r="Q13" s="44"/>
      <c r="R13" s="44"/>
      <c r="S13" s="44"/>
      <c r="T13" s="44">
        <f t="shared" si="7"/>
        <v>0</v>
      </c>
      <c r="U13" s="45" t="str">
        <f t="shared" si="8"/>
        <v>-</v>
      </c>
      <c r="V13" s="44">
        <f t="shared" si="9"/>
        <v>0</v>
      </c>
      <c r="W13" s="45" t="str">
        <f t="shared" si="10"/>
        <v>-</v>
      </c>
      <c r="X13" s="36"/>
      <c r="Y13" s="154"/>
    </row>
    <row r="14" spans="1:26" s="5" customFormat="1" x14ac:dyDescent="0.25">
      <c r="A14" s="42" t="s">
        <v>40</v>
      </c>
      <c r="B14" s="46" t="s">
        <v>41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f t="shared" si="1"/>
        <v>0</v>
      </c>
      <c r="I14" s="45" t="str">
        <f t="shared" si="2"/>
        <v>-</v>
      </c>
      <c r="J14" s="44"/>
      <c r="K14" s="44"/>
      <c r="L14" s="44"/>
      <c r="M14" s="44"/>
      <c r="N14" s="44">
        <f t="shared" si="4"/>
        <v>0</v>
      </c>
      <c r="O14" s="45" t="str">
        <f t="shared" si="5"/>
        <v>-</v>
      </c>
      <c r="P14" s="44"/>
      <c r="Q14" s="44"/>
      <c r="R14" s="44"/>
      <c r="S14" s="44"/>
      <c r="T14" s="44">
        <f t="shared" si="7"/>
        <v>0</v>
      </c>
      <c r="U14" s="45" t="str">
        <f t="shared" si="8"/>
        <v>-</v>
      </c>
      <c r="V14" s="44">
        <f t="shared" si="9"/>
        <v>0</v>
      </c>
      <c r="W14" s="45" t="str">
        <f t="shared" si="10"/>
        <v>-</v>
      </c>
      <c r="X14" s="36"/>
    </row>
    <row r="15" spans="1:26" s="5" customFormat="1" x14ac:dyDescent="0.25">
      <c r="A15" s="38" t="s">
        <v>42</v>
      </c>
      <c r="B15" s="47" t="s">
        <v>43</v>
      </c>
      <c r="C15" s="40">
        <f>SUM(C16:C19)</f>
        <v>350000</v>
      </c>
      <c r="D15" s="40">
        <f t="shared" ref="D15:G15" si="11">SUM(D16:D19)</f>
        <v>4396142.1099999994</v>
      </c>
      <c r="E15" s="40">
        <f t="shared" si="11"/>
        <v>663584.77</v>
      </c>
      <c r="F15" s="40">
        <f t="shared" si="11"/>
        <v>65173.399999999994</v>
      </c>
      <c r="G15" s="40">
        <f t="shared" si="11"/>
        <v>54534.02</v>
      </c>
      <c r="H15" s="40">
        <f t="shared" si="1"/>
        <v>5179434.2999999989</v>
      </c>
      <c r="I15" s="41">
        <f t="shared" si="2"/>
        <v>14.798383714285711</v>
      </c>
      <c r="J15" s="40">
        <f t="shared" ref="J15:M15" si="12">SUM(J16:J19)</f>
        <v>0</v>
      </c>
      <c r="K15" s="40">
        <f t="shared" si="12"/>
        <v>0</v>
      </c>
      <c r="L15" s="40">
        <f t="shared" si="12"/>
        <v>0</v>
      </c>
      <c r="M15" s="40">
        <f t="shared" si="12"/>
        <v>0</v>
      </c>
      <c r="N15" s="40">
        <f t="shared" si="4"/>
        <v>0</v>
      </c>
      <c r="O15" s="41">
        <f t="shared" ref="O15:O22" si="13">IF(C15=0,"-",N15/C15)</f>
        <v>0</v>
      </c>
      <c r="P15" s="40">
        <f t="shared" ref="P15:S15" si="14">SUM(P16:P19)</f>
        <v>0</v>
      </c>
      <c r="Q15" s="40">
        <f t="shared" si="14"/>
        <v>0</v>
      </c>
      <c r="R15" s="40">
        <f t="shared" si="14"/>
        <v>0</v>
      </c>
      <c r="S15" s="40">
        <f t="shared" si="14"/>
        <v>0</v>
      </c>
      <c r="T15" s="40">
        <f t="shared" si="7"/>
        <v>0</v>
      </c>
      <c r="U15" s="41">
        <f t="shared" si="8"/>
        <v>0</v>
      </c>
      <c r="V15" s="40">
        <f t="shared" si="9"/>
        <v>5179434.2999999989</v>
      </c>
      <c r="W15" s="41">
        <f t="shared" si="10"/>
        <v>14.798383714285711</v>
      </c>
      <c r="X15" s="36"/>
    </row>
    <row r="16" spans="1:26" s="5" customFormat="1" x14ac:dyDescent="0.25">
      <c r="A16" s="42" t="s">
        <v>44</v>
      </c>
      <c r="B16" s="43" t="s">
        <v>45</v>
      </c>
      <c r="C16" s="116">
        <v>0</v>
      </c>
      <c r="D16" s="44">
        <f>9500+18209.1+2632294.14+53206.26+49589.15</f>
        <v>2762798.65</v>
      </c>
      <c r="E16" s="44">
        <v>236402.27</v>
      </c>
      <c r="F16" s="44">
        <v>0</v>
      </c>
      <c r="G16" s="44">
        <v>0</v>
      </c>
      <c r="H16" s="44">
        <f t="shared" ref="H16:H22" si="15">SUM(D16:G16)</f>
        <v>2999200.92</v>
      </c>
      <c r="I16" s="45" t="str">
        <f t="shared" ref="I16:I22" si="16">IF(C16=0,"-",H16/C16)</f>
        <v>-</v>
      </c>
      <c r="J16" s="44"/>
      <c r="K16" s="44"/>
      <c r="L16" s="44"/>
      <c r="M16" s="44"/>
      <c r="N16" s="44">
        <f t="shared" si="4"/>
        <v>0</v>
      </c>
      <c r="O16" s="45" t="str">
        <f t="shared" si="13"/>
        <v>-</v>
      </c>
      <c r="P16" s="44"/>
      <c r="Q16" s="44"/>
      <c r="R16" s="44"/>
      <c r="S16" s="44"/>
      <c r="T16" s="44">
        <f t="shared" si="7"/>
        <v>0</v>
      </c>
      <c r="U16" s="45" t="str">
        <f t="shared" si="8"/>
        <v>-</v>
      </c>
      <c r="V16" s="44">
        <f t="shared" si="9"/>
        <v>2999200.92</v>
      </c>
      <c r="W16" s="45" t="str">
        <f t="shared" si="10"/>
        <v>-</v>
      </c>
      <c r="X16" s="36"/>
    </row>
    <row r="17" spans="1:26" s="5" customFormat="1" x14ac:dyDescent="0.25">
      <c r="A17" s="42" t="s">
        <v>46</v>
      </c>
      <c r="B17" s="43" t="s">
        <v>47</v>
      </c>
      <c r="C17" s="116">
        <v>0</v>
      </c>
      <c r="D17" s="44">
        <v>0</v>
      </c>
      <c r="E17" s="44">
        <v>0</v>
      </c>
      <c r="F17" s="44">
        <v>0</v>
      </c>
      <c r="G17" s="44">
        <v>0</v>
      </c>
      <c r="H17" s="44">
        <f t="shared" si="15"/>
        <v>0</v>
      </c>
      <c r="I17" s="45" t="str">
        <f t="shared" si="16"/>
        <v>-</v>
      </c>
      <c r="J17" s="44"/>
      <c r="K17" s="44"/>
      <c r="L17" s="44"/>
      <c r="M17" s="44"/>
      <c r="N17" s="44"/>
      <c r="O17" s="45"/>
      <c r="P17" s="44"/>
      <c r="Q17" s="44"/>
      <c r="R17" s="44"/>
      <c r="S17" s="44"/>
      <c r="T17" s="44">
        <f>SUM(P17:S17)</f>
        <v>0</v>
      </c>
      <c r="U17" s="45" t="str">
        <f>IF(C17=0,"-",T17/C17)</f>
        <v>-</v>
      </c>
      <c r="V17" s="44">
        <f>H17+N17+T17</f>
        <v>0</v>
      </c>
      <c r="W17" s="45" t="str">
        <f t="shared" si="10"/>
        <v>-</v>
      </c>
      <c r="X17" s="36"/>
    </row>
    <row r="18" spans="1:26" s="5" customFormat="1" ht="28.8" x14ac:dyDescent="0.25">
      <c r="A18" s="42" t="s">
        <v>48</v>
      </c>
      <c r="B18" s="43" t="s">
        <v>49</v>
      </c>
      <c r="C18" s="116">
        <v>0</v>
      </c>
      <c r="D18" s="44">
        <v>0</v>
      </c>
      <c r="E18" s="44">
        <v>0</v>
      </c>
      <c r="F18" s="44">
        <v>0</v>
      </c>
      <c r="G18" s="44">
        <v>0</v>
      </c>
      <c r="H18" s="44">
        <f t="shared" si="15"/>
        <v>0</v>
      </c>
      <c r="I18" s="45" t="str">
        <f t="shared" si="16"/>
        <v>-</v>
      </c>
      <c r="J18" s="44"/>
      <c r="K18" s="44"/>
      <c r="L18" s="44"/>
      <c r="M18" s="44"/>
      <c r="N18" s="44"/>
      <c r="O18" s="45"/>
      <c r="P18" s="44"/>
      <c r="Q18" s="44"/>
      <c r="R18" s="44"/>
      <c r="S18" s="44"/>
      <c r="T18" s="44">
        <f>SUM(P18:S18)</f>
        <v>0</v>
      </c>
      <c r="U18" s="45" t="str">
        <f>IF(C18=0,"-",T18/C18)</f>
        <v>-</v>
      </c>
      <c r="V18" s="44">
        <f>H18+N18+T18</f>
        <v>0</v>
      </c>
      <c r="W18" s="45" t="str">
        <f t="shared" si="10"/>
        <v>-</v>
      </c>
      <c r="X18" s="36"/>
    </row>
    <row r="19" spans="1:26" s="23" customFormat="1" x14ac:dyDescent="0.25">
      <c r="A19" s="42" t="s">
        <v>50</v>
      </c>
      <c r="B19" s="43" t="s">
        <v>51</v>
      </c>
      <c r="C19" s="44">
        <f>SUM(C20:C21)</f>
        <v>350000</v>
      </c>
      <c r="D19" s="44">
        <f>SUM(D20:D21)</f>
        <v>1633343.46</v>
      </c>
      <c r="E19" s="44">
        <f>SUM(E20:E21)</f>
        <v>427182.5</v>
      </c>
      <c r="F19" s="44">
        <f t="shared" ref="F19:G19" si="17">SUM(F20:F21)</f>
        <v>65173.399999999994</v>
      </c>
      <c r="G19" s="44">
        <f t="shared" si="17"/>
        <v>54534.02</v>
      </c>
      <c r="H19" s="44">
        <f t="shared" si="15"/>
        <v>2180233.38</v>
      </c>
      <c r="I19" s="45">
        <f t="shared" si="16"/>
        <v>6.2292382285714281</v>
      </c>
      <c r="J19" s="44">
        <f>SUM(J20:J21)</f>
        <v>0</v>
      </c>
      <c r="K19" s="44">
        <f>SUM(K20:K21)</f>
        <v>0</v>
      </c>
      <c r="L19" s="44">
        <f t="shared" ref="L19:M19" si="18">SUM(L20:L21)</f>
        <v>0</v>
      </c>
      <c r="M19" s="44">
        <f t="shared" si="18"/>
        <v>0</v>
      </c>
      <c r="N19" s="44">
        <f t="shared" si="4"/>
        <v>0</v>
      </c>
      <c r="O19" s="45">
        <f t="shared" si="13"/>
        <v>0</v>
      </c>
      <c r="P19" s="44">
        <f>SUM(P20:P21)</f>
        <v>0</v>
      </c>
      <c r="Q19" s="44">
        <f>SUM(Q20:Q21)</f>
        <v>0</v>
      </c>
      <c r="R19" s="44">
        <f t="shared" ref="R19:S19" si="19">SUM(R20:R21)</f>
        <v>0</v>
      </c>
      <c r="S19" s="44">
        <f t="shared" si="19"/>
        <v>0</v>
      </c>
      <c r="T19" s="44">
        <f>SUM(P19:S19)</f>
        <v>0</v>
      </c>
      <c r="U19" s="45">
        <f>IF(C19=0,"-",T19/C19)</f>
        <v>0</v>
      </c>
      <c r="V19" s="44">
        <f>H19+N19+T19</f>
        <v>2180233.38</v>
      </c>
      <c r="W19" s="45">
        <f t="shared" si="10"/>
        <v>6.2292382285714281</v>
      </c>
      <c r="X19" s="36"/>
      <c r="Y19" s="5"/>
      <c r="Z19" s="5"/>
    </row>
    <row r="20" spans="1:26" s="5" customFormat="1" x14ac:dyDescent="0.25">
      <c r="A20" s="42" t="s">
        <v>52</v>
      </c>
      <c r="B20" s="43" t="s">
        <v>53</v>
      </c>
      <c r="C20" s="116">
        <v>350000</v>
      </c>
      <c r="D20" s="44">
        <f>Jan!J444</f>
        <v>57800.31</v>
      </c>
      <c r="E20" s="44">
        <f>Fev!J463</f>
        <v>50262.559999999998</v>
      </c>
      <c r="F20" s="44">
        <f>Mar!J478</f>
        <v>64311.77</v>
      </c>
      <c r="G20" s="44">
        <f>Abr!J490</f>
        <v>52899.53</v>
      </c>
      <c r="H20" s="44">
        <f t="shared" si="15"/>
        <v>225274.16999999998</v>
      </c>
      <c r="I20" s="45">
        <f t="shared" si="16"/>
        <v>0.64364048571428567</v>
      </c>
      <c r="J20" s="44"/>
      <c r="K20" s="44"/>
      <c r="L20" s="44"/>
      <c r="M20" s="44"/>
      <c r="N20" s="44"/>
      <c r="O20" s="45">
        <f t="shared" si="13"/>
        <v>0</v>
      </c>
      <c r="P20" s="44"/>
      <c r="Q20" s="44"/>
      <c r="R20" s="44"/>
      <c r="S20" s="44"/>
      <c r="T20" s="44">
        <f>SUM(P20:S20)</f>
        <v>0</v>
      </c>
      <c r="U20" s="45">
        <f>IF(C20=0,"-",T20/C20)</f>
        <v>0</v>
      </c>
      <c r="V20" s="44">
        <f>H20+N20+T20</f>
        <v>225274.16999999998</v>
      </c>
      <c r="W20" s="45">
        <f t="shared" si="10"/>
        <v>0.64364048571428567</v>
      </c>
      <c r="X20" s="36"/>
    </row>
    <row r="21" spans="1:26" s="5" customFormat="1" x14ac:dyDescent="0.25">
      <c r="A21" s="42" t="s">
        <v>54</v>
      </c>
      <c r="B21" s="43" t="s">
        <v>43</v>
      </c>
      <c r="C21" s="44">
        <v>0</v>
      </c>
      <c r="D21" s="44">
        <f>1575515.15+Jan!J449</f>
        <v>1575543.15</v>
      </c>
      <c r="E21" s="44">
        <f>Fev!J468+376902.86</f>
        <v>376919.94</v>
      </c>
      <c r="F21" s="44">
        <f>Mar!J483</f>
        <v>861.63</v>
      </c>
      <c r="G21" s="44">
        <f>Abr!L495</f>
        <v>1634.4900000000002</v>
      </c>
      <c r="H21" s="44">
        <f t="shared" si="15"/>
        <v>1954959.2099999997</v>
      </c>
      <c r="I21" s="45" t="str">
        <f t="shared" si="16"/>
        <v>-</v>
      </c>
      <c r="J21" s="44"/>
      <c r="K21" s="44"/>
      <c r="L21" s="44"/>
      <c r="M21" s="44"/>
      <c r="N21" s="44">
        <f t="shared" si="4"/>
        <v>0</v>
      </c>
      <c r="O21" s="45" t="str">
        <f t="shared" si="13"/>
        <v>-</v>
      </c>
      <c r="P21" s="44"/>
      <c r="Q21" s="44"/>
      <c r="R21" s="44"/>
      <c r="S21" s="44"/>
      <c r="T21" s="44">
        <f>SUM(P21:S21)</f>
        <v>0</v>
      </c>
      <c r="U21" s="45" t="str">
        <f>IF(C21=0,"-",T21/C21)</f>
        <v>-</v>
      </c>
      <c r="V21" s="44">
        <f>H21+N21+T21</f>
        <v>1954959.2099999997</v>
      </c>
      <c r="W21" s="45" t="str">
        <f t="shared" ref="W21:W22" si="20">IF(C21=0,"-",V21/C21)</f>
        <v>-</v>
      </c>
      <c r="X21" s="36"/>
    </row>
    <row r="22" spans="1:26" s="5" customFormat="1" x14ac:dyDescent="0.25">
      <c r="A22" s="38">
        <v>2</v>
      </c>
      <c r="B22" s="47" t="s">
        <v>55</v>
      </c>
      <c r="C22" s="48">
        <f>C23</f>
        <v>0</v>
      </c>
      <c r="D22" s="48">
        <f>D23</f>
        <v>0</v>
      </c>
      <c r="E22" s="48">
        <f>E23</f>
        <v>0</v>
      </c>
      <c r="F22" s="48">
        <f>F23</f>
        <v>0</v>
      </c>
      <c r="G22" s="48">
        <f t="shared" ref="G22" si="21">G23</f>
        <v>0</v>
      </c>
      <c r="H22" s="48">
        <f t="shared" si="15"/>
        <v>0</v>
      </c>
      <c r="I22" s="49" t="str">
        <f t="shared" si="16"/>
        <v>-</v>
      </c>
      <c r="J22" s="48">
        <f>J23</f>
        <v>0</v>
      </c>
      <c r="K22" s="48">
        <f>K23</f>
        <v>0</v>
      </c>
      <c r="L22" s="48">
        <f>L23</f>
        <v>0</v>
      </c>
      <c r="M22" s="48">
        <f t="shared" ref="M22" si="22">M23</f>
        <v>0</v>
      </c>
      <c r="N22" s="48">
        <f t="shared" si="4"/>
        <v>0</v>
      </c>
      <c r="O22" s="41" t="str">
        <f t="shared" si="13"/>
        <v>-</v>
      </c>
      <c r="P22" s="48">
        <f>P23</f>
        <v>0</v>
      </c>
      <c r="Q22" s="48">
        <f>Q23</f>
        <v>0</v>
      </c>
      <c r="R22" s="48">
        <f>R23</f>
        <v>0</v>
      </c>
      <c r="S22" s="48">
        <f t="shared" ref="S22" si="23">S23</f>
        <v>0</v>
      </c>
      <c r="T22" s="48">
        <f t="shared" si="7"/>
        <v>0</v>
      </c>
      <c r="U22" s="49" t="str">
        <f t="shared" si="8"/>
        <v>-</v>
      </c>
      <c r="V22" s="48">
        <f t="shared" si="9"/>
        <v>0</v>
      </c>
      <c r="W22" s="49" t="str">
        <f t="shared" si="20"/>
        <v>-</v>
      </c>
      <c r="X22" s="36"/>
    </row>
    <row r="23" spans="1:26" s="5" customFormat="1" x14ac:dyDescent="0.25">
      <c r="A23" s="38" t="s">
        <v>56</v>
      </c>
      <c r="B23" s="47" t="s">
        <v>57</v>
      </c>
      <c r="C23" s="40">
        <v>0</v>
      </c>
      <c r="D23" s="48">
        <v>0</v>
      </c>
      <c r="E23" s="48">
        <v>0</v>
      </c>
      <c r="F23" s="48">
        <v>0</v>
      </c>
      <c r="G23" s="48">
        <v>0</v>
      </c>
      <c r="H23" s="48">
        <f t="shared" si="1"/>
        <v>0</v>
      </c>
      <c r="I23" s="49" t="str">
        <f t="shared" si="2"/>
        <v>-</v>
      </c>
      <c r="J23" s="48">
        <v>0</v>
      </c>
      <c r="K23" s="48">
        <v>0</v>
      </c>
      <c r="L23" s="48">
        <v>0</v>
      </c>
      <c r="M23" s="48">
        <v>0</v>
      </c>
      <c r="N23" s="48">
        <f t="shared" si="4"/>
        <v>0</v>
      </c>
      <c r="O23" s="41" t="str">
        <f t="shared" si="5"/>
        <v>-</v>
      </c>
      <c r="P23" s="48">
        <v>0</v>
      </c>
      <c r="Q23" s="48">
        <v>0</v>
      </c>
      <c r="R23" s="48">
        <v>0</v>
      </c>
      <c r="S23" s="48">
        <v>0</v>
      </c>
      <c r="T23" s="48">
        <f t="shared" si="7"/>
        <v>0</v>
      </c>
      <c r="U23" s="49" t="str">
        <f t="shared" si="8"/>
        <v>-</v>
      </c>
      <c r="V23" s="48">
        <f t="shared" si="9"/>
        <v>0</v>
      </c>
      <c r="W23" s="49" t="str">
        <f t="shared" ref="W23:W30" si="24">IF(C23=0,"-",V23/C23)</f>
        <v>-</v>
      </c>
      <c r="X23" s="36"/>
    </row>
    <row r="24" spans="1:26" s="5" customFormat="1" x14ac:dyDescent="0.25">
      <c r="A24" s="38">
        <v>3</v>
      </c>
      <c r="B24" s="47" t="s">
        <v>58</v>
      </c>
      <c r="C24" s="40">
        <f>C25</f>
        <v>9880830.9100000001</v>
      </c>
      <c r="D24" s="48">
        <f>D25+D30</f>
        <v>466030.46</v>
      </c>
      <c r="E24" s="48">
        <f>E25+E30</f>
        <v>297403.67</v>
      </c>
      <c r="F24" s="48">
        <f>F25+F30</f>
        <v>831613.54</v>
      </c>
      <c r="G24" s="48">
        <f t="shared" ref="G24" si="25">G25+G30</f>
        <v>389914.64</v>
      </c>
      <c r="H24" s="48">
        <f t="shared" si="1"/>
        <v>1984962.31</v>
      </c>
      <c r="I24" s="49">
        <f t="shared" si="2"/>
        <v>0.20089022148846791</v>
      </c>
      <c r="J24" s="48">
        <f>J25+J30</f>
        <v>0</v>
      </c>
      <c r="K24" s="48">
        <f>K25+K30</f>
        <v>0</v>
      </c>
      <c r="L24" s="48">
        <f>L25+L30</f>
        <v>0</v>
      </c>
      <c r="M24" s="48">
        <f t="shared" ref="M24" si="26">M25+M30</f>
        <v>0</v>
      </c>
      <c r="N24" s="48">
        <f t="shared" si="4"/>
        <v>0</v>
      </c>
      <c r="O24" s="41">
        <f>IF(C24=0,"-",N24/C24)</f>
        <v>0</v>
      </c>
      <c r="P24" s="48">
        <f>P25+P30</f>
        <v>0</v>
      </c>
      <c r="Q24" s="48">
        <f>Q25+Q30</f>
        <v>0</v>
      </c>
      <c r="R24" s="48">
        <f>R25+R30</f>
        <v>0</v>
      </c>
      <c r="S24" s="48">
        <f t="shared" ref="S24" si="27">S25+S30</f>
        <v>0</v>
      </c>
      <c r="T24" s="48">
        <f t="shared" si="7"/>
        <v>0</v>
      </c>
      <c r="U24" s="49">
        <f t="shared" si="8"/>
        <v>0</v>
      </c>
      <c r="V24" s="48">
        <f t="shared" si="9"/>
        <v>1984962.31</v>
      </c>
      <c r="W24" s="49">
        <f t="shared" si="24"/>
        <v>0.20089022148846791</v>
      </c>
      <c r="X24" s="36"/>
    </row>
    <row r="25" spans="1:26" s="5" customFormat="1" x14ac:dyDescent="0.25">
      <c r="A25" s="38" t="s">
        <v>59</v>
      </c>
      <c r="B25" s="47" t="s">
        <v>60</v>
      </c>
      <c r="C25" s="40">
        <f>SUM(C26:C29)</f>
        <v>9880830.9100000001</v>
      </c>
      <c r="D25" s="48">
        <f t="shared" ref="D25:G25" si="28">SUM(D26:D29)</f>
        <v>466030.46</v>
      </c>
      <c r="E25" s="48">
        <f t="shared" si="28"/>
        <v>297403.67</v>
      </c>
      <c r="F25" s="48">
        <f t="shared" si="28"/>
        <v>831613.54</v>
      </c>
      <c r="G25" s="48">
        <f t="shared" si="28"/>
        <v>389914.64</v>
      </c>
      <c r="H25" s="48">
        <f t="shared" si="1"/>
        <v>1984962.31</v>
      </c>
      <c r="I25" s="49">
        <f t="shared" si="2"/>
        <v>0.20089022148846791</v>
      </c>
      <c r="J25" s="48">
        <f t="shared" ref="J25:M25" si="29">SUM(J26:J29)</f>
        <v>0</v>
      </c>
      <c r="K25" s="48">
        <f t="shared" si="29"/>
        <v>0</v>
      </c>
      <c r="L25" s="48">
        <f t="shared" si="29"/>
        <v>0</v>
      </c>
      <c r="M25" s="48">
        <f t="shared" si="29"/>
        <v>0</v>
      </c>
      <c r="N25" s="48">
        <f t="shared" si="4"/>
        <v>0</v>
      </c>
      <c r="O25" s="41">
        <f>IF(C25=0,"-",N25/C25)</f>
        <v>0</v>
      </c>
      <c r="P25" s="48">
        <f t="shared" ref="P25:S25" si="30">SUM(P26:P29)</f>
        <v>0</v>
      </c>
      <c r="Q25" s="48">
        <f t="shared" si="30"/>
        <v>0</v>
      </c>
      <c r="R25" s="48">
        <f t="shared" si="30"/>
        <v>0</v>
      </c>
      <c r="S25" s="48">
        <f t="shared" si="30"/>
        <v>0</v>
      </c>
      <c r="T25" s="48">
        <f t="shared" si="7"/>
        <v>0</v>
      </c>
      <c r="U25" s="49">
        <f t="shared" si="8"/>
        <v>0</v>
      </c>
      <c r="V25" s="48">
        <f t="shared" si="9"/>
        <v>1984962.31</v>
      </c>
      <c r="W25" s="49">
        <f t="shared" si="24"/>
        <v>0.20089022148846791</v>
      </c>
      <c r="X25" s="36"/>
    </row>
    <row r="26" spans="1:26" s="5" customFormat="1" ht="28.8" x14ac:dyDescent="0.25">
      <c r="A26" s="42" t="s">
        <v>61</v>
      </c>
      <c r="B26" s="46" t="s">
        <v>62</v>
      </c>
      <c r="C26" s="44">
        <v>3880830.91</v>
      </c>
      <c r="D26" s="50">
        <f>Jan!J33</f>
        <v>466030.46</v>
      </c>
      <c r="E26" s="50">
        <f>Fev!J39</f>
        <v>297403.67</v>
      </c>
      <c r="F26" s="50">
        <f>Mar!J39</f>
        <v>259613.54</v>
      </c>
      <c r="G26" s="44">
        <f>Abr!J39+100000</f>
        <v>389914.64</v>
      </c>
      <c r="H26" s="50">
        <f t="shared" si="1"/>
        <v>1412962.31</v>
      </c>
      <c r="I26" s="51">
        <f t="shared" si="2"/>
        <v>0.36408757370982703</v>
      </c>
      <c r="J26" s="50"/>
      <c r="K26" s="50"/>
      <c r="L26" s="50"/>
      <c r="M26" s="50"/>
      <c r="N26" s="44">
        <f t="shared" si="4"/>
        <v>0</v>
      </c>
      <c r="O26" s="45">
        <f>IF(C26=0,"-",N26/C26)</f>
        <v>0</v>
      </c>
      <c r="P26" s="50"/>
      <c r="Q26" s="50"/>
      <c r="R26" s="50"/>
      <c r="S26" s="50"/>
      <c r="T26" s="50">
        <f>SUM(P26:S26)</f>
        <v>0</v>
      </c>
      <c r="U26" s="51">
        <f t="shared" si="8"/>
        <v>0</v>
      </c>
      <c r="V26" s="50">
        <f t="shared" si="9"/>
        <v>1412962.31</v>
      </c>
      <c r="W26" s="51">
        <f t="shared" si="24"/>
        <v>0.36408757370982703</v>
      </c>
      <c r="X26" s="36"/>
    </row>
    <row r="27" spans="1:26" s="5" customFormat="1" x14ac:dyDescent="0.25">
      <c r="A27" s="42" t="s">
        <v>63</v>
      </c>
      <c r="B27" s="46" t="s">
        <v>64</v>
      </c>
      <c r="C27" s="44">
        <v>6000000</v>
      </c>
      <c r="D27" s="44">
        <v>0</v>
      </c>
      <c r="E27" s="44">
        <v>0</v>
      </c>
      <c r="F27" s="44">
        <v>572000</v>
      </c>
      <c r="G27" s="44">
        <v>0</v>
      </c>
      <c r="H27" s="44">
        <f t="shared" si="1"/>
        <v>572000</v>
      </c>
      <c r="I27" s="51">
        <f t="shared" si="2"/>
        <v>9.5333333333333339E-2</v>
      </c>
      <c r="J27" s="44">
        <v>0</v>
      </c>
      <c r="K27" s="44">
        <v>0</v>
      </c>
      <c r="L27" s="44">
        <v>0</v>
      </c>
      <c r="M27" s="44">
        <v>0</v>
      </c>
      <c r="N27" s="44">
        <f t="shared" si="4"/>
        <v>0</v>
      </c>
      <c r="O27" s="45">
        <f>IF(C27=0,"-",N27/C27)</f>
        <v>0</v>
      </c>
      <c r="P27" s="44">
        <v>0</v>
      </c>
      <c r="Q27" s="44">
        <v>0</v>
      </c>
      <c r="R27" s="44">
        <v>0</v>
      </c>
      <c r="S27" s="44">
        <v>0</v>
      </c>
      <c r="T27" s="50">
        <f>SUM(P27:S27)</f>
        <v>0</v>
      </c>
      <c r="U27" s="51">
        <f t="shared" si="8"/>
        <v>0</v>
      </c>
      <c r="V27" s="44">
        <f t="shared" si="9"/>
        <v>572000</v>
      </c>
      <c r="W27" s="51">
        <f t="shared" si="24"/>
        <v>9.5333333333333339E-2</v>
      </c>
      <c r="X27" s="36"/>
    </row>
    <row r="28" spans="1:26" s="5" customFormat="1" x14ac:dyDescent="0.25">
      <c r="A28" s="42" t="s">
        <v>65</v>
      </c>
      <c r="B28" s="43" t="s">
        <v>66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f t="shared" si="1"/>
        <v>0</v>
      </c>
      <c r="I28" s="45" t="str">
        <f t="shared" si="2"/>
        <v>-</v>
      </c>
      <c r="J28" s="44">
        <v>0</v>
      </c>
      <c r="K28" s="44">
        <v>0</v>
      </c>
      <c r="L28" s="44">
        <v>0</v>
      </c>
      <c r="M28" s="44">
        <v>0</v>
      </c>
      <c r="N28" s="44">
        <f t="shared" si="4"/>
        <v>0</v>
      </c>
      <c r="O28" s="45" t="str">
        <f t="shared" si="5"/>
        <v>-</v>
      </c>
      <c r="P28" s="44">
        <v>0</v>
      </c>
      <c r="Q28" s="44">
        <v>0</v>
      </c>
      <c r="R28" s="44">
        <v>0</v>
      </c>
      <c r="S28" s="44">
        <v>0</v>
      </c>
      <c r="T28" s="44">
        <f t="shared" si="7"/>
        <v>0</v>
      </c>
      <c r="U28" s="45" t="str">
        <f t="shared" si="8"/>
        <v>-</v>
      </c>
      <c r="V28" s="44">
        <f t="shared" si="9"/>
        <v>0</v>
      </c>
      <c r="W28" s="45" t="str">
        <f t="shared" si="24"/>
        <v>-</v>
      </c>
      <c r="X28" s="36"/>
    </row>
    <row r="29" spans="1:26" s="5" customFormat="1" x14ac:dyDescent="0.25">
      <c r="A29" s="42" t="s">
        <v>67</v>
      </c>
      <c r="B29" s="43" t="s">
        <v>68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f t="shared" si="1"/>
        <v>0</v>
      </c>
      <c r="I29" s="45" t="str">
        <f t="shared" si="2"/>
        <v>-</v>
      </c>
      <c r="J29" s="44">
        <v>0</v>
      </c>
      <c r="K29" s="44">
        <v>0</v>
      </c>
      <c r="L29" s="44">
        <v>0</v>
      </c>
      <c r="M29" s="44">
        <v>0</v>
      </c>
      <c r="N29" s="44">
        <f t="shared" si="4"/>
        <v>0</v>
      </c>
      <c r="O29" s="45" t="str">
        <f t="shared" si="5"/>
        <v>-</v>
      </c>
      <c r="P29" s="44">
        <v>0</v>
      </c>
      <c r="Q29" s="44">
        <v>0</v>
      </c>
      <c r="R29" s="44">
        <v>0</v>
      </c>
      <c r="S29" s="44">
        <v>0</v>
      </c>
      <c r="T29" s="44">
        <f t="shared" si="7"/>
        <v>0</v>
      </c>
      <c r="U29" s="45" t="str">
        <f t="shared" si="8"/>
        <v>-</v>
      </c>
      <c r="V29" s="44">
        <f t="shared" si="9"/>
        <v>0</v>
      </c>
      <c r="W29" s="45" t="str">
        <f t="shared" si="24"/>
        <v>-</v>
      </c>
      <c r="X29" s="36"/>
    </row>
    <row r="30" spans="1:26" s="5" customFormat="1" x14ac:dyDescent="0.25">
      <c r="A30" s="38" t="s">
        <v>69</v>
      </c>
      <c r="B30" s="39" t="s">
        <v>70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f t="shared" si="1"/>
        <v>0</v>
      </c>
      <c r="I30" s="41" t="str">
        <f t="shared" si="2"/>
        <v>-</v>
      </c>
      <c r="J30" s="40">
        <v>0</v>
      </c>
      <c r="K30" s="40">
        <v>0</v>
      </c>
      <c r="L30" s="40">
        <v>0</v>
      </c>
      <c r="M30" s="40">
        <v>0</v>
      </c>
      <c r="N30" s="40">
        <f t="shared" si="4"/>
        <v>0</v>
      </c>
      <c r="O30" s="41" t="str">
        <f t="shared" si="5"/>
        <v>-</v>
      </c>
      <c r="P30" s="40">
        <v>0</v>
      </c>
      <c r="Q30" s="40">
        <v>0</v>
      </c>
      <c r="R30" s="40">
        <v>0</v>
      </c>
      <c r="S30" s="40">
        <v>0</v>
      </c>
      <c r="T30" s="40">
        <f t="shared" si="7"/>
        <v>0</v>
      </c>
      <c r="U30" s="41" t="str">
        <f t="shared" si="8"/>
        <v>-</v>
      </c>
      <c r="V30" s="40">
        <f t="shared" si="9"/>
        <v>0</v>
      </c>
      <c r="W30" s="41" t="str">
        <f t="shared" si="24"/>
        <v>-</v>
      </c>
      <c r="X30" s="36"/>
    </row>
    <row r="31" spans="1:26" s="5" customFormat="1" x14ac:dyDescent="0.25">
      <c r="A31" s="24"/>
      <c r="B31" s="25"/>
      <c r="C31" s="27"/>
      <c r="D31" s="27"/>
      <c r="E31" s="27"/>
      <c r="F31" s="27"/>
      <c r="G31" s="27"/>
      <c r="H31" s="27"/>
      <c r="I31" s="26"/>
      <c r="J31" s="27"/>
      <c r="K31" s="27"/>
      <c r="L31" s="27"/>
      <c r="M31" s="27"/>
      <c r="N31" s="27"/>
      <c r="O31" s="26"/>
      <c r="P31" s="27"/>
      <c r="Q31" s="27"/>
      <c r="R31" s="27"/>
      <c r="S31" s="27"/>
      <c r="T31" s="27"/>
      <c r="U31" s="26"/>
      <c r="V31" s="27"/>
      <c r="W31" s="26"/>
    </row>
    <row r="32" spans="1:26" s="1" customFormat="1" x14ac:dyDescent="0.3">
      <c r="A32" s="79"/>
      <c r="B32" s="52" t="s">
        <v>71</v>
      </c>
      <c r="C32" s="53"/>
      <c r="D32" s="53"/>
      <c r="E32" s="53"/>
      <c r="F32" s="53"/>
      <c r="G32" s="53"/>
      <c r="H32" s="53"/>
      <c r="I32" s="54"/>
      <c r="J32" s="53"/>
      <c r="K32" s="53"/>
      <c r="L32" s="53"/>
      <c r="M32" s="53"/>
      <c r="N32" s="53"/>
      <c r="O32" s="54"/>
      <c r="P32" s="53"/>
      <c r="Q32" s="53"/>
      <c r="R32" s="53"/>
      <c r="S32" s="53"/>
      <c r="T32" s="53"/>
      <c r="U32" s="54"/>
      <c r="V32" s="53"/>
      <c r="W32" s="54"/>
    </row>
    <row r="33" spans="1:26" s="7" customFormat="1" x14ac:dyDescent="0.25">
      <c r="A33" s="6"/>
      <c r="B33" s="55" t="s">
        <v>72</v>
      </c>
      <c r="C33" s="56"/>
      <c r="D33" s="56"/>
      <c r="E33" s="56"/>
      <c r="F33" s="56"/>
      <c r="G33" s="56"/>
      <c r="H33" s="56"/>
      <c r="I33" s="57"/>
      <c r="J33" s="56"/>
      <c r="K33" s="56"/>
      <c r="L33" s="56"/>
      <c r="M33" s="56"/>
      <c r="N33" s="56"/>
      <c r="O33" s="57"/>
      <c r="P33" s="56"/>
      <c r="Q33" s="56"/>
      <c r="R33" s="56"/>
      <c r="S33" s="56"/>
      <c r="T33" s="56"/>
      <c r="U33" s="57"/>
      <c r="V33" s="56"/>
      <c r="W33" s="57"/>
    </row>
    <row r="34" spans="1:26" s="5" customFormat="1" x14ac:dyDescent="0.25">
      <c r="A34" s="38">
        <v>4</v>
      </c>
      <c r="B34" s="39" t="s">
        <v>73</v>
      </c>
      <c r="C34" s="40">
        <f>C35+C36+C41</f>
        <v>23715116.370000001</v>
      </c>
      <c r="D34" s="40">
        <f>D35+D36+D41</f>
        <v>2236981.16</v>
      </c>
      <c r="E34" s="40">
        <f>E35+E36+E41</f>
        <v>1831449.22</v>
      </c>
      <c r="F34" s="40">
        <f>F35+F36+F41</f>
        <v>1812180.97</v>
      </c>
      <c r="G34" s="40">
        <f t="shared" ref="G34" si="31">G35+G36+G41</f>
        <v>1765994.5399999998</v>
      </c>
      <c r="H34" s="40">
        <f t="shared" ref="H34:H45" si="32">SUM(D34:G34)</f>
        <v>7646605.8899999997</v>
      </c>
      <c r="I34" s="41">
        <f t="shared" ref="I34:I45" si="33">IF(C34=0,"-",H34/C34)</f>
        <v>0.32243594215177784</v>
      </c>
      <c r="J34" s="40">
        <f>J35+J36+J41</f>
        <v>0</v>
      </c>
      <c r="K34" s="40">
        <f>K35+K36+K41</f>
        <v>0</v>
      </c>
      <c r="L34" s="40">
        <f>L35+L36+L41</f>
        <v>0</v>
      </c>
      <c r="M34" s="40">
        <f t="shared" ref="M34" si="34">M35+M36+M41</f>
        <v>0</v>
      </c>
      <c r="N34" s="40">
        <f t="shared" ref="N34:N45" si="35">SUM(J34:M34)</f>
        <v>0</v>
      </c>
      <c r="O34" s="41">
        <f t="shared" ref="O34:O43" si="36">IF(C34=0,"-",N34/C34)</f>
        <v>0</v>
      </c>
      <c r="P34" s="40">
        <f t="shared" ref="P34:S34" si="37">P35+P36+P41</f>
        <v>0</v>
      </c>
      <c r="Q34" s="40">
        <f t="shared" si="37"/>
        <v>0</v>
      </c>
      <c r="R34" s="40">
        <f t="shared" si="37"/>
        <v>0</v>
      </c>
      <c r="S34" s="40">
        <f t="shared" si="37"/>
        <v>0</v>
      </c>
      <c r="T34" s="40">
        <f t="shared" ref="T34:T35" si="38">SUM(P34:S34)</f>
        <v>0</v>
      </c>
      <c r="U34" s="41">
        <f t="shared" ref="U34:U45" si="39">IF(C34=0,"-",T34/C34)</f>
        <v>0</v>
      </c>
      <c r="V34" s="40">
        <f t="shared" ref="V34:V43" si="40">H34+N34+T34</f>
        <v>7646605.8899999997</v>
      </c>
      <c r="W34" s="41">
        <f t="shared" ref="W34:W36" si="41">IF(C34=0,"-",V34/C34)</f>
        <v>0.32243594215177784</v>
      </c>
      <c r="X34" s="36"/>
      <c r="Z34" s="36"/>
    </row>
    <row r="35" spans="1:26" s="5" customFormat="1" x14ac:dyDescent="0.25">
      <c r="A35" s="38" t="s">
        <v>74</v>
      </c>
      <c r="B35" s="39" t="s">
        <v>75</v>
      </c>
      <c r="C35" s="40">
        <v>11301337.630000001</v>
      </c>
      <c r="D35" s="58">
        <f>Jan!K424+D157</f>
        <v>1058126.48</v>
      </c>
      <c r="E35" s="58">
        <f>E157+Fev!J442</f>
        <v>1373676.89</v>
      </c>
      <c r="F35" s="58">
        <f>F157+Mar!L456</f>
        <v>1316772.93</v>
      </c>
      <c r="G35" s="58">
        <f>Abr!L467+G157</f>
        <v>1227451.1499999999</v>
      </c>
      <c r="H35" s="40">
        <f t="shared" si="32"/>
        <v>4976027.4499999993</v>
      </c>
      <c r="I35" s="41">
        <f t="shared" si="33"/>
        <v>0.44030429077624139</v>
      </c>
      <c r="J35" s="40"/>
      <c r="K35" s="40"/>
      <c r="L35" s="40"/>
      <c r="M35" s="40"/>
      <c r="N35" s="40">
        <f t="shared" si="35"/>
        <v>0</v>
      </c>
      <c r="O35" s="41">
        <f t="shared" si="36"/>
        <v>0</v>
      </c>
      <c r="P35" s="58"/>
      <c r="Q35" s="58"/>
      <c r="R35" s="58"/>
      <c r="S35" s="58"/>
      <c r="T35" s="40">
        <f t="shared" si="38"/>
        <v>0</v>
      </c>
      <c r="U35" s="41">
        <f t="shared" si="39"/>
        <v>0</v>
      </c>
      <c r="V35" s="40">
        <f t="shared" si="40"/>
        <v>4976027.4499999993</v>
      </c>
      <c r="W35" s="41">
        <f t="shared" si="41"/>
        <v>0.44030429077624139</v>
      </c>
      <c r="X35" s="36"/>
      <c r="Z35" s="36"/>
    </row>
    <row r="36" spans="1:26" s="5" customFormat="1" x14ac:dyDescent="0.25">
      <c r="A36" s="38" t="s">
        <v>76</v>
      </c>
      <c r="B36" s="39" t="s">
        <v>77</v>
      </c>
      <c r="C36" s="40">
        <f>SUM(C37:C40)</f>
        <v>12063778.74</v>
      </c>
      <c r="D36" s="40">
        <f>SUM(D37:D40)</f>
        <v>1120841.3500000001</v>
      </c>
      <c r="E36" s="40">
        <f>SUM(E37:E40)</f>
        <v>407405.13</v>
      </c>
      <c r="F36" s="40">
        <f>SUM(F37:F40)</f>
        <v>430209.56</v>
      </c>
      <c r="G36" s="40">
        <f t="shared" ref="G36" si="42">SUM(G37:G40)</f>
        <v>483094.9</v>
      </c>
      <c r="H36" s="40">
        <f t="shared" si="32"/>
        <v>2441550.94</v>
      </c>
      <c r="I36" s="41">
        <f t="shared" si="33"/>
        <v>0.20238691314061683</v>
      </c>
      <c r="J36" s="40">
        <f>SUM(J37:J40)</f>
        <v>0</v>
      </c>
      <c r="K36" s="40">
        <f>SUM(K37:K40)</f>
        <v>0</v>
      </c>
      <c r="L36" s="40">
        <f>SUM(L37:L40)</f>
        <v>0</v>
      </c>
      <c r="M36" s="40">
        <f t="shared" ref="M36" si="43">SUM(M37:M40)</f>
        <v>0</v>
      </c>
      <c r="N36" s="40">
        <f t="shared" si="35"/>
        <v>0</v>
      </c>
      <c r="O36" s="41">
        <f t="shared" si="36"/>
        <v>0</v>
      </c>
      <c r="P36" s="186">
        <f t="shared" ref="P36:S36" si="44">SUM(P37:P40)</f>
        <v>0</v>
      </c>
      <c r="Q36" s="186">
        <f t="shared" si="44"/>
        <v>0</v>
      </c>
      <c r="R36" s="186">
        <f t="shared" si="44"/>
        <v>0</v>
      </c>
      <c r="S36" s="186">
        <f t="shared" si="44"/>
        <v>0</v>
      </c>
      <c r="T36" s="40">
        <f t="shared" ref="T36:T45" si="45">SUM(P36:S36)</f>
        <v>0</v>
      </c>
      <c r="U36" s="41">
        <f t="shared" si="39"/>
        <v>0</v>
      </c>
      <c r="V36" s="40">
        <f t="shared" si="40"/>
        <v>2441550.94</v>
      </c>
      <c r="W36" s="41">
        <f t="shared" si="41"/>
        <v>0.20238691314061683</v>
      </c>
      <c r="X36" s="36"/>
      <c r="Z36" s="36"/>
    </row>
    <row r="37" spans="1:26" s="5" customFormat="1" ht="28.8" x14ac:dyDescent="0.25">
      <c r="A37" s="42" t="s">
        <v>78</v>
      </c>
      <c r="B37" s="43" t="s">
        <v>62</v>
      </c>
      <c r="C37" s="44">
        <v>3880830.91</v>
      </c>
      <c r="D37" s="44">
        <f>Jan!J427+Jan!J431+Jan!K437</f>
        <v>520487.13</v>
      </c>
      <c r="E37" s="44">
        <f>Fev!J445+Fev!J450+Fev!L456</f>
        <v>212875.34999999998</v>
      </c>
      <c r="F37" s="44">
        <f>Mar!J459+Mar!J465+Mar!L471</f>
        <v>233028.31</v>
      </c>
      <c r="G37" s="44">
        <f>Abr!J470+Abr!J477+Abr!L482</f>
        <v>365071.83</v>
      </c>
      <c r="H37" s="44">
        <f t="shared" si="32"/>
        <v>1331462.6200000001</v>
      </c>
      <c r="I37" s="45">
        <f t="shared" si="33"/>
        <v>0.34308699628451478</v>
      </c>
      <c r="J37" s="44"/>
      <c r="K37" s="44"/>
      <c r="L37" s="44"/>
      <c r="M37" s="44"/>
      <c r="N37" s="44">
        <f t="shared" si="35"/>
        <v>0</v>
      </c>
      <c r="O37" s="45">
        <f t="shared" si="36"/>
        <v>0</v>
      </c>
      <c r="P37" s="44"/>
      <c r="Q37" s="44"/>
      <c r="R37" s="44"/>
      <c r="S37" s="44"/>
      <c r="T37" s="44">
        <f t="shared" si="45"/>
        <v>0</v>
      </c>
      <c r="U37" s="45">
        <f t="shared" si="39"/>
        <v>0</v>
      </c>
      <c r="V37" s="44">
        <f t="shared" si="40"/>
        <v>1331462.6200000001</v>
      </c>
      <c r="W37" s="45">
        <f t="shared" ref="W37:W45" si="46">IF(C37=0,"-",V37/C37)</f>
        <v>0.34308699628451478</v>
      </c>
      <c r="X37" s="36"/>
      <c r="Z37" s="36"/>
    </row>
    <row r="38" spans="1:26" s="5" customFormat="1" x14ac:dyDescent="0.25">
      <c r="A38" s="42" t="s">
        <v>79</v>
      </c>
      <c r="B38" s="43" t="s">
        <v>64</v>
      </c>
      <c r="C38" s="44">
        <v>6000000</v>
      </c>
      <c r="D38" s="44">
        <v>0</v>
      </c>
      <c r="E38" s="44">
        <v>0</v>
      </c>
      <c r="F38" s="44">
        <v>0</v>
      </c>
      <c r="G38" s="44">
        <v>0</v>
      </c>
      <c r="H38" s="44">
        <f t="shared" si="32"/>
        <v>0</v>
      </c>
      <c r="I38" s="45">
        <f t="shared" si="33"/>
        <v>0</v>
      </c>
      <c r="J38" s="44"/>
      <c r="K38" s="44"/>
      <c r="L38" s="44"/>
      <c r="M38" s="44"/>
      <c r="N38" s="40">
        <f t="shared" si="35"/>
        <v>0</v>
      </c>
      <c r="O38" s="45">
        <f t="shared" si="36"/>
        <v>0</v>
      </c>
      <c r="P38" s="44"/>
      <c r="Q38" s="44"/>
      <c r="R38" s="44"/>
      <c r="S38" s="44"/>
      <c r="T38" s="44">
        <f t="shared" si="45"/>
        <v>0</v>
      </c>
      <c r="U38" s="45">
        <f t="shared" si="39"/>
        <v>0</v>
      </c>
      <c r="V38" s="44">
        <f t="shared" si="40"/>
        <v>0</v>
      </c>
      <c r="W38" s="45">
        <f t="shared" si="46"/>
        <v>0</v>
      </c>
      <c r="X38" s="36"/>
      <c r="Z38" s="36"/>
    </row>
    <row r="39" spans="1:26" s="23" customFormat="1" x14ac:dyDescent="0.25">
      <c r="A39" s="42" t="s">
        <v>80</v>
      </c>
      <c r="B39" s="43" t="s">
        <v>66</v>
      </c>
      <c r="C39" s="44">
        <v>1832947.83</v>
      </c>
      <c r="D39" s="44">
        <f>Jan!J452</f>
        <v>455715.61</v>
      </c>
      <c r="E39" s="44">
        <f>Fev!J471</f>
        <v>158645</v>
      </c>
      <c r="F39" s="44">
        <f>Mar!J485</f>
        <v>124703.29</v>
      </c>
      <c r="G39" s="44">
        <f>Abr!J497</f>
        <v>139715</v>
      </c>
      <c r="H39" s="44">
        <f t="shared" si="32"/>
        <v>878778.9</v>
      </c>
      <c r="I39" s="45">
        <f t="shared" si="33"/>
        <v>0.47943475838043903</v>
      </c>
      <c r="J39" s="44"/>
      <c r="K39" s="44"/>
      <c r="L39" s="44"/>
      <c r="M39" s="44"/>
      <c r="N39" s="44">
        <f t="shared" si="35"/>
        <v>0</v>
      </c>
      <c r="O39" s="45">
        <f t="shared" si="36"/>
        <v>0</v>
      </c>
      <c r="P39" s="44"/>
      <c r="Q39" s="44"/>
      <c r="R39" s="44"/>
      <c r="S39" s="44"/>
      <c r="T39" s="44">
        <f t="shared" si="45"/>
        <v>0</v>
      </c>
      <c r="U39" s="45">
        <f t="shared" si="39"/>
        <v>0</v>
      </c>
      <c r="V39" s="44">
        <f t="shared" si="40"/>
        <v>878778.9</v>
      </c>
      <c r="W39" s="45">
        <f t="shared" si="46"/>
        <v>0.47943475838043903</v>
      </c>
      <c r="X39" s="36"/>
      <c r="Y39" s="5"/>
      <c r="Z39" s="36"/>
    </row>
    <row r="40" spans="1:26" s="23" customFormat="1" x14ac:dyDescent="0.25">
      <c r="A40" s="42" t="s">
        <v>81</v>
      </c>
      <c r="B40" s="43" t="s">
        <v>68</v>
      </c>
      <c r="C40" s="59">
        <v>350000</v>
      </c>
      <c r="D40" s="44">
        <f>Jan!J434</f>
        <v>144638.60999999999</v>
      </c>
      <c r="E40" s="44">
        <f>Fev!J454</f>
        <v>35884.78</v>
      </c>
      <c r="F40" s="44">
        <f>Mar!J469</f>
        <v>72477.960000000006</v>
      </c>
      <c r="G40" s="44">
        <f>'Abr-retificado'!P480</f>
        <v>-21691.93</v>
      </c>
      <c r="H40" s="44">
        <f t="shared" si="32"/>
        <v>231309.41999999998</v>
      </c>
      <c r="I40" s="45">
        <f t="shared" si="33"/>
        <v>0.66088405714285714</v>
      </c>
      <c r="J40" s="44"/>
      <c r="K40" s="44"/>
      <c r="L40" s="44"/>
      <c r="M40" s="44"/>
      <c r="N40" s="44">
        <f t="shared" si="35"/>
        <v>0</v>
      </c>
      <c r="O40" s="45">
        <f t="shared" si="36"/>
        <v>0</v>
      </c>
      <c r="P40" s="44"/>
      <c r="Q40" s="44"/>
      <c r="R40" s="44"/>
      <c r="S40" s="44"/>
      <c r="T40" s="44">
        <f t="shared" si="45"/>
        <v>0</v>
      </c>
      <c r="U40" s="45">
        <f t="shared" si="39"/>
        <v>0</v>
      </c>
      <c r="V40" s="44">
        <f t="shared" si="40"/>
        <v>231309.41999999998</v>
      </c>
      <c r="W40" s="45">
        <f t="shared" si="46"/>
        <v>0.66088405714285714</v>
      </c>
      <c r="X40" s="36"/>
      <c r="Y40" s="5"/>
      <c r="Z40" s="36"/>
    </row>
    <row r="41" spans="1:26" s="5" customFormat="1" x14ac:dyDescent="0.25">
      <c r="A41" s="38" t="s">
        <v>82</v>
      </c>
      <c r="B41" s="39" t="s">
        <v>83</v>
      </c>
      <c r="C41" s="40">
        <f>SUM(C42:C43)</f>
        <v>350000</v>
      </c>
      <c r="D41" s="40">
        <f>SUM(D42:D43)</f>
        <v>58013.329999999994</v>
      </c>
      <c r="E41" s="40">
        <f>SUM(E42:E43)</f>
        <v>50367.199999999997</v>
      </c>
      <c r="F41" s="40">
        <f>SUM(F42:F43)</f>
        <v>65198.479999999996</v>
      </c>
      <c r="G41" s="40">
        <f t="shared" ref="G41" si="47">SUM(G42:G43)</f>
        <v>55448.49</v>
      </c>
      <c r="H41" s="40">
        <f t="shared" si="32"/>
        <v>229027.5</v>
      </c>
      <c r="I41" s="41">
        <f t="shared" si="33"/>
        <v>0.65436428571428573</v>
      </c>
      <c r="J41" s="40">
        <f>SUM(J42:J43)</f>
        <v>0</v>
      </c>
      <c r="K41" s="40">
        <f>SUM(K42:K43)</f>
        <v>0</v>
      </c>
      <c r="L41" s="40">
        <f>SUM(L42:L43)</f>
        <v>0</v>
      </c>
      <c r="M41" s="40">
        <f t="shared" ref="M41" si="48">SUM(M42:M43)</f>
        <v>0</v>
      </c>
      <c r="N41" s="40">
        <f t="shared" si="35"/>
        <v>0</v>
      </c>
      <c r="O41" s="41">
        <f t="shared" si="36"/>
        <v>0</v>
      </c>
      <c r="P41" s="40">
        <f t="shared" ref="P41:S41" si="49">SUM(P42:P43)</f>
        <v>0</v>
      </c>
      <c r="Q41" s="40">
        <f t="shared" si="49"/>
        <v>0</v>
      </c>
      <c r="R41" s="40">
        <f t="shared" si="49"/>
        <v>0</v>
      </c>
      <c r="S41" s="40">
        <f t="shared" si="49"/>
        <v>0</v>
      </c>
      <c r="T41" s="40">
        <f t="shared" si="45"/>
        <v>0</v>
      </c>
      <c r="U41" s="41">
        <f t="shared" si="39"/>
        <v>0</v>
      </c>
      <c r="V41" s="40">
        <f t="shared" si="40"/>
        <v>229027.5</v>
      </c>
      <c r="W41" s="41">
        <f t="shared" si="46"/>
        <v>0.65436428571428573</v>
      </c>
      <c r="X41" s="36"/>
      <c r="Z41" s="36"/>
    </row>
    <row r="42" spans="1:26" s="5" customFormat="1" x14ac:dyDescent="0.25">
      <c r="A42" s="60" t="s">
        <v>84</v>
      </c>
      <c r="B42" s="46" t="s">
        <v>53</v>
      </c>
      <c r="C42" s="44">
        <v>350000</v>
      </c>
      <c r="D42" s="44">
        <f>Jan!J444</f>
        <v>57800.31</v>
      </c>
      <c r="E42" s="44">
        <f>Fev!J463</f>
        <v>50262.559999999998</v>
      </c>
      <c r="F42" s="44">
        <f>Mar!J478</f>
        <v>64311.77</v>
      </c>
      <c r="G42" s="44">
        <f>Abr!J490</f>
        <v>52899.53</v>
      </c>
      <c r="H42" s="44">
        <f t="shared" si="32"/>
        <v>225274.16999999998</v>
      </c>
      <c r="I42" s="45">
        <f t="shared" si="33"/>
        <v>0.64364048571428567</v>
      </c>
      <c r="J42" s="44"/>
      <c r="K42" s="44"/>
      <c r="L42" s="44"/>
      <c r="M42" s="44"/>
      <c r="N42" s="44">
        <f t="shared" si="35"/>
        <v>0</v>
      </c>
      <c r="O42" s="45">
        <f t="shared" si="36"/>
        <v>0</v>
      </c>
      <c r="P42" s="44"/>
      <c r="Q42" s="44"/>
      <c r="R42" s="44"/>
      <c r="S42" s="44"/>
      <c r="T42" s="44">
        <f t="shared" si="45"/>
        <v>0</v>
      </c>
      <c r="U42" s="45">
        <f t="shared" si="39"/>
        <v>0</v>
      </c>
      <c r="V42" s="44">
        <f t="shared" si="40"/>
        <v>225274.16999999998</v>
      </c>
      <c r="W42" s="45">
        <f t="shared" si="46"/>
        <v>0.64364048571428567</v>
      </c>
      <c r="X42" s="36"/>
      <c r="Z42" s="36"/>
    </row>
    <row r="43" spans="1:26" s="5" customFormat="1" x14ac:dyDescent="0.25">
      <c r="A43" s="60" t="s">
        <v>85</v>
      </c>
      <c r="B43" s="46" t="s">
        <v>43</v>
      </c>
      <c r="C43" s="50">
        <v>0</v>
      </c>
      <c r="D43" s="50">
        <f>Jan!J449+Jan!J445</f>
        <v>213.02</v>
      </c>
      <c r="E43" s="50">
        <f>Fev!J468+Fev!J464</f>
        <v>104.64</v>
      </c>
      <c r="F43" s="50">
        <f>Mar!J483+Mar!J479</f>
        <v>886.71</v>
      </c>
      <c r="G43" s="50">
        <f>Abr!J491+Abr!L495</f>
        <v>2548.96</v>
      </c>
      <c r="H43" s="50">
        <f t="shared" si="32"/>
        <v>3753.33</v>
      </c>
      <c r="I43" s="51" t="str">
        <f t="shared" si="33"/>
        <v>-</v>
      </c>
      <c r="J43" s="50"/>
      <c r="K43" s="50"/>
      <c r="L43" s="50"/>
      <c r="M43" s="50"/>
      <c r="N43" s="44">
        <f t="shared" si="35"/>
        <v>0</v>
      </c>
      <c r="O43" s="45" t="str">
        <f t="shared" si="36"/>
        <v>-</v>
      </c>
      <c r="P43" s="50"/>
      <c r="Q43" s="50"/>
      <c r="R43" s="50"/>
      <c r="S43" s="50"/>
      <c r="T43" s="44">
        <f t="shared" si="45"/>
        <v>0</v>
      </c>
      <c r="U43" s="51" t="str">
        <f t="shared" si="39"/>
        <v>-</v>
      </c>
      <c r="V43" s="50">
        <f t="shared" si="40"/>
        <v>3753.33</v>
      </c>
      <c r="W43" s="51" t="str">
        <f t="shared" si="46"/>
        <v>-</v>
      </c>
      <c r="X43" s="36"/>
      <c r="Z43" s="36"/>
    </row>
    <row r="44" spans="1:26" s="5" customFormat="1" x14ac:dyDescent="0.25">
      <c r="A44" s="38" t="s">
        <v>86</v>
      </c>
      <c r="B44" s="39" t="s">
        <v>87</v>
      </c>
      <c r="C44" s="40">
        <f>C45</f>
        <v>0</v>
      </c>
      <c r="D44" s="40">
        <f>D45</f>
        <v>0</v>
      </c>
      <c r="E44" s="40">
        <f>E45</f>
        <v>0</v>
      </c>
      <c r="F44" s="40">
        <f>F45</f>
        <v>0</v>
      </c>
      <c r="G44" s="40">
        <f t="shared" ref="G44" si="50">G45</f>
        <v>0</v>
      </c>
      <c r="H44" s="40">
        <f t="shared" si="32"/>
        <v>0</v>
      </c>
      <c r="I44" s="41" t="str">
        <f t="shared" si="33"/>
        <v>-</v>
      </c>
      <c r="J44" s="40">
        <f>J45</f>
        <v>0</v>
      </c>
      <c r="K44" s="40">
        <f>K45</f>
        <v>0</v>
      </c>
      <c r="L44" s="40">
        <f>L45</f>
        <v>0</v>
      </c>
      <c r="M44" s="40">
        <f t="shared" ref="M44" si="51">M45</f>
        <v>0</v>
      </c>
      <c r="N44" s="40">
        <f t="shared" si="35"/>
        <v>0</v>
      </c>
      <c r="O44" s="41" t="str">
        <f t="shared" ref="O44:O45" si="52">IF(C44=0,"-",N44/C44)</f>
        <v>-</v>
      </c>
      <c r="P44" s="40">
        <f t="shared" ref="P44:S44" si="53">P45</f>
        <v>0</v>
      </c>
      <c r="Q44" s="40">
        <f t="shared" si="53"/>
        <v>0</v>
      </c>
      <c r="R44" s="40">
        <f t="shared" si="53"/>
        <v>0</v>
      </c>
      <c r="S44" s="40">
        <f t="shared" si="53"/>
        <v>0</v>
      </c>
      <c r="T44" s="40">
        <f t="shared" si="45"/>
        <v>0</v>
      </c>
      <c r="U44" s="41" t="str">
        <f t="shared" si="39"/>
        <v>-</v>
      </c>
      <c r="V44" s="40">
        <f t="shared" ref="V44:V45" si="54">H44+N44+T44</f>
        <v>0</v>
      </c>
      <c r="W44" s="41" t="str">
        <f t="shared" si="46"/>
        <v>-</v>
      </c>
      <c r="X44" s="36"/>
      <c r="Z44" s="36"/>
    </row>
    <row r="45" spans="1:26" s="5" customFormat="1" x14ac:dyDescent="0.25">
      <c r="A45" s="38" t="s">
        <v>88</v>
      </c>
      <c r="B45" s="39" t="s">
        <v>89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f t="shared" si="32"/>
        <v>0</v>
      </c>
      <c r="I45" s="41" t="str">
        <f t="shared" si="33"/>
        <v>-</v>
      </c>
      <c r="J45" s="40">
        <v>0</v>
      </c>
      <c r="K45" s="40">
        <v>0</v>
      </c>
      <c r="L45" s="40">
        <v>0</v>
      </c>
      <c r="M45" s="40">
        <v>0</v>
      </c>
      <c r="N45" s="40">
        <f t="shared" si="35"/>
        <v>0</v>
      </c>
      <c r="O45" s="41" t="str">
        <f t="shared" si="52"/>
        <v>-</v>
      </c>
      <c r="P45" s="40">
        <v>0</v>
      </c>
      <c r="Q45" s="40">
        <v>0</v>
      </c>
      <c r="R45" s="40">
        <v>0</v>
      </c>
      <c r="S45" s="40">
        <v>0</v>
      </c>
      <c r="T45" s="40">
        <f t="shared" si="45"/>
        <v>0</v>
      </c>
      <c r="U45" s="41" t="str">
        <f t="shared" si="39"/>
        <v>-</v>
      </c>
      <c r="V45" s="40">
        <f t="shared" si="54"/>
        <v>0</v>
      </c>
      <c r="W45" s="41" t="str">
        <f t="shared" si="46"/>
        <v>-</v>
      </c>
      <c r="X45" s="36"/>
      <c r="Z45" s="36"/>
    </row>
    <row r="46" spans="1:26" s="5" customFormat="1" x14ac:dyDescent="0.25">
      <c r="A46" s="24"/>
      <c r="B46" s="39"/>
      <c r="C46" s="40"/>
      <c r="D46" s="40"/>
      <c r="E46" s="40"/>
      <c r="F46" s="40"/>
      <c r="G46" s="40"/>
      <c r="H46" s="40"/>
      <c r="I46" s="41"/>
      <c r="J46" s="40"/>
      <c r="K46" s="40"/>
      <c r="L46" s="40"/>
      <c r="M46" s="40"/>
      <c r="N46" s="40"/>
      <c r="O46" s="41"/>
      <c r="P46" s="40"/>
      <c r="Q46" s="40"/>
      <c r="R46" s="40"/>
      <c r="S46" s="40"/>
      <c r="T46" s="40"/>
      <c r="U46" s="41"/>
      <c r="V46" s="40"/>
      <c r="W46" s="41"/>
    </row>
    <row r="47" spans="1:26" s="7" customFormat="1" x14ac:dyDescent="0.25">
      <c r="A47" s="6"/>
      <c r="B47" s="55" t="s">
        <v>90</v>
      </c>
      <c r="C47" s="56"/>
      <c r="D47" s="56"/>
      <c r="E47" s="56"/>
      <c r="F47" s="56"/>
      <c r="G47" s="56"/>
      <c r="H47" s="56"/>
      <c r="I47" s="57"/>
      <c r="J47" s="56"/>
      <c r="K47" s="56"/>
      <c r="L47" s="56"/>
      <c r="M47" s="56"/>
      <c r="N47" s="56"/>
      <c r="O47" s="57"/>
      <c r="P47" s="56"/>
      <c r="Q47" s="56"/>
      <c r="R47" s="56"/>
      <c r="S47" s="56"/>
      <c r="T47" s="56"/>
      <c r="U47" s="57"/>
      <c r="V47" s="56"/>
      <c r="W47" s="57"/>
    </row>
    <row r="48" spans="1:26" s="5" customFormat="1" x14ac:dyDescent="0.25">
      <c r="A48" s="38">
        <v>6</v>
      </c>
      <c r="B48" s="39" t="s">
        <v>91</v>
      </c>
      <c r="C48" s="40">
        <f>C49+C147</f>
        <v>-23715116.369999997</v>
      </c>
      <c r="D48" s="40">
        <f>D49+D147</f>
        <v>-2236981.16</v>
      </c>
      <c r="E48" s="40">
        <f>E49+E147</f>
        <v>-1831449.2199999997</v>
      </c>
      <c r="F48" s="40">
        <f>F49+F147</f>
        <v>-1812180.97</v>
      </c>
      <c r="G48" s="40">
        <f>G49+G147</f>
        <v>-1765994.54</v>
      </c>
      <c r="H48" s="40">
        <f t="shared" ref="H48:H79" si="55">SUM(D48:G48)</f>
        <v>-7646605.8899999997</v>
      </c>
      <c r="I48" s="41">
        <f t="shared" ref="I48:I79" si="56">IF(C48=0,"-",H48/C48)</f>
        <v>0.3224359421517779</v>
      </c>
      <c r="J48" s="40">
        <f>J49+J147</f>
        <v>0</v>
      </c>
      <c r="K48" s="40">
        <f>K49+K147</f>
        <v>0</v>
      </c>
      <c r="L48" s="40">
        <f>L49+L147</f>
        <v>0</v>
      </c>
      <c r="M48" s="40">
        <f>M49+M147</f>
        <v>0</v>
      </c>
      <c r="N48" s="40">
        <f t="shared" ref="N48:N79" si="57">SUM(J48:M48)</f>
        <v>0</v>
      </c>
      <c r="O48" s="41">
        <f t="shared" ref="O48:O79" si="58">IF(C48=0,"-",N48/C48)</f>
        <v>0</v>
      </c>
      <c r="P48" s="40">
        <f t="shared" ref="P48:S48" si="59">P49+P147</f>
        <v>0</v>
      </c>
      <c r="Q48" s="40">
        <f t="shared" si="59"/>
        <v>0</v>
      </c>
      <c r="R48" s="40">
        <f t="shared" si="59"/>
        <v>0</v>
      </c>
      <c r="S48" s="40">
        <f t="shared" si="59"/>
        <v>0</v>
      </c>
      <c r="T48" s="40">
        <f t="shared" ref="T48:T79" si="60">SUM(P48:S48)</f>
        <v>0</v>
      </c>
      <c r="U48" s="41">
        <f t="shared" ref="U48:U55" si="61">IF(C48=0,"-",T48/C48)</f>
        <v>0</v>
      </c>
      <c r="V48" s="40">
        <f t="shared" ref="V48:V79" si="62">H48+N48+T48</f>
        <v>-7646605.8899999997</v>
      </c>
      <c r="W48" s="41">
        <f t="shared" ref="W48:W79" si="63">IF(C48=0,"-",V48/C48)</f>
        <v>0.3224359421517779</v>
      </c>
      <c r="X48" s="36"/>
      <c r="Y48" s="36"/>
    </row>
    <row r="49" spans="1:26" s="5" customFormat="1" x14ac:dyDescent="0.25">
      <c r="A49" s="38" t="s">
        <v>92</v>
      </c>
      <c r="B49" s="39" t="s">
        <v>93</v>
      </c>
      <c r="C49" s="40">
        <f>C50+C63+C72+C91+C98+C141</f>
        <v>-19907968.539999999</v>
      </c>
      <c r="D49" s="40">
        <f>D50+D63+D72+D91+D98+D141</f>
        <v>-1274339.48</v>
      </c>
      <c r="E49" s="40">
        <f>E50+E63+E72+E91+E98+E141</f>
        <v>-1329362.4899999998</v>
      </c>
      <c r="F49" s="40">
        <f>F50+F63+F72+F91+F98+F141</f>
        <v>-1270037.6199999999</v>
      </c>
      <c r="G49" s="40">
        <f>G50+G63+G72+G91+G98+G141</f>
        <v>-1310375.6700000002</v>
      </c>
      <c r="H49" s="40">
        <f t="shared" si="55"/>
        <v>-5184115.26</v>
      </c>
      <c r="I49" s="41">
        <f t="shared" si="56"/>
        <v>0.26040403115887184</v>
      </c>
      <c r="J49" s="40">
        <f>J50+J63+J72+J91+J98+J141</f>
        <v>0</v>
      </c>
      <c r="K49" s="40">
        <f>K50+K63+K72+K91+K98+K141</f>
        <v>0</v>
      </c>
      <c r="L49" s="40">
        <f>L50+L63+L72+L91+L98+L141</f>
        <v>0</v>
      </c>
      <c r="M49" s="40">
        <f>M50+M63+M72+M91+M98+M141</f>
        <v>0</v>
      </c>
      <c r="N49" s="40">
        <f t="shared" si="57"/>
        <v>0</v>
      </c>
      <c r="O49" s="41">
        <f t="shared" si="58"/>
        <v>0</v>
      </c>
      <c r="P49" s="40">
        <f t="shared" ref="P49:S49" si="64">P50+P63+P72+P91+P98+P141</f>
        <v>0</v>
      </c>
      <c r="Q49" s="40">
        <f t="shared" si="64"/>
        <v>0</v>
      </c>
      <c r="R49" s="40">
        <f t="shared" si="64"/>
        <v>0</v>
      </c>
      <c r="S49" s="40">
        <f t="shared" si="64"/>
        <v>0</v>
      </c>
      <c r="T49" s="40">
        <f t="shared" si="60"/>
        <v>0</v>
      </c>
      <c r="U49" s="41">
        <f t="shared" si="61"/>
        <v>0</v>
      </c>
      <c r="V49" s="40">
        <f t="shared" si="62"/>
        <v>-5184115.26</v>
      </c>
      <c r="W49" s="41">
        <f t="shared" si="63"/>
        <v>0.26040403115887184</v>
      </c>
      <c r="X49" s="36"/>
      <c r="Y49" s="36"/>
    </row>
    <row r="50" spans="1:26" s="5" customFormat="1" x14ac:dyDescent="0.25">
      <c r="A50" s="38" t="s">
        <v>94</v>
      </c>
      <c r="B50" s="39" t="s">
        <v>95</v>
      </c>
      <c r="C50" s="40">
        <f>C51+C54+C57+C60</f>
        <v>-10837101.9</v>
      </c>
      <c r="D50" s="40">
        <f>D51+D54+D57+D60</f>
        <v>-604495.22</v>
      </c>
      <c r="E50" s="40">
        <f>E51+E54+E57+E60</f>
        <v>-706967.25999999989</v>
      </c>
      <c r="F50" s="40">
        <f>F51+F54+F57+F60</f>
        <v>-721015.33</v>
      </c>
      <c r="G50" s="40">
        <f t="shared" ref="G50" si="65">G51+G54+G57+G60</f>
        <v>-748701.67000000016</v>
      </c>
      <c r="H50" s="40">
        <f t="shared" si="55"/>
        <v>-2781179.4800000004</v>
      </c>
      <c r="I50" s="41">
        <f t="shared" si="56"/>
        <v>0.25663498467242429</v>
      </c>
      <c r="J50" s="40">
        <f>J51+J54+J57+J60</f>
        <v>0</v>
      </c>
      <c r="K50" s="40">
        <f>K51+K54+K57+K60</f>
        <v>0</v>
      </c>
      <c r="L50" s="40">
        <f>L51+L54+L57+L60</f>
        <v>0</v>
      </c>
      <c r="M50" s="40">
        <f t="shared" ref="M50" si="66">M51+M54+M57+M60</f>
        <v>0</v>
      </c>
      <c r="N50" s="40">
        <f t="shared" si="57"/>
        <v>0</v>
      </c>
      <c r="O50" s="41">
        <f t="shared" si="58"/>
        <v>0</v>
      </c>
      <c r="P50" s="40">
        <f t="shared" ref="P50:S50" si="67">P51+P54+P57+P60</f>
        <v>0</v>
      </c>
      <c r="Q50" s="40">
        <f t="shared" si="67"/>
        <v>0</v>
      </c>
      <c r="R50" s="40">
        <f t="shared" si="67"/>
        <v>0</v>
      </c>
      <c r="S50" s="40">
        <f t="shared" si="67"/>
        <v>0</v>
      </c>
      <c r="T50" s="40">
        <f t="shared" si="60"/>
        <v>0</v>
      </c>
      <c r="U50" s="41">
        <f t="shared" si="61"/>
        <v>0</v>
      </c>
      <c r="V50" s="40">
        <f t="shared" si="62"/>
        <v>-2781179.4800000004</v>
      </c>
      <c r="W50" s="41">
        <f t="shared" si="63"/>
        <v>0.25663498467242429</v>
      </c>
      <c r="X50" s="36"/>
      <c r="Y50" s="36"/>
    </row>
    <row r="51" spans="1:26" s="5" customFormat="1" x14ac:dyDescent="0.25">
      <c r="A51" s="38" t="s">
        <v>96</v>
      </c>
      <c r="B51" s="39" t="s">
        <v>97</v>
      </c>
      <c r="C51" s="40">
        <f>SUM(C52:C53)</f>
        <v>-314611.82</v>
      </c>
      <c r="D51" s="40">
        <f>SUM(D52:D53)</f>
        <v>-8342.15</v>
      </c>
      <c r="E51" s="40">
        <f>SUM(E52:E53)</f>
        <v>-13923.939999999999</v>
      </c>
      <c r="F51" s="40">
        <f>SUM(F52:F53)</f>
        <v>-13237.55</v>
      </c>
      <c r="G51" s="40">
        <f t="shared" ref="G51" si="68">SUM(G52:G53)</f>
        <v>-13237.52</v>
      </c>
      <c r="H51" s="40">
        <f t="shared" si="55"/>
        <v>-48741.16</v>
      </c>
      <c r="I51" s="41">
        <f t="shared" si="56"/>
        <v>0.15492475775385681</v>
      </c>
      <c r="J51" s="40">
        <f>SUM(J52:J53)</f>
        <v>0</v>
      </c>
      <c r="K51" s="40">
        <f>SUM(K52:K53)</f>
        <v>0</v>
      </c>
      <c r="L51" s="40">
        <f>SUM(L52:L53)</f>
        <v>0</v>
      </c>
      <c r="M51" s="40">
        <f t="shared" ref="M51" si="69">SUM(M52:M53)</f>
        <v>0</v>
      </c>
      <c r="N51" s="40">
        <f t="shared" si="57"/>
        <v>0</v>
      </c>
      <c r="O51" s="41">
        <f t="shared" si="58"/>
        <v>0</v>
      </c>
      <c r="P51" s="40">
        <f t="shared" ref="P51:S51" si="70">SUM(P52:P53)</f>
        <v>0</v>
      </c>
      <c r="Q51" s="40">
        <f t="shared" si="70"/>
        <v>0</v>
      </c>
      <c r="R51" s="40">
        <f t="shared" si="70"/>
        <v>0</v>
      </c>
      <c r="S51" s="40">
        <f t="shared" si="70"/>
        <v>0</v>
      </c>
      <c r="T51" s="40">
        <f t="shared" si="60"/>
        <v>0</v>
      </c>
      <c r="U51" s="41">
        <f t="shared" si="61"/>
        <v>0</v>
      </c>
      <c r="V51" s="40">
        <f t="shared" si="62"/>
        <v>-48741.16</v>
      </c>
      <c r="W51" s="41">
        <f t="shared" si="63"/>
        <v>0.15492475775385681</v>
      </c>
      <c r="X51" s="36"/>
      <c r="Y51" s="36"/>
    </row>
    <row r="52" spans="1:26" s="8" customFormat="1" x14ac:dyDescent="0.25">
      <c r="A52" s="42" t="s">
        <v>98</v>
      </c>
      <c r="B52" s="43" t="s">
        <v>99</v>
      </c>
      <c r="C52" s="44">
        <v>-153172.62</v>
      </c>
      <c r="D52" s="44">
        <f>-Jan!K232</f>
        <v>-3720.39</v>
      </c>
      <c r="E52" s="44">
        <f>-Fev!L232</f>
        <v>-6977.38</v>
      </c>
      <c r="F52" s="44">
        <f>-Mar!L236</f>
        <v>-6634.1799999999994</v>
      </c>
      <c r="G52" s="44">
        <f>-Abr!L234</f>
        <v>-6634.1699999999992</v>
      </c>
      <c r="H52" s="44">
        <f t="shared" si="55"/>
        <v>-23966.12</v>
      </c>
      <c r="I52" s="45">
        <f t="shared" si="56"/>
        <v>0.15646477810459858</v>
      </c>
      <c r="J52" s="44"/>
      <c r="K52" s="44"/>
      <c r="L52" s="44"/>
      <c r="M52" s="44"/>
      <c r="N52" s="44">
        <f t="shared" si="57"/>
        <v>0</v>
      </c>
      <c r="O52" s="45">
        <f t="shared" si="58"/>
        <v>0</v>
      </c>
      <c r="P52" s="44"/>
      <c r="Q52" s="44"/>
      <c r="R52" s="44"/>
      <c r="S52" s="44"/>
      <c r="T52" s="44">
        <f t="shared" si="60"/>
        <v>0</v>
      </c>
      <c r="U52" s="45">
        <f t="shared" si="61"/>
        <v>0</v>
      </c>
      <c r="V52" s="44">
        <f t="shared" si="62"/>
        <v>-23966.12</v>
      </c>
      <c r="W52" s="45">
        <f t="shared" si="63"/>
        <v>0.15646477810459858</v>
      </c>
      <c r="X52" s="36"/>
      <c r="Y52" s="36"/>
      <c r="Z52" s="5"/>
    </row>
    <row r="53" spans="1:26" s="8" customFormat="1" x14ac:dyDescent="0.25">
      <c r="A53" s="42" t="s">
        <v>100</v>
      </c>
      <c r="B53" s="43" t="s">
        <v>101</v>
      </c>
      <c r="C53" s="44">
        <v>-161439.20000000001</v>
      </c>
      <c r="D53" s="44">
        <f>-Jan!K243</f>
        <v>-4621.76</v>
      </c>
      <c r="E53" s="44">
        <f>-Fev!L243</f>
        <v>-6946.5599999999995</v>
      </c>
      <c r="F53" s="44">
        <f>-Mar!L247</f>
        <v>-6603.3700000000008</v>
      </c>
      <c r="G53" s="44">
        <f>-Abr!L245</f>
        <v>-6603.35</v>
      </c>
      <c r="H53" s="44">
        <f t="shared" si="55"/>
        <v>-24775.040000000001</v>
      </c>
      <c r="I53" s="45">
        <f t="shared" si="56"/>
        <v>0.15346359496330506</v>
      </c>
      <c r="J53" s="44"/>
      <c r="K53" s="44"/>
      <c r="L53" s="44"/>
      <c r="M53" s="44"/>
      <c r="N53" s="44">
        <f t="shared" si="57"/>
        <v>0</v>
      </c>
      <c r="O53" s="45">
        <f t="shared" si="58"/>
        <v>0</v>
      </c>
      <c r="P53" s="44"/>
      <c r="Q53" s="44"/>
      <c r="R53" s="44"/>
      <c r="S53" s="44"/>
      <c r="T53" s="44">
        <f t="shared" si="60"/>
        <v>0</v>
      </c>
      <c r="U53" s="45">
        <f t="shared" si="61"/>
        <v>0</v>
      </c>
      <c r="V53" s="44">
        <f t="shared" si="62"/>
        <v>-24775.040000000001</v>
      </c>
      <c r="W53" s="45">
        <f t="shared" si="63"/>
        <v>0.15346359496330506</v>
      </c>
      <c r="X53" s="36"/>
      <c r="Y53" s="36"/>
      <c r="Z53" s="5"/>
    </row>
    <row r="54" spans="1:26" s="5" customFormat="1" x14ac:dyDescent="0.25">
      <c r="A54" s="38" t="s">
        <v>102</v>
      </c>
      <c r="B54" s="39" t="s">
        <v>103</v>
      </c>
      <c r="C54" s="40">
        <f>SUM(C55:C56)</f>
        <v>-7932450.0800000001</v>
      </c>
      <c r="D54" s="40">
        <f>SUM(D55:D56)</f>
        <v>-431546.79</v>
      </c>
      <c r="E54" s="40">
        <f>SUM(E55:E56)</f>
        <v>-527868.17999999993</v>
      </c>
      <c r="F54" s="40">
        <f>SUM(F55:F56)</f>
        <v>-520035.89999999997</v>
      </c>
      <c r="G54" s="40">
        <f t="shared" ref="G54" si="71">SUM(G55:G56)</f>
        <v>-557715.9800000001</v>
      </c>
      <c r="H54" s="40">
        <f t="shared" si="55"/>
        <v>-2037166.85</v>
      </c>
      <c r="I54" s="41">
        <f t="shared" si="56"/>
        <v>0.25681432967807599</v>
      </c>
      <c r="J54" s="40">
        <f>SUM(J55:J56)</f>
        <v>0</v>
      </c>
      <c r="K54" s="40">
        <f>SUM(K55:K56)</f>
        <v>0</v>
      </c>
      <c r="L54" s="40">
        <f>SUM(L55:L56)</f>
        <v>0</v>
      </c>
      <c r="M54" s="40">
        <f t="shared" ref="M54" si="72">SUM(M55:M56)</f>
        <v>0</v>
      </c>
      <c r="N54" s="40">
        <f t="shared" si="57"/>
        <v>0</v>
      </c>
      <c r="O54" s="41">
        <f t="shared" si="58"/>
        <v>0</v>
      </c>
      <c r="P54" s="40">
        <f t="shared" ref="P54:S54" si="73">SUM(P55:P56)</f>
        <v>0</v>
      </c>
      <c r="Q54" s="40">
        <f t="shared" si="73"/>
        <v>0</v>
      </c>
      <c r="R54" s="40">
        <f t="shared" si="73"/>
        <v>0</v>
      </c>
      <c r="S54" s="40">
        <f t="shared" si="73"/>
        <v>0</v>
      </c>
      <c r="T54" s="40">
        <f t="shared" si="60"/>
        <v>0</v>
      </c>
      <c r="U54" s="41">
        <f t="shared" si="61"/>
        <v>0</v>
      </c>
      <c r="V54" s="40">
        <f t="shared" si="62"/>
        <v>-2037166.85</v>
      </c>
      <c r="W54" s="41">
        <f t="shared" si="63"/>
        <v>0.25681432967807599</v>
      </c>
      <c r="X54" s="36"/>
      <c r="Y54" s="36"/>
    </row>
    <row r="55" spans="1:26" s="8" customFormat="1" x14ac:dyDescent="0.25">
      <c r="A55" s="42" t="s">
        <v>104</v>
      </c>
      <c r="B55" s="43" t="s">
        <v>99</v>
      </c>
      <c r="C55" s="44">
        <v>-1553711.24</v>
      </c>
      <c r="D55" s="44">
        <f>-Jan!K254</f>
        <v>-10785.49</v>
      </c>
      <c r="E55" s="44">
        <f>-Fev!L254</f>
        <v>-63296.44</v>
      </c>
      <c r="F55" s="44">
        <f>-Mar!L258</f>
        <v>-60184.180000000008</v>
      </c>
      <c r="G55" s="44">
        <f>-Abr!L256</f>
        <v>-61007.900000000009</v>
      </c>
      <c r="H55" s="44">
        <f t="shared" si="55"/>
        <v>-195274.01</v>
      </c>
      <c r="I55" s="45">
        <f t="shared" si="56"/>
        <v>0.12568230503372044</v>
      </c>
      <c r="J55" s="44"/>
      <c r="K55" s="44"/>
      <c r="L55" s="44"/>
      <c r="M55" s="44"/>
      <c r="N55" s="44">
        <f t="shared" si="57"/>
        <v>0</v>
      </c>
      <c r="O55" s="45">
        <f t="shared" si="58"/>
        <v>0</v>
      </c>
      <c r="P55" s="44"/>
      <c r="Q55" s="44"/>
      <c r="R55" s="44"/>
      <c r="S55" s="44"/>
      <c r="T55" s="44">
        <f t="shared" si="60"/>
        <v>0</v>
      </c>
      <c r="U55" s="45">
        <f t="shared" si="61"/>
        <v>0</v>
      </c>
      <c r="V55" s="44">
        <f t="shared" si="62"/>
        <v>-195274.01</v>
      </c>
      <c r="W55" s="45">
        <f t="shared" si="63"/>
        <v>0.12568230503372044</v>
      </c>
      <c r="X55" s="36"/>
      <c r="Y55" s="36"/>
      <c r="Z55" s="5"/>
    </row>
    <row r="56" spans="1:26" s="8" customFormat="1" x14ac:dyDescent="0.25">
      <c r="A56" s="42" t="s">
        <v>105</v>
      </c>
      <c r="B56" s="43" t="s">
        <v>101</v>
      </c>
      <c r="C56" s="44">
        <v>-6378738.8399999999</v>
      </c>
      <c r="D56" s="44">
        <f>-Jan!K268</f>
        <v>-420761.3</v>
      </c>
      <c r="E56" s="44">
        <f>-Fev!L268</f>
        <v>-464571.74</v>
      </c>
      <c r="F56" s="44">
        <f>-Mar!L272</f>
        <v>-459851.72</v>
      </c>
      <c r="G56" s="44">
        <f>-Abr!L270</f>
        <v>-496708.08000000007</v>
      </c>
      <c r="H56" s="44">
        <f t="shared" si="55"/>
        <v>-1841892.84</v>
      </c>
      <c r="I56" s="45">
        <f t="shared" si="56"/>
        <v>0.28875501665780695</v>
      </c>
      <c r="J56" s="44"/>
      <c r="K56" s="44"/>
      <c r="L56" s="44"/>
      <c r="M56" s="44"/>
      <c r="N56" s="44">
        <f t="shared" si="57"/>
        <v>0</v>
      </c>
      <c r="O56" s="45">
        <f t="shared" si="58"/>
        <v>0</v>
      </c>
      <c r="P56" s="44"/>
      <c r="Q56" s="44"/>
      <c r="R56" s="44"/>
      <c r="S56" s="44"/>
      <c r="T56" s="44">
        <f t="shared" si="60"/>
        <v>0</v>
      </c>
      <c r="U56" s="45">
        <f t="shared" ref="U56" si="74">IF(C56=0,"-",T56/C56)</f>
        <v>0</v>
      </c>
      <c r="V56" s="44">
        <f t="shared" si="62"/>
        <v>-1841892.84</v>
      </c>
      <c r="W56" s="45">
        <f t="shared" si="63"/>
        <v>0.28875501665780695</v>
      </c>
      <c r="X56" s="36"/>
      <c r="Y56" s="36"/>
      <c r="Z56" s="5"/>
    </row>
    <row r="57" spans="1:26" s="5" customFormat="1" x14ac:dyDescent="0.25">
      <c r="A57" s="38" t="s">
        <v>106</v>
      </c>
      <c r="B57" s="39" t="s">
        <v>107</v>
      </c>
      <c r="C57" s="40">
        <f>SUM(C58:C59)</f>
        <v>-2590040</v>
      </c>
      <c r="D57" s="40">
        <f>SUM(D58:D59)</f>
        <v>-164606.28</v>
      </c>
      <c r="E57" s="40">
        <f>SUM(E58:E59)</f>
        <v>-165175.13999999998</v>
      </c>
      <c r="F57" s="40">
        <f>SUM(F58:F59)</f>
        <v>-187741.87999999998</v>
      </c>
      <c r="G57" s="40">
        <f t="shared" ref="G57" si="75">SUM(G58:G59)</f>
        <v>-177748.17</v>
      </c>
      <c r="H57" s="40">
        <f t="shared" si="55"/>
        <v>-695271.47</v>
      </c>
      <c r="I57" s="41">
        <f t="shared" si="56"/>
        <v>0.26844043721332489</v>
      </c>
      <c r="J57" s="40">
        <f>SUM(J58:J59)</f>
        <v>0</v>
      </c>
      <c r="K57" s="40">
        <f>SUM(K58:K59)</f>
        <v>0</v>
      </c>
      <c r="L57" s="40">
        <f>SUM(L58:L59)</f>
        <v>0</v>
      </c>
      <c r="M57" s="40">
        <f t="shared" ref="M57" si="76">SUM(M58:M59)</f>
        <v>0</v>
      </c>
      <c r="N57" s="40">
        <f t="shared" si="57"/>
        <v>0</v>
      </c>
      <c r="O57" s="41">
        <f t="shared" si="58"/>
        <v>0</v>
      </c>
      <c r="P57" s="40">
        <f t="shared" ref="P57:S57" si="77">SUM(P58:P59)</f>
        <v>0</v>
      </c>
      <c r="Q57" s="40">
        <f t="shared" si="77"/>
        <v>0</v>
      </c>
      <c r="R57" s="40">
        <f t="shared" si="77"/>
        <v>0</v>
      </c>
      <c r="S57" s="40">
        <f t="shared" si="77"/>
        <v>0</v>
      </c>
      <c r="T57" s="40">
        <f t="shared" si="60"/>
        <v>0</v>
      </c>
      <c r="U57" s="41">
        <f t="shared" ref="U57:U88" si="78">IF(C57=0,"-",T57/C57)</f>
        <v>0</v>
      </c>
      <c r="V57" s="40">
        <f t="shared" si="62"/>
        <v>-695271.47</v>
      </c>
      <c r="W57" s="41">
        <f t="shared" si="63"/>
        <v>0.26844043721332489</v>
      </c>
      <c r="X57" s="36"/>
      <c r="Y57" s="36"/>
    </row>
    <row r="58" spans="1:26" s="8" customFormat="1" x14ac:dyDescent="0.25">
      <c r="A58" s="42" t="s">
        <v>108</v>
      </c>
      <c r="B58" s="43" t="s">
        <v>99</v>
      </c>
      <c r="C58" s="44">
        <v>0</v>
      </c>
      <c r="D58" s="44">
        <v>0</v>
      </c>
      <c r="E58" s="44">
        <f>-Fev!L285</f>
        <v>-139.08000000000001</v>
      </c>
      <c r="F58" s="44">
        <f>-Mar!L289</f>
        <v>-209.18</v>
      </c>
      <c r="G58" s="44">
        <f>-Abr!L287</f>
        <v>-389.74</v>
      </c>
      <c r="H58" s="44">
        <f t="shared" si="55"/>
        <v>-738</v>
      </c>
      <c r="I58" s="45" t="str">
        <f t="shared" si="56"/>
        <v>-</v>
      </c>
      <c r="J58" s="44"/>
      <c r="K58" s="44"/>
      <c r="L58" s="44"/>
      <c r="M58" s="44"/>
      <c r="N58" s="44">
        <f t="shared" si="57"/>
        <v>0</v>
      </c>
      <c r="O58" s="45" t="str">
        <f t="shared" si="58"/>
        <v>-</v>
      </c>
      <c r="P58" s="44"/>
      <c r="Q58" s="44"/>
      <c r="R58" s="44"/>
      <c r="S58" s="44"/>
      <c r="T58" s="44">
        <f t="shared" si="60"/>
        <v>0</v>
      </c>
      <c r="U58" s="45" t="str">
        <f t="shared" si="78"/>
        <v>-</v>
      </c>
      <c r="V58" s="44">
        <f t="shared" si="62"/>
        <v>-738</v>
      </c>
      <c r="W58" s="45" t="str">
        <f t="shared" si="63"/>
        <v>-</v>
      </c>
      <c r="X58" s="36"/>
      <c r="Y58" s="36"/>
      <c r="Z58" s="5"/>
    </row>
    <row r="59" spans="1:26" s="8" customFormat="1" x14ac:dyDescent="0.25">
      <c r="A59" s="42" t="s">
        <v>109</v>
      </c>
      <c r="B59" s="43" t="s">
        <v>101</v>
      </c>
      <c r="C59" s="44">
        <v>-2590040</v>
      </c>
      <c r="D59" s="44">
        <f>-Jan!K283</f>
        <v>-164606.28</v>
      </c>
      <c r="E59" s="44">
        <f>-Fev!L289</f>
        <v>-165036.06</v>
      </c>
      <c r="F59" s="44">
        <f>-Mar!L294</f>
        <v>-187532.69999999998</v>
      </c>
      <c r="G59" s="44">
        <f>-Abr!L292</f>
        <v>-177358.43000000002</v>
      </c>
      <c r="H59" s="44">
        <f t="shared" si="55"/>
        <v>-694533.47</v>
      </c>
      <c r="I59" s="45">
        <f t="shared" si="56"/>
        <v>0.26815549952896478</v>
      </c>
      <c r="J59" s="44"/>
      <c r="K59" s="44"/>
      <c r="L59" s="44"/>
      <c r="M59" s="44"/>
      <c r="N59" s="44">
        <f t="shared" si="57"/>
        <v>0</v>
      </c>
      <c r="O59" s="45">
        <f t="shared" si="58"/>
        <v>0</v>
      </c>
      <c r="P59" s="44"/>
      <c r="Q59" s="44"/>
      <c r="R59" s="44"/>
      <c r="S59" s="44"/>
      <c r="T59" s="44">
        <f t="shared" si="60"/>
        <v>0</v>
      </c>
      <c r="U59" s="45">
        <f t="shared" si="78"/>
        <v>0</v>
      </c>
      <c r="V59" s="44">
        <f t="shared" si="62"/>
        <v>-694533.47</v>
      </c>
      <c r="W59" s="45">
        <f t="shared" si="63"/>
        <v>0.26815549952896478</v>
      </c>
      <c r="X59" s="36"/>
      <c r="Y59" s="36"/>
      <c r="Z59" s="5"/>
    </row>
    <row r="60" spans="1:26" s="5" customFormat="1" x14ac:dyDescent="0.25">
      <c r="A60" s="38" t="s">
        <v>110</v>
      </c>
      <c r="B60" s="39" t="s">
        <v>111</v>
      </c>
      <c r="C60" s="44">
        <f>SUM(C61:C62)</f>
        <v>0</v>
      </c>
      <c r="D60" s="40">
        <f>SUM(D61:D62)</f>
        <v>0</v>
      </c>
      <c r="E60" s="40">
        <f>SUM(E61:E62)</f>
        <v>0</v>
      </c>
      <c r="F60" s="40">
        <f>SUM(F61:F62)</f>
        <v>0</v>
      </c>
      <c r="G60" s="40">
        <f t="shared" ref="G60" si="79">SUM(G61:G62)</f>
        <v>0</v>
      </c>
      <c r="H60" s="40">
        <f t="shared" si="55"/>
        <v>0</v>
      </c>
      <c r="I60" s="41" t="str">
        <f t="shared" si="56"/>
        <v>-</v>
      </c>
      <c r="J60" s="40">
        <f>SUM(J61:J62)</f>
        <v>0</v>
      </c>
      <c r="K60" s="40">
        <f>SUM(K61:K62)</f>
        <v>0</v>
      </c>
      <c r="L60" s="40">
        <f>SUM(L61:L62)</f>
        <v>0</v>
      </c>
      <c r="M60" s="40">
        <f t="shared" ref="M60" si="80">SUM(M61:M62)</f>
        <v>0</v>
      </c>
      <c r="N60" s="40">
        <f t="shared" si="57"/>
        <v>0</v>
      </c>
      <c r="O60" s="41" t="str">
        <f t="shared" si="58"/>
        <v>-</v>
      </c>
      <c r="P60" s="40">
        <f t="shared" ref="P60:S60" si="81">SUM(P61:P62)</f>
        <v>0</v>
      </c>
      <c r="Q60" s="40">
        <f t="shared" si="81"/>
        <v>0</v>
      </c>
      <c r="R60" s="40">
        <f t="shared" si="81"/>
        <v>0</v>
      </c>
      <c r="S60" s="40">
        <f t="shared" si="81"/>
        <v>0</v>
      </c>
      <c r="T60" s="40">
        <f t="shared" si="60"/>
        <v>0</v>
      </c>
      <c r="U60" s="41" t="str">
        <f t="shared" si="78"/>
        <v>-</v>
      </c>
      <c r="V60" s="40">
        <f t="shared" si="62"/>
        <v>0</v>
      </c>
      <c r="W60" s="41" t="str">
        <f t="shared" si="63"/>
        <v>-</v>
      </c>
      <c r="X60" s="36"/>
      <c r="Y60" s="36"/>
    </row>
    <row r="61" spans="1:26" s="8" customFormat="1" x14ac:dyDescent="0.25">
      <c r="A61" s="42" t="s">
        <v>112</v>
      </c>
      <c r="B61" s="43" t="s">
        <v>99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f t="shared" si="55"/>
        <v>0</v>
      </c>
      <c r="I61" s="45" t="str">
        <f t="shared" si="56"/>
        <v>-</v>
      </c>
      <c r="J61" s="44">
        <v>0</v>
      </c>
      <c r="K61" s="44">
        <v>0</v>
      </c>
      <c r="L61" s="44">
        <v>0</v>
      </c>
      <c r="M61" s="44">
        <v>0</v>
      </c>
      <c r="N61" s="44">
        <f t="shared" si="57"/>
        <v>0</v>
      </c>
      <c r="O61" s="45" t="str">
        <f t="shared" si="58"/>
        <v>-</v>
      </c>
      <c r="P61" s="44">
        <v>0</v>
      </c>
      <c r="Q61" s="44">
        <v>0</v>
      </c>
      <c r="R61" s="44">
        <v>0</v>
      </c>
      <c r="S61" s="44">
        <v>0</v>
      </c>
      <c r="T61" s="44">
        <f t="shared" si="60"/>
        <v>0</v>
      </c>
      <c r="U61" s="45" t="str">
        <f t="shared" si="78"/>
        <v>-</v>
      </c>
      <c r="V61" s="44">
        <f t="shared" si="62"/>
        <v>0</v>
      </c>
      <c r="W61" s="45" t="str">
        <f t="shared" si="63"/>
        <v>-</v>
      </c>
      <c r="X61" s="36"/>
      <c r="Y61" s="36"/>
      <c r="Z61" s="5"/>
    </row>
    <row r="62" spans="1:26" s="8" customFormat="1" x14ac:dyDescent="0.25">
      <c r="A62" s="42" t="s">
        <v>113</v>
      </c>
      <c r="B62" s="43" t="s">
        <v>101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f t="shared" si="55"/>
        <v>0</v>
      </c>
      <c r="I62" s="45" t="str">
        <f t="shared" si="56"/>
        <v>-</v>
      </c>
      <c r="J62" s="44">
        <v>0</v>
      </c>
      <c r="K62" s="44">
        <v>0</v>
      </c>
      <c r="L62" s="44">
        <v>0</v>
      </c>
      <c r="M62" s="44">
        <v>0</v>
      </c>
      <c r="N62" s="44">
        <f t="shared" si="57"/>
        <v>0</v>
      </c>
      <c r="O62" s="45" t="str">
        <f t="shared" si="58"/>
        <v>-</v>
      </c>
      <c r="P62" s="44">
        <v>0</v>
      </c>
      <c r="Q62" s="44">
        <v>0</v>
      </c>
      <c r="R62" s="44">
        <v>0</v>
      </c>
      <c r="S62" s="44">
        <v>0</v>
      </c>
      <c r="T62" s="44">
        <f t="shared" si="60"/>
        <v>0</v>
      </c>
      <c r="U62" s="45" t="str">
        <f t="shared" si="78"/>
        <v>-</v>
      </c>
      <c r="V62" s="44">
        <f t="shared" si="62"/>
        <v>0</v>
      </c>
      <c r="W62" s="45" t="str">
        <f t="shared" si="63"/>
        <v>-</v>
      </c>
      <c r="X62" s="36"/>
      <c r="Y62" s="36"/>
      <c r="Z62" s="5"/>
    </row>
    <row r="63" spans="1:26" s="5" customFormat="1" ht="28.8" x14ac:dyDescent="0.25">
      <c r="A63" s="38" t="s">
        <v>114</v>
      </c>
      <c r="B63" s="39" t="s">
        <v>115</v>
      </c>
      <c r="C63" s="40">
        <f>SUM(C64:C71)</f>
        <v>-3710354.97</v>
      </c>
      <c r="D63" s="40">
        <f>SUM(D64:D71)</f>
        <v>-411162.86</v>
      </c>
      <c r="E63" s="40">
        <f>SUM(E64:E71)</f>
        <v>-207377.08000000002</v>
      </c>
      <c r="F63" s="40">
        <f>SUM(F64:F71)</f>
        <v>-203930.09000000003</v>
      </c>
      <c r="G63" s="40">
        <f t="shared" ref="G63" si="82">SUM(G64:G71)</f>
        <v>-184556.31</v>
      </c>
      <c r="H63" s="40">
        <f t="shared" si="55"/>
        <v>-1007026.3400000001</v>
      </c>
      <c r="I63" s="41">
        <f t="shared" si="56"/>
        <v>0.27140970288349525</v>
      </c>
      <c r="J63" s="40">
        <f>SUM(J64:J71)</f>
        <v>0</v>
      </c>
      <c r="K63" s="40">
        <f>SUM(K64:K71)</f>
        <v>0</v>
      </c>
      <c r="L63" s="40">
        <f>SUM(L64:L71)</f>
        <v>0</v>
      </c>
      <c r="M63" s="40">
        <f t="shared" ref="M63" si="83">SUM(M64:M71)</f>
        <v>0</v>
      </c>
      <c r="N63" s="40">
        <f t="shared" si="57"/>
        <v>0</v>
      </c>
      <c r="O63" s="41">
        <f t="shared" si="58"/>
        <v>0</v>
      </c>
      <c r="P63" s="40">
        <f t="shared" ref="P63:S63" si="84">SUM(P64:P71)</f>
        <v>0</v>
      </c>
      <c r="Q63" s="40">
        <f t="shared" si="84"/>
        <v>0</v>
      </c>
      <c r="R63" s="40">
        <f t="shared" si="84"/>
        <v>0</v>
      </c>
      <c r="S63" s="40">
        <f t="shared" si="84"/>
        <v>0</v>
      </c>
      <c r="T63" s="40">
        <f t="shared" si="60"/>
        <v>0</v>
      </c>
      <c r="U63" s="41">
        <f t="shared" si="78"/>
        <v>0</v>
      </c>
      <c r="V63" s="40">
        <f t="shared" si="62"/>
        <v>-1007026.3400000001</v>
      </c>
      <c r="W63" s="41">
        <f t="shared" si="63"/>
        <v>0.27140970288349525</v>
      </c>
      <c r="X63" s="36"/>
      <c r="Y63" s="36"/>
    </row>
    <row r="64" spans="1:26" s="8" customFormat="1" x14ac:dyDescent="0.25">
      <c r="A64" s="42" t="s">
        <v>116</v>
      </c>
      <c r="B64" s="43" t="s">
        <v>117</v>
      </c>
      <c r="C64" s="44">
        <v>-737100</v>
      </c>
      <c r="D64" s="44">
        <f>-Jan!K295</f>
        <v>-66483.37</v>
      </c>
      <c r="E64" s="44">
        <f>-Fev!L301</f>
        <v>-62577.37</v>
      </c>
      <c r="F64" s="44">
        <f>-Mar!L306</f>
        <v>-62577.37</v>
      </c>
      <c r="G64" s="44">
        <f>-Abr!L304</f>
        <v>0</v>
      </c>
      <c r="H64" s="44">
        <f t="shared" si="55"/>
        <v>-191638.11</v>
      </c>
      <c r="I64" s="45">
        <f t="shared" si="56"/>
        <v>0.25998929588929587</v>
      </c>
      <c r="J64" s="44"/>
      <c r="K64" s="44"/>
      <c r="L64" s="44"/>
      <c r="M64" s="44"/>
      <c r="N64" s="44">
        <f t="shared" si="57"/>
        <v>0</v>
      </c>
      <c r="O64" s="45">
        <f t="shared" si="58"/>
        <v>0</v>
      </c>
      <c r="P64" s="44"/>
      <c r="Q64" s="44"/>
      <c r="R64" s="44"/>
      <c r="S64" s="44"/>
      <c r="T64" s="44">
        <f t="shared" si="60"/>
        <v>0</v>
      </c>
      <c r="U64" s="45">
        <f t="shared" si="78"/>
        <v>0</v>
      </c>
      <c r="V64" s="44">
        <f t="shared" si="62"/>
        <v>-191638.11</v>
      </c>
      <c r="W64" s="45">
        <f t="shared" si="63"/>
        <v>0.25998929588929587</v>
      </c>
      <c r="X64" s="36"/>
      <c r="Y64" s="36"/>
      <c r="Z64" s="5"/>
    </row>
    <row r="65" spans="1:26" s="8" customFormat="1" x14ac:dyDescent="0.25">
      <c r="A65" s="42" t="s">
        <v>118</v>
      </c>
      <c r="B65" s="43" t="s">
        <v>119</v>
      </c>
      <c r="C65" s="44">
        <v>-1587079.6</v>
      </c>
      <c r="D65" s="44">
        <f>-Jan!K297</f>
        <v>-91083.12</v>
      </c>
      <c r="E65" s="44">
        <f>-Fev!L303</f>
        <v>-91083.12</v>
      </c>
      <c r="F65" s="44">
        <f>-Mar!L308</f>
        <v>-104000</v>
      </c>
      <c r="G65" s="44">
        <f>-Abr!L306</f>
        <v>-118209.13</v>
      </c>
      <c r="H65" s="44">
        <f t="shared" si="55"/>
        <v>-404375.37</v>
      </c>
      <c r="I65" s="45">
        <f t="shared" si="56"/>
        <v>0.25479211628704695</v>
      </c>
      <c r="J65" s="44"/>
      <c r="K65" s="44"/>
      <c r="L65" s="44"/>
      <c r="M65" s="44"/>
      <c r="N65" s="44">
        <f t="shared" si="57"/>
        <v>0</v>
      </c>
      <c r="O65" s="45">
        <f t="shared" si="58"/>
        <v>0</v>
      </c>
      <c r="P65" s="44"/>
      <c r="Q65" s="44"/>
      <c r="R65" s="44"/>
      <c r="S65" s="44"/>
      <c r="T65" s="44">
        <f t="shared" si="60"/>
        <v>0</v>
      </c>
      <c r="U65" s="45">
        <f t="shared" si="78"/>
        <v>0</v>
      </c>
      <c r="V65" s="44">
        <f t="shared" si="62"/>
        <v>-404375.37</v>
      </c>
      <c r="W65" s="45">
        <f t="shared" si="63"/>
        <v>0.25479211628704695</v>
      </c>
      <c r="X65" s="36"/>
      <c r="Y65" s="36"/>
      <c r="Z65" s="5"/>
    </row>
    <row r="66" spans="1:26" s="8" customFormat="1" x14ac:dyDescent="0.25">
      <c r="A66" s="42" t="s">
        <v>120</v>
      </c>
      <c r="B66" s="43" t="s">
        <v>121</v>
      </c>
      <c r="C66" s="44">
        <v>-18900</v>
      </c>
      <c r="D66" s="44">
        <f>-Jan!K292</f>
        <v>-882</v>
      </c>
      <c r="E66" s="44">
        <f>-Fev!L298</f>
        <v>-882</v>
      </c>
      <c r="F66" s="44">
        <f>-Mar!L303</f>
        <v>-882</v>
      </c>
      <c r="G66" s="44">
        <f>-Abr!L301</f>
        <v>-882</v>
      </c>
      <c r="H66" s="44">
        <f t="shared" si="55"/>
        <v>-3528</v>
      </c>
      <c r="I66" s="45">
        <f t="shared" si="56"/>
        <v>0.18666666666666668</v>
      </c>
      <c r="J66" s="44"/>
      <c r="K66" s="44"/>
      <c r="L66" s="44"/>
      <c r="M66" s="44"/>
      <c r="N66" s="44">
        <f t="shared" si="57"/>
        <v>0</v>
      </c>
      <c r="O66" s="45">
        <f t="shared" si="58"/>
        <v>0</v>
      </c>
      <c r="P66" s="44"/>
      <c r="Q66" s="44"/>
      <c r="R66" s="44"/>
      <c r="S66" s="44"/>
      <c r="T66" s="44">
        <f t="shared" si="60"/>
        <v>0</v>
      </c>
      <c r="U66" s="45">
        <f t="shared" si="78"/>
        <v>0</v>
      </c>
      <c r="V66" s="44">
        <f t="shared" si="62"/>
        <v>-3528</v>
      </c>
      <c r="W66" s="45">
        <f t="shared" si="63"/>
        <v>0.18666666666666668</v>
      </c>
      <c r="X66" s="36"/>
      <c r="Y66" s="36"/>
      <c r="Z66" s="5"/>
    </row>
    <row r="67" spans="1:26" s="8" customFormat="1" x14ac:dyDescent="0.25">
      <c r="A67" s="42" t="s">
        <v>122</v>
      </c>
      <c r="B67" s="43" t="s">
        <v>123</v>
      </c>
      <c r="C67" s="44">
        <v>-171033.60000000001</v>
      </c>
      <c r="D67" s="44">
        <f>-Jan!K298</f>
        <v>-1903.01</v>
      </c>
      <c r="E67" s="44">
        <f>-Fev!L304</f>
        <v>-12231.48</v>
      </c>
      <c r="F67" s="44">
        <f>-Mar!L309</f>
        <v>-5545.42</v>
      </c>
      <c r="G67" s="44">
        <f>-Abr!L307</f>
        <v>-7880.4</v>
      </c>
      <c r="H67" s="44">
        <f t="shared" si="55"/>
        <v>-27560.309999999998</v>
      </c>
      <c r="I67" s="45">
        <f t="shared" si="56"/>
        <v>0.16113974096317915</v>
      </c>
      <c r="J67" s="44"/>
      <c r="K67" s="44"/>
      <c r="L67" s="44"/>
      <c r="M67" s="44"/>
      <c r="N67" s="44">
        <f t="shared" si="57"/>
        <v>0</v>
      </c>
      <c r="O67" s="45">
        <f t="shared" si="58"/>
        <v>0</v>
      </c>
      <c r="P67" s="44"/>
      <c r="Q67" s="44"/>
      <c r="R67" s="44"/>
      <c r="S67" s="44"/>
      <c r="T67" s="44">
        <f t="shared" si="60"/>
        <v>0</v>
      </c>
      <c r="U67" s="45">
        <f t="shared" si="78"/>
        <v>0</v>
      </c>
      <c r="V67" s="44">
        <f t="shared" si="62"/>
        <v>-27560.309999999998</v>
      </c>
      <c r="W67" s="45">
        <f t="shared" si="63"/>
        <v>0.16113974096317915</v>
      </c>
      <c r="X67" s="36"/>
      <c r="Y67" s="36"/>
      <c r="Z67" s="5"/>
    </row>
    <row r="68" spans="1:26" s="8" customFormat="1" x14ac:dyDescent="0.25">
      <c r="A68" s="42" t="s">
        <v>124</v>
      </c>
      <c r="B68" s="43" t="s">
        <v>125</v>
      </c>
      <c r="C68" s="44">
        <v>-277200</v>
      </c>
      <c r="D68" s="44">
        <f>-Jan!K294-Jan!K299</f>
        <v>-19784.099999999999</v>
      </c>
      <c r="E68" s="44">
        <f>-Fev!L300-Fev!L305</f>
        <v>-20767.349999999999</v>
      </c>
      <c r="F68" s="44">
        <f>-Mar!L305-Mar!L310</f>
        <v>-9204.67</v>
      </c>
      <c r="G68" s="44">
        <f>-Abr!L303-Abr!L308</f>
        <v>-32227.9</v>
      </c>
      <c r="H68" s="44">
        <f t="shared" si="55"/>
        <v>-81984.01999999999</v>
      </c>
      <c r="I68" s="45">
        <f t="shared" si="56"/>
        <v>0.29575764790764786</v>
      </c>
      <c r="J68" s="44"/>
      <c r="K68" s="44"/>
      <c r="L68" s="44"/>
      <c r="M68" s="44"/>
      <c r="N68" s="44">
        <f t="shared" si="57"/>
        <v>0</v>
      </c>
      <c r="O68" s="45">
        <f t="shared" si="58"/>
        <v>0</v>
      </c>
      <c r="P68" s="44"/>
      <c r="Q68" s="44"/>
      <c r="R68" s="44"/>
      <c r="S68" s="44"/>
      <c r="T68" s="44">
        <f t="shared" si="60"/>
        <v>0</v>
      </c>
      <c r="U68" s="45">
        <f t="shared" si="78"/>
        <v>0</v>
      </c>
      <c r="V68" s="44">
        <f t="shared" si="62"/>
        <v>-81984.01999999999</v>
      </c>
      <c r="W68" s="45">
        <f t="shared" si="63"/>
        <v>0.29575764790764786</v>
      </c>
      <c r="X68" s="36"/>
      <c r="Y68" s="36"/>
      <c r="Z68" s="5"/>
    </row>
    <row r="69" spans="1:26" s="8" customFormat="1" x14ac:dyDescent="0.25">
      <c r="A69" s="42" t="s">
        <v>126</v>
      </c>
      <c r="B69" s="43" t="s">
        <v>127</v>
      </c>
      <c r="C69" s="44">
        <v>-57403.71</v>
      </c>
      <c r="D69" s="44">
        <f>-Jan!K291</f>
        <v>-2652</v>
      </c>
      <c r="E69" s="44">
        <f>-Fev!L297</f>
        <v>-2652</v>
      </c>
      <c r="F69" s="44">
        <f>-Mar!L302</f>
        <v>-2652</v>
      </c>
      <c r="G69" s="44">
        <f>-Abr!L300</f>
        <v>-2652</v>
      </c>
      <c r="H69" s="44">
        <f t="shared" si="55"/>
        <v>-10608</v>
      </c>
      <c r="I69" s="45">
        <f t="shared" si="56"/>
        <v>0.18479641821059997</v>
      </c>
      <c r="J69" s="44"/>
      <c r="K69" s="44"/>
      <c r="L69" s="44"/>
      <c r="M69" s="44"/>
      <c r="N69" s="44">
        <f t="shared" si="57"/>
        <v>0</v>
      </c>
      <c r="O69" s="45">
        <f t="shared" si="58"/>
        <v>0</v>
      </c>
      <c r="P69" s="44"/>
      <c r="Q69" s="44"/>
      <c r="R69" s="44"/>
      <c r="S69" s="44"/>
      <c r="T69" s="44">
        <f t="shared" si="60"/>
        <v>0</v>
      </c>
      <c r="U69" s="45">
        <f t="shared" si="78"/>
        <v>0</v>
      </c>
      <c r="V69" s="44">
        <f t="shared" si="62"/>
        <v>-10608</v>
      </c>
      <c r="W69" s="45">
        <f t="shared" si="63"/>
        <v>0.18479641821059997</v>
      </c>
      <c r="X69" s="36"/>
      <c r="Y69" s="36"/>
      <c r="Z69" s="5"/>
    </row>
    <row r="70" spans="1:26" s="8" customFormat="1" x14ac:dyDescent="0.25">
      <c r="A70" s="42" t="s">
        <v>128</v>
      </c>
      <c r="B70" s="43" t="s">
        <v>129</v>
      </c>
      <c r="C70" s="44">
        <v>-25714.29</v>
      </c>
      <c r="D70" s="44">
        <f>-Jan!K293</f>
        <v>-2448.98</v>
      </c>
      <c r="E70" s="44">
        <f>-Fev!L299</f>
        <v>0</v>
      </c>
      <c r="F70" s="44">
        <f>-Mar!L304</f>
        <v>0</v>
      </c>
      <c r="G70" s="44">
        <f>-Abr!L302</f>
        <v>0</v>
      </c>
      <c r="H70" s="44">
        <f t="shared" si="55"/>
        <v>-2448.98</v>
      </c>
      <c r="I70" s="45">
        <f t="shared" si="56"/>
        <v>9.5238095238095233E-2</v>
      </c>
      <c r="J70" s="44"/>
      <c r="K70" s="44"/>
      <c r="L70" s="44"/>
      <c r="M70" s="44"/>
      <c r="N70" s="44">
        <f t="shared" si="57"/>
        <v>0</v>
      </c>
      <c r="O70" s="45">
        <f t="shared" si="58"/>
        <v>0</v>
      </c>
      <c r="P70" s="44"/>
      <c r="Q70" s="44"/>
      <c r="R70" s="44"/>
      <c r="S70" s="44"/>
      <c r="T70" s="44">
        <f t="shared" si="60"/>
        <v>0</v>
      </c>
      <c r="U70" s="45">
        <f t="shared" si="78"/>
        <v>0</v>
      </c>
      <c r="V70" s="44">
        <f t="shared" si="62"/>
        <v>-2448.98</v>
      </c>
      <c r="W70" s="45">
        <f t="shared" si="63"/>
        <v>9.5238095238095233E-2</v>
      </c>
      <c r="X70" s="36"/>
      <c r="Y70" s="36"/>
      <c r="Z70" s="5"/>
    </row>
    <row r="71" spans="1:26" s="8" customFormat="1" x14ac:dyDescent="0.25">
      <c r="A71" s="42" t="s">
        <v>130</v>
      </c>
      <c r="B71" s="43" t="s">
        <v>131</v>
      </c>
      <c r="C71" s="44">
        <v>-835923.77</v>
      </c>
      <c r="D71" s="44">
        <f>-Jan!K296</f>
        <v>-225926.28</v>
      </c>
      <c r="E71" s="44">
        <f>-Fev!L302</f>
        <v>-17183.759999999998</v>
      </c>
      <c r="F71" s="44">
        <f>-Mar!L307</f>
        <v>-19068.63</v>
      </c>
      <c r="G71" s="44">
        <f>-Abr!L305</f>
        <v>-22704.880000000001</v>
      </c>
      <c r="H71" s="44">
        <f t="shared" si="55"/>
        <v>-284883.55</v>
      </c>
      <c r="I71" s="45">
        <f t="shared" si="56"/>
        <v>0.34080087230920586</v>
      </c>
      <c r="J71" s="44"/>
      <c r="K71" s="44"/>
      <c r="L71" s="44"/>
      <c r="M71" s="44"/>
      <c r="N71" s="44">
        <f t="shared" si="57"/>
        <v>0</v>
      </c>
      <c r="O71" s="45">
        <f t="shared" si="58"/>
        <v>0</v>
      </c>
      <c r="P71" s="44"/>
      <c r="Q71" s="44"/>
      <c r="R71" s="44"/>
      <c r="S71" s="44"/>
      <c r="T71" s="44">
        <f t="shared" si="60"/>
        <v>0</v>
      </c>
      <c r="U71" s="45">
        <f t="shared" si="78"/>
        <v>0</v>
      </c>
      <c r="V71" s="44">
        <f t="shared" si="62"/>
        <v>-284883.55</v>
      </c>
      <c r="W71" s="45">
        <f t="shared" si="63"/>
        <v>0.34080087230920586</v>
      </c>
      <c r="X71" s="36"/>
      <c r="Y71" s="36"/>
      <c r="Z71" s="5"/>
    </row>
    <row r="72" spans="1:26" s="5" customFormat="1" x14ac:dyDescent="0.25">
      <c r="A72" s="38" t="s">
        <v>132</v>
      </c>
      <c r="B72" s="39" t="s">
        <v>133</v>
      </c>
      <c r="C72" s="40">
        <f t="shared" ref="C72:G72" si="85">C73+C74+C80+C81+C82+C83+C84+C85+C86+C87</f>
        <v>-2029970.65</v>
      </c>
      <c r="D72" s="40">
        <f t="shared" si="85"/>
        <v>-173287.69</v>
      </c>
      <c r="E72" s="40">
        <f t="shared" si="85"/>
        <v>-244492.03</v>
      </c>
      <c r="F72" s="40">
        <f t="shared" si="85"/>
        <v>-159688.46</v>
      </c>
      <c r="G72" s="40">
        <f t="shared" si="85"/>
        <v>-184766.22</v>
      </c>
      <c r="H72" s="40">
        <f t="shared" si="55"/>
        <v>-762234.39999999991</v>
      </c>
      <c r="I72" s="41">
        <f t="shared" si="56"/>
        <v>0.37549035499601924</v>
      </c>
      <c r="J72" s="40">
        <f t="shared" ref="J72:M72" si="86">J73+J74+J80+J81+J82+J83+J84+J85+J86+J87</f>
        <v>0</v>
      </c>
      <c r="K72" s="40">
        <f t="shared" si="86"/>
        <v>0</v>
      </c>
      <c r="L72" s="40">
        <f t="shared" si="86"/>
        <v>0</v>
      </c>
      <c r="M72" s="40">
        <f t="shared" si="86"/>
        <v>0</v>
      </c>
      <c r="N72" s="40">
        <f t="shared" si="57"/>
        <v>0</v>
      </c>
      <c r="O72" s="41">
        <f t="shared" si="58"/>
        <v>0</v>
      </c>
      <c r="P72" s="40">
        <f t="shared" ref="P72:S72" si="87">P73+P74+P80+P81+P82+P83+P84+P85+P86+P87</f>
        <v>0</v>
      </c>
      <c r="Q72" s="40">
        <f t="shared" si="87"/>
        <v>0</v>
      </c>
      <c r="R72" s="40">
        <f t="shared" si="87"/>
        <v>0</v>
      </c>
      <c r="S72" s="40">
        <f t="shared" si="87"/>
        <v>0</v>
      </c>
      <c r="T72" s="40">
        <f t="shared" si="60"/>
        <v>0</v>
      </c>
      <c r="U72" s="41">
        <f t="shared" si="78"/>
        <v>0</v>
      </c>
      <c r="V72" s="40">
        <f t="shared" si="62"/>
        <v>-762234.39999999991</v>
      </c>
      <c r="W72" s="41">
        <f t="shared" si="63"/>
        <v>0.37549035499601924</v>
      </c>
      <c r="X72" s="36"/>
      <c r="Y72" s="36"/>
    </row>
    <row r="73" spans="1:26" s="8" customFormat="1" x14ac:dyDescent="0.25">
      <c r="A73" s="42" t="s">
        <v>134</v>
      </c>
      <c r="B73" s="43" t="s">
        <v>135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f t="shared" si="55"/>
        <v>0</v>
      </c>
      <c r="I73" s="45" t="str">
        <f t="shared" si="56"/>
        <v>-</v>
      </c>
      <c r="J73" s="44">
        <v>0</v>
      </c>
      <c r="K73" s="44">
        <v>0</v>
      </c>
      <c r="L73" s="44">
        <v>0</v>
      </c>
      <c r="M73" s="44">
        <v>0</v>
      </c>
      <c r="N73" s="44">
        <f t="shared" si="57"/>
        <v>0</v>
      </c>
      <c r="O73" s="45" t="str">
        <f t="shared" si="58"/>
        <v>-</v>
      </c>
      <c r="P73" s="44">
        <v>0</v>
      </c>
      <c r="Q73" s="44">
        <v>0</v>
      </c>
      <c r="R73" s="44">
        <v>0</v>
      </c>
      <c r="S73" s="44">
        <v>0</v>
      </c>
      <c r="T73" s="44">
        <f t="shared" si="60"/>
        <v>0</v>
      </c>
      <c r="U73" s="45" t="str">
        <f t="shared" si="78"/>
        <v>-</v>
      </c>
      <c r="V73" s="44">
        <f t="shared" si="62"/>
        <v>0</v>
      </c>
      <c r="W73" s="45" t="str">
        <f t="shared" si="63"/>
        <v>-</v>
      </c>
      <c r="X73" s="36"/>
      <c r="Y73" s="36"/>
      <c r="Z73" s="5"/>
    </row>
    <row r="74" spans="1:26" s="8" customFormat="1" x14ac:dyDescent="0.25">
      <c r="A74" s="42" t="s">
        <v>136</v>
      </c>
      <c r="B74" s="43" t="s">
        <v>137</v>
      </c>
      <c r="C74" s="40">
        <f>SUM(C75:C79)</f>
        <v>-1045800</v>
      </c>
      <c r="D74" s="40">
        <f>SUM(D75:D79)</f>
        <v>-64665.22</v>
      </c>
      <c r="E74" s="40">
        <f>SUM(E75:E79)</f>
        <v>-91963.05</v>
      </c>
      <c r="F74" s="40">
        <f>SUM(F75:F79)</f>
        <v>-63134.93</v>
      </c>
      <c r="G74" s="40">
        <f t="shared" ref="G74" si="88">SUM(G75:G79)</f>
        <v>-97362.22</v>
      </c>
      <c r="H74" s="40">
        <f t="shared" si="55"/>
        <v>-317125.42000000004</v>
      </c>
      <c r="I74" s="41">
        <f t="shared" si="56"/>
        <v>0.30323715815643532</v>
      </c>
      <c r="J74" s="40">
        <f>SUM(J75:J79)</f>
        <v>0</v>
      </c>
      <c r="K74" s="40">
        <f>SUM(K75:K79)</f>
        <v>0</v>
      </c>
      <c r="L74" s="40">
        <f>SUM(L75:L79)</f>
        <v>0</v>
      </c>
      <c r="M74" s="40">
        <f t="shared" ref="M74" si="89">SUM(M75:M79)</f>
        <v>0</v>
      </c>
      <c r="N74" s="40">
        <f t="shared" si="57"/>
        <v>0</v>
      </c>
      <c r="O74" s="41">
        <f t="shared" si="58"/>
        <v>0</v>
      </c>
      <c r="P74" s="40">
        <f t="shared" ref="P74:S74" si="90">SUM(P75:P79)</f>
        <v>0</v>
      </c>
      <c r="Q74" s="40">
        <f t="shared" si="90"/>
        <v>0</v>
      </c>
      <c r="R74" s="40">
        <f t="shared" si="90"/>
        <v>0</v>
      </c>
      <c r="S74" s="40">
        <f t="shared" si="90"/>
        <v>0</v>
      </c>
      <c r="T74" s="40">
        <f t="shared" si="60"/>
        <v>0</v>
      </c>
      <c r="U74" s="41">
        <f t="shared" si="78"/>
        <v>0</v>
      </c>
      <c r="V74" s="40">
        <f t="shared" si="62"/>
        <v>-317125.42000000004</v>
      </c>
      <c r="W74" s="41">
        <f t="shared" si="63"/>
        <v>0.30323715815643532</v>
      </c>
      <c r="X74" s="36"/>
      <c r="Y74" s="36"/>
      <c r="Z74" s="5"/>
    </row>
    <row r="75" spans="1:26" s="8" customFormat="1" x14ac:dyDescent="0.25">
      <c r="A75" s="42" t="s">
        <v>138</v>
      </c>
      <c r="B75" s="43" t="s">
        <v>139</v>
      </c>
      <c r="C75" s="44">
        <v>-403200</v>
      </c>
      <c r="D75" s="44">
        <f>-Jan!K310</f>
        <v>-20976.07</v>
      </c>
      <c r="E75" s="44">
        <f>-Fev!L316</f>
        <v>-33823.199999999997</v>
      </c>
      <c r="F75" s="44">
        <f>-Mar!L321</f>
        <v>-10455.9</v>
      </c>
      <c r="G75" s="44">
        <f>-Abr!L319</f>
        <v>-33258.949999999997</v>
      </c>
      <c r="H75" s="44">
        <f t="shared" si="55"/>
        <v>-98514.12</v>
      </c>
      <c r="I75" s="45">
        <f t="shared" si="56"/>
        <v>0.24433065476190474</v>
      </c>
      <c r="J75" s="44"/>
      <c r="K75" s="44"/>
      <c r="L75" s="44"/>
      <c r="M75" s="44"/>
      <c r="N75" s="44">
        <f t="shared" si="57"/>
        <v>0</v>
      </c>
      <c r="O75" s="45">
        <f t="shared" si="58"/>
        <v>0</v>
      </c>
      <c r="P75" s="44"/>
      <c r="Q75" s="44"/>
      <c r="R75" s="44"/>
      <c r="S75" s="44"/>
      <c r="T75" s="44">
        <f t="shared" si="60"/>
        <v>0</v>
      </c>
      <c r="U75" s="45">
        <f t="shared" si="78"/>
        <v>0</v>
      </c>
      <c r="V75" s="44">
        <f t="shared" si="62"/>
        <v>-98514.12</v>
      </c>
      <c r="W75" s="45">
        <f t="shared" si="63"/>
        <v>0.24433065476190474</v>
      </c>
      <c r="X75" s="36"/>
      <c r="Y75" s="36"/>
      <c r="Z75" s="5"/>
    </row>
    <row r="76" spans="1:26" s="8" customFormat="1" x14ac:dyDescent="0.25">
      <c r="A76" s="42" t="s">
        <v>140</v>
      </c>
      <c r="B76" s="43" t="s">
        <v>141</v>
      </c>
      <c r="C76" s="44">
        <v>-428400</v>
      </c>
      <c r="D76" s="44">
        <f>-Jan!K308</f>
        <v>-36606.400000000001</v>
      </c>
      <c r="E76" s="44">
        <f>-Fev!L314</f>
        <v>-51260.52</v>
      </c>
      <c r="F76" s="44">
        <f>-Mar!L319</f>
        <v>-44191.85</v>
      </c>
      <c r="G76" s="44">
        <f>-Abr!L317</f>
        <v>-54977</v>
      </c>
      <c r="H76" s="44">
        <f t="shared" si="55"/>
        <v>-187035.77</v>
      </c>
      <c r="I76" s="45">
        <f t="shared" si="56"/>
        <v>0.43659143323996263</v>
      </c>
      <c r="J76" s="44"/>
      <c r="K76" s="44"/>
      <c r="L76" s="44"/>
      <c r="M76" s="44"/>
      <c r="N76" s="44">
        <f t="shared" si="57"/>
        <v>0</v>
      </c>
      <c r="O76" s="45">
        <f t="shared" si="58"/>
        <v>0</v>
      </c>
      <c r="P76" s="44"/>
      <c r="Q76" s="44"/>
      <c r="R76" s="44"/>
      <c r="S76" s="44"/>
      <c r="T76" s="44">
        <f t="shared" si="60"/>
        <v>0</v>
      </c>
      <c r="U76" s="45">
        <f t="shared" si="78"/>
        <v>0</v>
      </c>
      <c r="V76" s="44">
        <f t="shared" si="62"/>
        <v>-187035.77</v>
      </c>
      <c r="W76" s="45">
        <f t="shared" si="63"/>
        <v>0.43659143323996263</v>
      </c>
      <c r="X76" s="36"/>
      <c r="Y76" s="36"/>
      <c r="Z76" s="5"/>
    </row>
    <row r="77" spans="1:26" s="8" customFormat="1" x14ac:dyDescent="0.25">
      <c r="A77" s="42" t="s">
        <v>142</v>
      </c>
      <c r="B77" s="43" t="s">
        <v>143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f t="shared" si="55"/>
        <v>0</v>
      </c>
      <c r="I77" s="45" t="str">
        <f t="shared" si="56"/>
        <v>-</v>
      </c>
      <c r="J77" s="44"/>
      <c r="K77" s="44"/>
      <c r="L77" s="44"/>
      <c r="M77" s="44"/>
      <c r="N77" s="44">
        <f t="shared" si="57"/>
        <v>0</v>
      </c>
      <c r="O77" s="45" t="str">
        <f t="shared" si="58"/>
        <v>-</v>
      </c>
      <c r="P77" s="44"/>
      <c r="Q77" s="44"/>
      <c r="R77" s="44"/>
      <c r="S77" s="44"/>
      <c r="T77" s="44">
        <f t="shared" si="60"/>
        <v>0</v>
      </c>
      <c r="U77" s="45" t="str">
        <f t="shared" si="78"/>
        <v>-</v>
      </c>
      <c r="V77" s="44">
        <f t="shared" si="62"/>
        <v>0</v>
      </c>
      <c r="W77" s="45" t="str">
        <f t="shared" si="63"/>
        <v>-</v>
      </c>
      <c r="X77" s="36"/>
      <c r="Y77" s="36"/>
      <c r="Z77" s="5"/>
    </row>
    <row r="78" spans="1:26" s="8" customFormat="1" x14ac:dyDescent="0.25">
      <c r="A78" s="42" t="s">
        <v>144</v>
      </c>
      <c r="B78" s="43" t="s">
        <v>145</v>
      </c>
      <c r="C78" s="44">
        <v>-113400</v>
      </c>
      <c r="D78" s="44">
        <f>-Jan!K309</f>
        <v>-2525.5100000000002</v>
      </c>
      <c r="E78" s="44">
        <f>-Fev!L315</f>
        <v>-670.06</v>
      </c>
      <c r="F78" s="44">
        <f>-Mar!L320</f>
        <v>-670.06</v>
      </c>
      <c r="G78" s="44">
        <f>-Abr!L318</f>
        <v>-670.06</v>
      </c>
      <c r="H78" s="44">
        <f t="shared" si="55"/>
        <v>-4535.6900000000005</v>
      </c>
      <c r="I78" s="45">
        <f t="shared" si="56"/>
        <v>3.9997266313932987E-2</v>
      </c>
      <c r="J78" s="44"/>
      <c r="K78" s="44"/>
      <c r="L78" s="44"/>
      <c r="M78" s="44"/>
      <c r="N78" s="44">
        <f t="shared" si="57"/>
        <v>0</v>
      </c>
      <c r="O78" s="45">
        <f t="shared" si="58"/>
        <v>0</v>
      </c>
      <c r="P78" s="44"/>
      <c r="Q78" s="44"/>
      <c r="R78" s="44"/>
      <c r="S78" s="44"/>
      <c r="T78" s="44">
        <f t="shared" si="60"/>
        <v>0</v>
      </c>
      <c r="U78" s="45">
        <f t="shared" si="78"/>
        <v>0</v>
      </c>
      <c r="V78" s="44">
        <f t="shared" si="62"/>
        <v>-4535.6900000000005</v>
      </c>
      <c r="W78" s="45">
        <f t="shared" si="63"/>
        <v>3.9997266313932987E-2</v>
      </c>
      <c r="X78" s="36"/>
      <c r="Y78" s="36"/>
      <c r="Z78" s="5"/>
    </row>
    <row r="79" spans="1:26" s="8" customFormat="1" x14ac:dyDescent="0.25">
      <c r="A79" s="42" t="s">
        <v>146</v>
      </c>
      <c r="B79" s="43" t="s">
        <v>147</v>
      </c>
      <c r="C79" s="44">
        <v>-100800</v>
      </c>
      <c r="D79" s="44">
        <f>-Jan!K311</f>
        <v>-4557.24</v>
      </c>
      <c r="E79" s="44">
        <f>-Fev!L317</f>
        <v>-6209.27</v>
      </c>
      <c r="F79" s="44">
        <f>-Mar!L322</f>
        <v>-7817.12</v>
      </c>
      <c r="G79" s="44">
        <f>-Abr!L320</f>
        <v>-8456.2099999999991</v>
      </c>
      <c r="H79" s="44">
        <f t="shared" si="55"/>
        <v>-27039.84</v>
      </c>
      <c r="I79" s="45">
        <f t="shared" si="56"/>
        <v>0.26825238095238096</v>
      </c>
      <c r="J79" s="44"/>
      <c r="K79" s="44"/>
      <c r="L79" s="44"/>
      <c r="M79" s="44"/>
      <c r="N79" s="44">
        <f t="shared" si="57"/>
        <v>0</v>
      </c>
      <c r="O79" s="45">
        <f t="shared" si="58"/>
        <v>0</v>
      </c>
      <c r="P79" s="44"/>
      <c r="Q79" s="44"/>
      <c r="R79" s="44"/>
      <c r="S79" s="44"/>
      <c r="T79" s="44">
        <f t="shared" si="60"/>
        <v>0</v>
      </c>
      <c r="U79" s="45">
        <f t="shared" si="78"/>
        <v>0</v>
      </c>
      <c r="V79" s="44">
        <f t="shared" si="62"/>
        <v>-27039.84</v>
      </c>
      <c r="W79" s="45">
        <f t="shared" si="63"/>
        <v>0.26825238095238096</v>
      </c>
      <c r="X79" s="36"/>
      <c r="Y79" s="36"/>
      <c r="Z79" s="5"/>
    </row>
    <row r="80" spans="1:26" s="9" customFormat="1" x14ac:dyDescent="0.25">
      <c r="A80" s="42" t="s">
        <v>148</v>
      </c>
      <c r="B80" s="43" t="s">
        <v>149</v>
      </c>
      <c r="C80" s="44">
        <v>-25200</v>
      </c>
      <c r="D80" s="44">
        <f>-Jan!K314</f>
        <v>-172</v>
      </c>
      <c r="E80" s="44">
        <f>-Fev!L319</f>
        <v>-1619.1</v>
      </c>
      <c r="F80" s="44">
        <f>-Mar!L324</f>
        <v>-1145.3</v>
      </c>
      <c r="G80" s="44">
        <f>-Abr!L322</f>
        <v>-608.39</v>
      </c>
      <c r="H80" s="44">
        <f t="shared" ref="H80:H112" si="91">SUM(D80:G80)</f>
        <v>-3544.7899999999995</v>
      </c>
      <c r="I80" s="45">
        <f t="shared" ref="I80:I112" si="92">IF(C80=0,"-",H80/C80)</f>
        <v>0.14066626984126981</v>
      </c>
      <c r="J80" s="44"/>
      <c r="K80" s="44"/>
      <c r="L80" s="44"/>
      <c r="M80" s="44"/>
      <c r="N80" s="44">
        <f t="shared" ref="N80:N112" si="93">SUM(J80:M80)</f>
        <v>0</v>
      </c>
      <c r="O80" s="45">
        <f t="shared" ref="O80:O112" si="94">IF(C80=0,"-",N80/C80)</f>
        <v>0</v>
      </c>
      <c r="P80" s="44"/>
      <c r="Q80" s="44"/>
      <c r="R80" s="44"/>
      <c r="S80" s="44"/>
      <c r="T80" s="44">
        <f t="shared" ref="T80:T112" si="95">SUM(P80:S80)</f>
        <v>0</v>
      </c>
      <c r="U80" s="45">
        <f t="shared" si="78"/>
        <v>0</v>
      </c>
      <c r="V80" s="44">
        <f t="shared" ref="V80:V112" si="96">H80+N80+T80</f>
        <v>-3544.7899999999995</v>
      </c>
      <c r="W80" s="45">
        <f t="shared" ref="W80:W112" si="97">IF(C80=0,"-",V80/C80)</f>
        <v>0.14066626984126981</v>
      </c>
      <c r="X80" s="36"/>
      <c r="Y80" s="36"/>
      <c r="Z80" s="5"/>
    </row>
    <row r="81" spans="1:26" s="8" customFormat="1" x14ac:dyDescent="0.25">
      <c r="A81" s="42" t="s">
        <v>150</v>
      </c>
      <c r="B81" s="43" t="s">
        <v>151</v>
      </c>
      <c r="C81" s="44">
        <v>-40000</v>
      </c>
      <c r="D81" s="44">
        <v>0</v>
      </c>
      <c r="E81" s="44">
        <f>-Fev!L323</f>
        <v>-76.400000000000006</v>
      </c>
      <c r="F81" s="44">
        <f>-Mar!L328</f>
        <v>-121.8</v>
      </c>
      <c r="G81" s="44">
        <f>-Abr!L326</f>
        <v>-941.81</v>
      </c>
      <c r="H81" s="44">
        <f t="shared" si="91"/>
        <v>-1140.01</v>
      </c>
      <c r="I81" s="45">
        <f t="shared" si="92"/>
        <v>2.8500250000000001E-2</v>
      </c>
      <c r="J81" s="44"/>
      <c r="K81" s="44"/>
      <c r="L81" s="44"/>
      <c r="M81" s="44"/>
      <c r="N81" s="44">
        <f t="shared" si="93"/>
        <v>0</v>
      </c>
      <c r="O81" s="45">
        <f t="shared" si="94"/>
        <v>0</v>
      </c>
      <c r="P81" s="44"/>
      <c r="Q81" s="44"/>
      <c r="R81" s="44"/>
      <c r="S81" s="44"/>
      <c r="T81" s="44">
        <f t="shared" si="95"/>
        <v>0</v>
      </c>
      <c r="U81" s="45">
        <f t="shared" si="78"/>
        <v>0</v>
      </c>
      <c r="V81" s="44">
        <f t="shared" si="96"/>
        <v>-1140.01</v>
      </c>
      <c r="W81" s="45">
        <f t="shared" si="97"/>
        <v>2.8500250000000001E-2</v>
      </c>
      <c r="X81" s="36"/>
      <c r="Y81" s="36"/>
      <c r="Z81" s="5"/>
    </row>
    <row r="82" spans="1:26" s="8" customFormat="1" x14ac:dyDescent="0.25">
      <c r="A82" s="42" t="s">
        <v>152</v>
      </c>
      <c r="B82" s="43" t="s">
        <v>153</v>
      </c>
      <c r="C82" s="44">
        <v>-277200</v>
      </c>
      <c r="D82" s="44">
        <f>-Jan!K316</f>
        <v>-35168.9</v>
      </c>
      <c r="E82" s="44">
        <f>-Fev!L326</f>
        <v>-21496.55</v>
      </c>
      <c r="F82" s="44">
        <f>-Mar!L331</f>
        <v>-17577.97</v>
      </c>
      <c r="G82" s="44">
        <f>-Abr!L331</f>
        <v>-30125.07</v>
      </c>
      <c r="H82" s="44">
        <f t="shared" si="91"/>
        <v>-104368.48999999999</v>
      </c>
      <c r="I82" s="45">
        <f t="shared" si="92"/>
        <v>0.37650970418470414</v>
      </c>
      <c r="J82" s="44"/>
      <c r="K82" s="44"/>
      <c r="L82" s="44"/>
      <c r="M82" s="44"/>
      <c r="N82" s="44">
        <f t="shared" si="93"/>
        <v>0</v>
      </c>
      <c r="O82" s="45">
        <f t="shared" si="94"/>
        <v>0</v>
      </c>
      <c r="P82" s="44"/>
      <c r="Q82" s="44"/>
      <c r="R82" s="44"/>
      <c r="S82" s="44"/>
      <c r="T82" s="44">
        <f t="shared" si="95"/>
        <v>0</v>
      </c>
      <c r="U82" s="45">
        <f t="shared" si="78"/>
        <v>0</v>
      </c>
      <c r="V82" s="44">
        <f t="shared" si="96"/>
        <v>-104368.48999999999</v>
      </c>
      <c r="W82" s="45">
        <f t="shared" si="97"/>
        <v>0.37650970418470414</v>
      </c>
      <c r="X82" s="36"/>
      <c r="Y82" s="36"/>
      <c r="Z82" s="5"/>
    </row>
    <row r="83" spans="1:26" s="8" customFormat="1" x14ac:dyDescent="0.25">
      <c r="A83" s="42" t="s">
        <v>154</v>
      </c>
      <c r="B83" s="43" t="s">
        <v>155</v>
      </c>
      <c r="C83" s="44">
        <v>-106000</v>
      </c>
      <c r="D83" s="44">
        <f>-Jan!K323</f>
        <v>-7363.08</v>
      </c>
      <c r="E83" s="44">
        <f>-Fev!L333</f>
        <v>-18518.3</v>
      </c>
      <c r="F83" s="44">
        <f>-Mar!L338</f>
        <v>-10069.9</v>
      </c>
      <c r="G83" s="44">
        <f>-Abr!L338</f>
        <v>-10083.879999999999</v>
      </c>
      <c r="H83" s="44">
        <f t="shared" si="91"/>
        <v>-46035.159999999996</v>
      </c>
      <c r="I83" s="45">
        <f t="shared" si="92"/>
        <v>0.4342939622641509</v>
      </c>
      <c r="J83" s="44"/>
      <c r="K83" s="44"/>
      <c r="L83" s="44"/>
      <c r="M83" s="44"/>
      <c r="N83" s="44">
        <f t="shared" si="93"/>
        <v>0</v>
      </c>
      <c r="O83" s="45">
        <f t="shared" si="94"/>
        <v>0</v>
      </c>
      <c r="P83" s="44"/>
      <c r="Q83" s="44"/>
      <c r="R83" s="44"/>
      <c r="S83" s="44"/>
      <c r="T83" s="44">
        <f t="shared" si="95"/>
        <v>0</v>
      </c>
      <c r="U83" s="45">
        <f t="shared" si="78"/>
        <v>0</v>
      </c>
      <c r="V83" s="44">
        <f t="shared" si="96"/>
        <v>-46035.159999999996</v>
      </c>
      <c r="W83" s="45">
        <f t="shared" si="97"/>
        <v>0.4342939622641509</v>
      </c>
      <c r="X83" s="36"/>
      <c r="Y83" s="36"/>
      <c r="Z83" s="5"/>
    </row>
    <row r="84" spans="1:26" s="9" customFormat="1" x14ac:dyDescent="0.25">
      <c r="A84" s="42" t="s">
        <v>156</v>
      </c>
      <c r="B84" s="43" t="s">
        <v>157</v>
      </c>
      <c r="C84" s="44">
        <v>-130400</v>
      </c>
      <c r="D84" s="44">
        <f>-Jan!K329+Jan!I341+Jan!I332</f>
        <v>-16344.24</v>
      </c>
      <c r="E84" s="44">
        <f>-Fev!L339+Fev!I342+Fev!I353</f>
        <v>-45449.73</v>
      </c>
      <c r="F84" s="44">
        <f>-Mar!L345+Mar!I350+Mar!I362</f>
        <v>-6444.72</v>
      </c>
      <c r="G84" s="44">
        <f>-Abr!L345+Abr!I362</f>
        <v>-6020.07</v>
      </c>
      <c r="H84" s="44">
        <f t="shared" si="91"/>
        <v>-74258.760000000009</v>
      </c>
      <c r="I84" s="45">
        <f t="shared" si="92"/>
        <v>0.56946901840490805</v>
      </c>
      <c r="J84" s="44"/>
      <c r="K84" s="44"/>
      <c r="L84" s="44"/>
      <c r="M84" s="44"/>
      <c r="N84" s="44">
        <f t="shared" si="93"/>
        <v>0</v>
      </c>
      <c r="O84" s="45">
        <f t="shared" si="94"/>
        <v>0</v>
      </c>
      <c r="P84" s="44"/>
      <c r="Q84" s="44"/>
      <c r="R84" s="44"/>
      <c r="S84" s="44"/>
      <c r="T84" s="44">
        <f t="shared" si="95"/>
        <v>0</v>
      </c>
      <c r="U84" s="45">
        <f t="shared" si="78"/>
        <v>0</v>
      </c>
      <c r="V84" s="44">
        <f t="shared" si="96"/>
        <v>-74258.760000000009</v>
      </c>
      <c r="W84" s="45">
        <f t="shared" si="97"/>
        <v>0.56946901840490805</v>
      </c>
      <c r="X84" s="36"/>
      <c r="Y84" s="36"/>
      <c r="Z84" s="5"/>
    </row>
    <row r="85" spans="1:26" s="8" customFormat="1" x14ac:dyDescent="0.25">
      <c r="A85" s="42" t="s">
        <v>158</v>
      </c>
      <c r="B85" s="43" t="s">
        <v>159</v>
      </c>
      <c r="C85" s="44">
        <v>-25000</v>
      </c>
      <c r="D85" s="44">
        <f>-Jan!I332</f>
        <v>-320.39999999999998</v>
      </c>
      <c r="E85" s="44">
        <f>-Fev!I342</f>
        <v>-1025.28</v>
      </c>
      <c r="F85" s="44">
        <f>-Mar!I350</f>
        <v>-800</v>
      </c>
      <c r="G85" s="44">
        <v>0</v>
      </c>
      <c r="H85" s="44">
        <f t="shared" si="91"/>
        <v>-2145.6799999999998</v>
      </c>
      <c r="I85" s="45">
        <f t="shared" si="92"/>
        <v>8.5827199999999992E-2</v>
      </c>
      <c r="J85" s="44"/>
      <c r="K85" s="44"/>
      <c r="L85" s="44"/>
      <c r="M85" s="44"/>
      <c r="N85" s="44">
        <f t="shared" si="93"/>
        <v>0</v>
      </c>
      <c r="O85" s="45">
        <f t="shared" si="94"/>
        <v>0</v>
      </c>
      <c r="P85" s="44"/>
      <c r="Q85" s="44"/>
      <c r="R85" s="44"/>
      <c r="S85" s="44"/>
      <c r="T85" s="44">
        <f t="shared" si="95"/>
        <v>0</v>
      </c>
      <c r="U85" s="45">
        <f t="shared" si="78"/>
        <v>0</v>
      </c>
      <c r="V85" s="44">
        <f t="shared" si="96"/>
        <v>-2145.6799999999998</v>
      </c>
      <c r="W85" s="45">
        <f t="shared" si="97"/>
        <v>8.5827199999999992E-2</v>
      </c>
      <c r="X85" s="36"/>
      <c r="Y85" s="36"/>
      <c r="Z85" s="5"/>
    </row>
    <row r="86" spans="1:26" s="9" customFormat="1" x14ac:dyDescent="0.25">
      <c r="A86" s="42" t="s">
        <v>160</v>
      </c>
      <c r="B86" s="43" t="s">
        <v>161</v>
      </c>
      <c r="C86" s="44">
        <v>-18900</v>
      </c>
      <c r="D86" s="44">
        <f>-Jan!I341</f>
        <v>-1567.16</v>
      </c>
      <c r="E86" s="44">
        <f>-Fev!I353</f>
        <v>-148</v>
      </c>
      <c r="F86" s="44">
        <f>-Mar!I362</f>
        <v>-740.63</v>
      </c>
      <c r="G86" s="44">
        <f>-Abr!I362</f>
        <v>-211</v>
      </c>
      <c r="H86" s="44">
        <f t="shared" si="91"/>
        <v>-2666.79</v>
      </c>
      <c r="I86" s="45">
        <f t="shared" si="92"/>
        <v>0.1411</v>
      </c>
      <c r="J86" s="44"/>
      <c r="K86" s="44"/>
      <c r="L86" s="44"/>
      <c r="M86" s="44"/>
      <c r="N86" s="44">
        <f t="shared" si="93"/>
        <v>0</v>
      </c>
      <c r="O86" s="45">
        <f t="shared" si="94"/>
        <v>0</v>
      </c>
      <c r="P86" s="44"/>
      <c r="Q86" s="44"/>
      <c r="R86" s="44"/>
      <c r="S86" s="44"/>
      <c r="T86" s="44">
        <f t="shared" si="95"/>
        <v>0</v>
      </c>
      <c r="U86" s="45">
        <f t="shared" si="78"/>
        <v>0</v>
      </c>
      <c r="V86" s="44">
        <f t="shared" si="96"/>
        <v>-2666.79</v>
      </c>
      <c r="W86" s="45">
        <f t="shared" si="97"/>
        <v>0.1411</v>
      </c>
      <c r="X86" s="36"/>
      <c r="Y86" s="36"/>
      <c r="Z86" s="5"/>
    </row>
    <row r="87" spans="1:26" s="8" customFormat="1" x14ac:dyDescent="0.25">
      <c r="A87" s="42" t="s">
        <v>162</v>
      </c>
      <c r="B87" s="43" t="s">
        <v>163</v>
      </c>
      <c r="C87" s="40">
        <f>SUM(C88:C90)</f>
        <v>-361470.65</v>
      </c>
      <c r="D87" s="40">
        <f>SUM(D88:D90)</f>
        <v>-47686.689999999995</v>
      </c>
      <c r="E87" s="40">
        <f>SUM(E88:E90)</f>
        <v>-64195.62</v>
      </c>
      <c r="F87" s="40">
        <f>SUM(F88:F90)</f>
        <v>-59653.21</v>
      </c>
      <c r="G87" s="40">
        <f t="shared" ref="G87" si="98">SUM(G88:G90)</f>
        <v>-39413.780000000006</v>
      </c>
      <c r="H87" s="40">
        <f t="shared" si="91"/>
        <v>-210949.3</v>
      </c>
      <c r="I87" s="41">
        <f t="shared" si="92"/>
        <v>0.58358624690552319</v>
      </c>
      <c r="J87" s="40">
        <f>SUM(J88:J90)</f>
        <v>0</v>
      </c>
      <c r="K87" s="40">
        <f>SUM(K88:K90)</f>
        <v>0</v>
      </c>
      <c r="L87" s="40">
        <f>SUM(L88:L90)</f>
        <v>0</v>
      </c>
      <c r="M87" s="40">
        <f t="shared" ref="M87" si="99">SUM(M88:M90)</f>
        <v>0</v>
      </c>
      <c r="N87" s="40">
        <f t="shared" si="93"/>
        <v>0</v>
      </c>
      <c r="O87" s="41">
        <f t="shared" si="94"/>
        <v>0</v>
      </c>
      <c r="P87" s="40">
        <f t="shared" ref="P87:S87" si="100">SUM(P88:P90)</f>
        <v>0</v>
      </c>
      <c r="Q87" s="40">
        <f t="shared" si="100"/>
        <v>0</v>
      </c>
      <c r="R87" s="40">
        <f t="shared" si="100"/>
        <v>0</v>
      </c>
      <c r="S87" s="40">
        <f t="shared" si="100"/>
        <v>0</v>
      </c>
      <c r="T87" s="40">
        <f t="shared" si="95"/>
        <v>0</v>
      </c>
      <c r="U87" s="41">
        <f t="shared" si="78"/>
        <v>0</v>
      </c>
      <c r="V87" s="40">
        <f t="shared" si="96"/>
        <v>-210949.3</v>
      </c>
      <c r="W87" s="41">
        <f t="shared" si="97"/>
        <v>0.58358624690552319</v>
      </c>
      <c r="X87" s="36"/>
      <c r="Y87" s="36"/>
      <c r="Z87" s="5"/>
    </row>
    <row r="88" spans="1:26" s="8" customFormat="1" x14ac:dyDescent="0.25">
      <c r="A88" s="42" t="s">
        <v>164</v>
      </c>
      <c r="B88" s="43" t="s">
        <v>165</v>
      </c>
      <c r="C88" s="44">
        <v>-17640</v>
      </c>
      <c r="D88" s="44">
        <f>-Jan!K305</f>
        <v>-1471.99</v>
      </c>
      <c r="E88" s="44">
        <f>-Fev!L310</f>
        <v>-5441.25</v>
      </c>
      <c r="F88" s="44">
        <f>-Mar!L315</f>
        <v>-4962.3100000000004</v>
      </c>
      <c r="G88" s="44">
        <f>-Abr!L313</f>
        <v>-5658.42</v>
      </c>
      <c r="H88" s="44">
        <f t="shared" si="91"/>
        <v>-17533.97</v>
      </c>
      <c r="I88" s="45">
        <f t="shared" si="92"/>
        <v>0.99398922902494335</v>
      </c>
      <c r="J88" s="44"/>
      <c r="K88" s="44"/>
      <c r="L88" s="44"/>
      <c r="M88" s="44"/>
      <c r="N88" s="44">
        <f t="shared" si="93"/>
        <v>0</v>
      </c>
      <c r="O88" s="45">
        <f t="shared" si="94"/>
        <v>0</v>
      </c>
      <c r="P88" s="44"/>
      <c r="Q88" s="44"/>
      <c r="R88" s="44"/>
      <c r="S88" s="44"/>
      <c r="T88" s="44">
        <f t="shared" si="95"/>
        <v>0</v>
      </c>
      <c r="U88" s="45">
        <f t="shared" si="78"/>
        <v>0</v>
      </c>
      <c r="V88" s="44">
        <f t="shared" si="96"/>
        <v>-17533.97</v>
      </c>
      <c r="W88" s="45">
        <f t="shared" si="97"/>
        <v>0.99398922902494335</v>
      </c>
      <c r="X88" s="36"/>
      <c r="Y88" s="36"/>
      <c r="Z88" s="5"/>
    </row>
    <row r="89" spans="1:26" s="9" customFormat="1" x14ac:dyDescent="0.25">
      <c r="A89" s="42" t="s">
        <v>166</v>
      </c>
      <c r="B89" s="43" t="s">
        <v>167</v>
      </c>
      <c r="C89" s="44">
        <v>-260000</v>
      </c>
      <c r="D89" s="44">
        <f>-Jan!K343-3405.8-Jan!I54</f>
        <v>-45880.75</v>
      </c>
      <c r="E89" s="44">
        <f>-36099.25-Fev!I56</f>
        <v>-58418.75</v>
      </c>
      <c r="F89" s="44">
        <f>-Mar!L364-360-Mar!I61</f>
        <v>-54353.599999999999</v>
      </c>
      <c r="G89" s="44">
        <f>-11261.98-Abr!I59</f>
        <v>-33416.380000000005</v>
      </c>
      <c r="H89" s="44">
        <f t="shared" si="91"/>
        <v>-192069.48</v>
      </c>
      <c r="I89" s="45">
        <f t="shared" si="92"/>
        <v>0.73872876923076924</v>
      </c>
      <c r="J89" s="44"/>
      <c r="K89" s="44"/>
      <c r="L89" s="44"/>
      <c r="M89" s="44"/>
      <c r="N89" s="44">
        <f t="shared" si="93"/>
        <v>0</v>
      </c>
      <c r="O89" s="45">
        <f t="shared" si="94"/>
        <v>0</v>
      </c>
      <c r="P89" s="44"/>
      <c r="Q89" s="44"/>
      <c r="R89" s="44"/>
      <c r="S89" s="44"/>
      <c r="T89" s="44">
        <f t="shared" si="95"/>
        <v>0</v>
      </c>
      <c r="U89" s="45">
        <f t="shared" ref="U89:U123" si="101">IF(C89=0,"-",T89/C89)</f>
        <v>0</v>
      </c>
      <c r="V89" s="44">
        <f t="shared" si="96"/>
        <v>-192069.48</v>
      </c>
      <c r="W89" s="45">
        <f t="shared" si="97"/>
        <v>0.73872876923076924</v>
      </c>
      <c r="X89" s="36"/>
      <c r="Y89" s="36"/>
      <c r="Z89" s="5"/>
    </row>
    <row r="90" spans="1:26" s="9" customFormat="1" x14ac:dyDescent="0.25">
      <c r="A90" s="42" t="s">
        <v>168</v>
      </c>
      <c r="B90" s="43" t="s">
        <v>169</v>
      </c>
      <c r="C90" s="44">
        <v>-83830.649999999994</v>
      </c>
      <c r="D90" s="44">
        <f>-Jan!K405</f>
        <v>-333.95</v>
      </c>
      <c r="E90" s="44">
        <f>-Fev!L423</f>
        <v>-335.62</v>
      </c>
      <c r="F90" s="44">
        <f>-Mar!L437</f>
        <v>-337.3</v>
      </c>
      <c r="G90" s="44">
        <f>-Abr!L448</f>
        <v>-338.98</v>
      </c>
      <c r="H90" s="44">
        <f t="shared" si="91"/>
        <v>-1345.85</v>
      </c>
      <c r="I90" s="45">
        <f t="shared" si="92"/>
        <v>1.6054390607731183E-2</v>
      </c>
      <c r="J90" s="44"/>
      <c r="K90" s="44"/>
      <c r="L90" s="44"/>
      <c r="M90" s="44"/>
      <c r="N90" s="44">
        <f t="shared" si="93"/>
        <v>0</v>
      </c>
      <c r="O90" s="45">
        <f t="shared" si="94"/>
        <v>0</v>
      </c>
      <c r="P90" s="44"/>
      <c r="Q90" s="44"/>
      <c r="R90" s="44"/>
      <c r="S90" s="44"/>
      <c r="T90" s="44">
        <f t="shared" si="95"/>
        <v>0</v>
      </c>
      <c r="U90" s="45">
        <f t="shared" si="101"/>
        <v>0</v>
      </c>
      <c r="V90" s="44">
        <f t="shared" si="96"/>
        <v>-1345.85</v>
      </c>
      <c r="W90" s="45">
        <f t="shared" si="97"/>
        <v>1.6054390607731183E-2</v>
      </c>
      <c r="X90" s="36"/>
      <c r="Y90" s="36"/>
      <c r="Z90" s="5"/>
    </row>
    <row r="91" spans="1:26" s="23" customFormat="1" x14ac:dyDescent="0.25">
      <c r="A91" s="38" t="s">
        <v>170</v>
      </c>
      <c r="B91" s="39" t="s">
        <v>171</v>
      </c>
      <c r="C91" s="40">
        <f>SUM(C92:C97)</f>
        <v>-1494251.78</v>
      </c>
      <c r="D91" s="40">
        <f>SUM(D92:D97)</f>
        <v>-27401.9</v>
      </c>
      <c r="E91" s="40">
        <f>SUM(E92:E97)</f>
        <v>-36347.919999999998</v>
      </c>
      <c r="F91" s="40">
        <f>SUM(F92:F97)</f>
        <v>-69484.53</v>
      </c>
      <c r="G91" s="40">
        <f t="shared" ref="G91" si="102">SUM(G92:G97)</f>
        <v>-55130.48</v>
      </c>
      <c r="H91" s="40">
        <f t="shared" ref="H91:H98" si="103">SUM(D91:G91)</f>
        <v>-188364.83000000002</v>
      </c>
      <c r="I91" s="41">
        <f t="shared" ref="I91:I97" si="104">IF(C91=0,"-",H91/C91)</f>
        <v>0.12605963233318015</v>
      </c>
      <c r="J91" s="40">
        <f>SUM(J92:J97)</f>
        <v>0</v>
      </c>
      <c r="K91" s="40">
        <f>SUM(K92:K97)</f>
        <v>0</v>
      </c>
      <c r="L91" s="40">
        <f>SUM(L92:L97)</f>
        <v>0</v>
      </c>
      <c r="M91" s="40">
        <f t="shared" ref="M91" si="105">SUM(M92:M97)</f>
        <v>0</v>
      </c>
      <c r="N91" s="40">
        <f t="shared" ref="N91:N98" si="106">SUM(J91:M91)</f>
        <v>0</v>
      </c>
      <c r="O91" s="41">
        <f t="shared" si="94"/>
        <v>0</v>
      </c>
      <c r="P91" s="40">
        <f t="shared" ref="P91:S91" si="107">SUM(P92:P97)</f>
        <v>0</v>
      </c>
      <c r="Q91" s="40">
        <f t="shared" si="107"/>
        <v>0</v>
      </c>
      <c r="R91" s="40">
        <f t="shared" si="107"/>
        <v>0</v>
      </c>
      <c r="S91" s="40">
        <f t="shared" si="107"/>
        <v>0</v>
      </c>
      <c r="T91" s="40">
        <f t="shared" si="95"/>
        <v>0</v>
      </c>
      <c r="U91" s="41">
        <f t="shared" si="101"/>
        <v>0</v>
      </c>
      <c r="V91" s="40">
        <f t="shared" si="96"/>
        <v>-188364.83000000002</v>
      </c>
      <c r="W91" s="41">
        <f t="shared" si="97"/>
        <v>0.12605963233318015</v>
      </c>
      <c r="X91" s="36"/>
      <c r="Y91" s="36"/>
      <c r="Z91" s="5"/>
    </row>
    <row r="92" spans="1:26" s="9" customFormat="1" ht="28.8" x14ac:dyDescent="0.25">
      <c r="A92" s="42" t="s">
        <v>172</v>
      </c>
      <c r="B92" s="43" t="s">
        <v>173</v>
      </c>
      <c r="C92" s="44">
        <v>-441000</v>
      </c>
      <c r="D92" s="44">
        <f>-Jan!K349</f>
        <v>-20852.34</v>
      </c>
      <c r="E92" s="44">
        <f>-Fev!L361</f>
        <v>-25936.52</v>
      </c>
      <c r="F92" s="44">
        <f>-Mar!L370</f>
        <v>-45264.56</v>
      </c>
      <c r="G92" s="44">
        <f>-Abr!L370</f>
        <v>-28772.61</v>
      </c>
      <c r="H92" s="44">
        <f t="shared" si="103"/>
        <v>-120826.03</v>
      </c>
      <c r="I92" s="45">
        <f t="shared" si="104"/>
        <v>0.27398192743764171</v>
      </c>
      <c r="J92" s="44"/>
      <c r="K92" s="44"/>
      <c r="L92" s="44"/>
      <c r="M92" s="44"/>
      <c r="N92" s="44">
        <f t="shared" si="106"/>
        <v>0</v>
      </c>
      <c r="O92" s="45">
        <f t="shared" si="94"/>
        <v>0</v>
      </c>
      <c r="P92" s="44"/>
      <c r="Q92" s="44"/>
      <c r="R92" s="44"/>
      <c r="S92" s="44"/>
      <c r="T92" s="44">
        <f t="shared" si="95"/>
        <v>0</v>
      </c>
      <c r="U92" s="45">
        <f t="shared" si="101"/>
        <v>0</v>
      </c>
      <c r="V92" s="44">
        <f t="shared" si="96"/>
        <v>-120826.03</v>
      </c>
      <c r="W92" s="45">
        <f t="shared" si="97"/>
        <v>0.27398192743764171</v>
      </c>
      <c r="X92" s="36"/>
      <c r="Y92" s="36"/>
      <c r="Z92" s="5"/>
    </row>
    <row r="93" spans="1:26" s="9" customFormat="1" x14ac:dyDescent="0.25">
      <c r="A93" s="42" t="s">
        <v>174</v>
      </c>
      <c r="B93" s="43" t="s">
        <v>175</v>
      </c>
      <c r="C93" s="44">
        <v>-36000</v>
      </c>
      <c r="D93" s="44">
        <v>0</v>
      </c>
      <c r="E93" s="44">
        <f>-Fev!L368</f>
        <v>-1290</v>
      </c>
      <c r="F93" s="44">
        <v>0</v>
      </c>
      <c r="G93" s="44">
        <f>-Abr!L378</f>
        <v>0</v>
      </c>
      <c r="H93" s="44">
        <f t="shared" si="103"/>
        <v>-1290</v>
      </c>
      <c r="I93" s="45">
        <f t="shared" si="104"/>
        <v>3.5833333333333335E-2</v>
      </c>
      <c r="J93" s="44"/>
      <c r="K93" s="44"/>
      <c r="L93" s="44"/>
      <c r="M93" s="44"/>
      <c r="N93" s="44">
        <f t="shared" si="106"/>
        <v>0</v>
      </c>
      <c r="O93" s="45">
        <f t="shared" si="94"/>
        <v>0</v>
      </c>
      <c r="P93" s="44"/>
      <c r="Q93" s="44"/>
      <c r="R93" s="44"/>
      <c r="S93" s="44"/>
      <c r="T93" s="44">
        <f t="shared" si="95"/>
        <v>0</v>
      </c>
      <c r="U93" s="45">
        <f t="shared" si="101"/>
        <v>0</v>
      </c>
      <c r="V93" s="44">
        <f t="shared" si="96"/>
        <v>-1290</v>
      </c>
      <c r="W93" s="45">
        <f t="shared" si="97"/>
        <v>3.5833333333333335E-2</v>
      </c>
      <c r="X93" s="125"/>
      <c r="Y93" s="125"/>
      <c r="Z93" s="23"/>
    </row>
    <row r="94" spans="1:26" s="9" customFormat="1" x14ac:dyDescent="0.25">
      <c r="A94" s="42" t="s">
        <v>176</v>
      </c>
      <c r="B94" s="43" t="s">
        <v>177</v>
      </c>
      <c r="C94" s="44">
        <v>0</v>
      </c>
      <c r="D94" s="44">
        <v>0</v>
      </c>
      <c r="E94" s="44">
        <v>-2477.9</v>
      </c>
      <c r="F94" s="44">
        <v>0</v>
      </c>
      <c r="G94" s="44">
        <v>-9995</v>
      </c>
      <c r="H94" s="44">
        <f t="shared" si="103"/>
        <v>-12472.9</v>
      </c>
      <c r="I94" s="45" t="str">
        <f t="shared" si="104"/>
        <v>-</v>
      </c>
      <c r="J94" s="44"/>
      <c r="K94" s="44"/>
      <c r="L94" s="44"/>
      <c r="M94" s="44"/>
      <c r="N94" s="44">
        <f t="shared" si="106"/>
        <v>0</v>
      </c>
      <c r="O94" s="45" t="str">
        <f t="shared" si="94"/>
        <v>-</v>
      </c>
      <c r="P94" s="44"/>
      <c r="Q94" s="44"/>
      <c r="R94" s="44"/>
      <c r="S94" s="44"/>
      <c r="T94" s="44">
        <f t="shared" si="95"/>
        <v>0</v>
      </c>
      <c r="U94" s="45" t="str">
        <f t="shared" si="101"/>
        <v>-</v>
      </c>
      <c r="V94" s="44">
        <f t="shared" si="96"/>
        <v>-12472.9</v>
      </c>
      <c r="W94" s="45" t="str">
        <f t="shared" si="97"/>
        <v>-</v>
      </c>
      <c r="X94" s="36"/>
      <c r="Y94" s="36"/>
      <c r="Z94" s="5"/>
    </row>
    <row r="95" spans="1:26" s="9" customFormat="1" x14ac:dyDescent="0.25">
      <c r="A95" s="42" t="s">
        <v>178</v>
      </c>
      <c r="B95" s="43" t="s">
        <v>179</v>
      </c>
      <c r="C95" s="44">
        <v>-5250</v>
      </c>
      <c r="D95" s="44">
        <f>-Jan!K356</f>
        <v>-6159.56</v>
      </c>
      <c r="E95" s="44">
        <f>-Fev!L371</f>
        <v>-5563.5</v>
      </c>
      <c r="F95" s="44">
        <f>-Mar!L380</f>
        <v>-6159.56</v>
      </c>
      <c r="G95" s="44">
        <f>-Abr!L381</f>
        <v>-5960.87</v>
      </c>
      <c r="H95" s="44">
        <f t="shared" si="103"/>
        <v>-23843.49</v>
      </c>
      <c r="I95" s="45">
        <f t="shared" si="104"/>
        <v>4.5416171428571435</v>
      </c>
      <c r="J95" s="44"/>
      <c r="K95" s="44"/>
      <c r="L95" s="44"/>
      <c r="M95" s="44"/>
      <c r="N95" s="44">
        <f t="shared" si="106"/>
        <v>0</v>
      </c>
      <c r="O95" s="45">
        <f t="shared" si="94"/>
        <v>0</v>
      </c>
      <c r="P95" s="44"/>
      <c r="Q95" s="44"/>
      <c r="R95" s="44"/>
      <c r="S95" s="44"/>
      <c r="T95" s="44">
        <f t="shared" si="95"/>
        <v>0</v>
      </c>
      <c r="U95" s="45">
        <f t="shared" si="101"/>
        <v>0</v>
      </c>
      <c r="V95" s="44">
        <f t="shared" si="96"/>
        <v>-23843.49</v>
      </c>
      <c r="W95" s="45">
        <f t="shared" si="97"/>
        <v>4.5416171428571435</v>
      </c>
      <c r="X95" s="36"/>
      <c r="Y95" s="36"/>
      <c r="Z95" s="5"/>
    </row>
    <row r="96" spans="1:26" s="9" customFormat="1" x14ac:dyDescent="0.25">
      <c r="A96" s="42" t="s">
        <v>180</v>
      </c>
      <c r="B96" s="61" t="s">
        <v>181</v>
      </c>
      <c r="C96" s="44">
        <v>-12000</v>
      </c>
      <c r="D96" s="44">
        <v>0</v>
      </c>
      <c r="E96" s="44">
        <v>0</v>
      </c>
      <c r="F96" s="44">
        <v>0</v>
      </c>
      <c r="G96" s="44">
        <v>0</v>
      </c>
      <c r="H96" s="44">
        <f t="shared" si="103"/>
        <v>0</v>
      </c>
      <c r="I96" s="45">
        <f t="shared" si="104"/>
        <v>0</v>
      </c>
      <c r="J96" s="44"/>
      <c r="K96" s="44"/>
      <c r="L96" s="44"/>
      <c r="M96" s="44"/>
      <c r="N96" s="44">
        <f t="shared" si="106"/>
        <v>0</v>
      </c>
      <c r="O96" s="45">
        <f>IF(C96=0,"-",N96/C96)</f>
        <v>0</v>
      </c>
      <c r="P96" s="44"/>
      <c r="Q96" s="44"/>
      <c r="R96" s="44"/>
      <c r="S96" s="44"/>
      <c r="T96" s="44">
        <f>SUM(P96:S96)</f>
        <v>0</v>
      </c>
      <c r="U96" s="45">
        <f>IF(C96=0,"-",T96/C96)</f>
        <v>0</v>
      </c>
      <c r="V96" s="44">
        <f>H96+N96+T96</f>
        <v>0</v>
      </c>
      <c r="W96" s="45">
        <f>IF(C96=0,"-",V96/C96)</f>
        <v>0</v>
      </c>
      <c r="X96" s="36"/>
      <c r="Y96" s="36"/>
      <c r="Z96" s="5"/>
    </row>
    <row r="97" spans="1:26" s="9" customFormat="1" x14ac:dyDescent="0.25">
      <c r="A97" s="42" t="s">
        <v>182</v>
      </c>
      <c r="B97" s="43" t="s">
        <v>183</v>
      </c>
      <c r="C97" s="44">
        <v>-1000001.78</v>
      </c>
      <c r="D97" s="44">
        <f>-Jan!K359</f>
        <v>-390</v>
      </c>
      <c r="E97" s="44">
        <f>-Fev!L374</f>
        <v>-1080</v>
      </c>
      <c r="F97" s="44">
        <f>-Mar!L383-15451.51</f>
        <v>-18060.41</v>
      </c>
      <c r="G97" s="44">
        <f>-Abr!L384-9252</f>
        <v>-10402</v>
      </c>
      <c r="H97" s="44">
        <f t="shared" si="103"/>
        <v>-29932.41</v>
      </c>
      <c r="I97" s="45">
        <f t="shared" si="104"/>
        <v>2.9932356720405038E-2</v>
      </c>
      <c r="J97" s="44"/>
      <c r="K97" s="44"/>
      <c r="L97" s="44"/>
      <c r="M97" s="44"/>
      <c r="N97" s="44">
        <f t="shared" si="106"/>
        <v>0</v>
      </c>
      <c r="O97" s="45">
        <f t="shared" si="94"/>
        <v>0</v>
      </c>
      <c r="P97" s="44"/>
      <c r="Q97" s="44"/>
      <c r="R97" s="44"/>
      <c r="S97" s="44"/>
      <c r="T97" s="44">
        <f t="shared" si="95"/>
        <v>0</v>
      </c>
      <c r="U97" s="45">
        <f t="shared" si="101"/>
        <v>0</v>
      </c>
      <c r="V97" s="44">
        <f t="shared" si="96"/>
        <v>-29932.41</v>
      </c>
      <c r="W97" s="45">
        <f t="shared" si="97"/>
        <v>2.9932356720405038E-2</v>
      </c>
      <c r="X97" s="36"/>
      <c r="Y97" s="36"/>
      <c r="Z97" s="5"/>
    </row>
    <row r="98" spans="1:26" s="5" customFormat="1" x14ac:dyDescent="0.25">
      <c r="A98" s="38" t="s">
        <v>184</v>
      </c>
      <c r="B98" s="39" t="s">
        <v>185</v>
      </c>
      <c r="C98" s="40">
        <f>C99+C111+C120+C127+C133</f>
        <v>-1739119.24</v>
      </c>
      <c r="D98" s="40">
        <f>D99+D111+D120+D127+D133</f>
        <v>-55523.81</v>
      </c>
      <c r="E98" s="40">
        <f>E99+E111+E120+E127+E133</f>
        <v>-131710.20000000001</v>
      </c>
      <c r="F98" s="40">
        <f>F99+F111+F120+F127+F133</f>
        <v>-110361.03</v>
      </c>
      <c r="G98" s="40">
        <f>G99+G111+G120+G127+G133</f>
        <v>-132245.95000000001</v>
      </c>
      <c r="H98" s="40">
        <f t="shared" si="103"/>
        <v>-429840.99000000005</v>
      </c>
      <c r="I98" s="41">
        <f t="shared" si="92"/>
        <v>0.24716016021995135</v>
      </c>
      <c r="J98" s="40">
        <f>J99+J111+J120+J127+J133</f>
        <v>0</v>
      </c>
      <c r="K98" s="40">
        <f>K99+K111+K120+K127+K133</f>
        <v>0</v>
      </c>
      <c r="L98" s="40">
        <f>L99+L111+L120+L127+L133</f>
        <v>0</v>
      </c>
      <c r="M98" s="40">
        <f>M99+M111+M120+M127+M133</f>
        <v>0</v>
      </c>
      <c r="N98" s="40">
        <f t="shared" si="106"/>
        <v>0</v>
      </c>
      <c r="O98" s="41">
        <f t="shared" si="94"/>
        <v>0</v>
      </c>
      <c r="P98" s="40">
        <f t="shared" ref="P98:S98" si="108">P99+P111+P120+P127+P133</f>
        <v>0</v>
      </c>
      <c r="Q98" s="40">
        <f t="shared" si="108"/>
        <v>0</v>
      </c>
      <c r="R98" s="40">
        <f t="shared" si="108"/>
        <v>0</v>
      </c>
      <c r="S98" s="40">
        <f t="shared" si="108"/>
        <v>0</v>
      </c>
      <c r="T98" s="40">
        <f>SUM(P98:S98)</f>
        <v>0</v>
      </c>
      <c r="U98" s="41">
        <f>IF(C98=0,"-",T98/C98)</f>
        <v>0</v>
      </c>
      <c r="V98" s="40">
        <f>H98+N98+T98</f>
        <v>-429840.99000000005</v>
      </c>
      <c r="W98" s="41">
        <f>IF(C98=0,"-",V98/C98)</f>
        <v>0.24716016021995135</v>
      </c>
      <c r="X98" s="36"/>
      <c r="Y98" s="36"/>
    </row>
    <row r="99" spans="1:26" s="5" customFormat="1" x14ac:dyDescent="0.25">
      <c r="A99" s="38" t="s">
        <v>186</v>
      </c>
      <c r="B99" s="39" t="s">
        <v>187</v>
      </c>
      <c r="C99" s="40">
        <f>SUM(C100:C110)</f>
        <v>-86750</v>
      </c>
      <c r="D99" s="40">
        <f t="shared" ref="D99:G99" si="109">SUM(D100:D110)</f>
        <v>-2615.79</v>
      </c>
      <c r="E99" s="40">
        <f t="shared" si="109"/>
        <v>-1062</v>
      </c>
      <c r="F99" s="40">
        <f t="shared" si="109"/>
        <v>-3175.7799999999997</v>
      </c>
      <c r="G99" s="40">
        <f t="shared" si="109"/>
        <v>-3137.85</v>
      </c>
      <c r="H99" s="40">
        <f t="shared" si="91"/>
        <v>-9991.42</v>
      </c>
      <c r="I99" s="41">
        <f t="shared" si="92"/>
        <v>0.11517487031700288</v>
      </c>
      <c r="J99" s="40">
        <f t="shared" ref="J99:M99" si="110">SUM(J100:J110)</f>
        <v>0</v>
      </c>
      <c r="K99" s="40">
        <f t="shared" si="110"/>
        <v>0</v>
      </c>
      <c r="L99" s="40">
        <f t="shared" si="110"/>
        <v>0</v>
      </c>
      <c r="M99" s="40">
        <f t="shared" si="110"/>
        <v>0</v>
      </c>
      <c r="N99" s="40">
        <f t="shared" si="93"/>
        <v>0</v>
      </c>
      <c r="O99" s="41">
        <f t="shared" si="94"/>
        <v>0</v>
      </c>
      <c r="P99" s="40">
        <f t="shared" ref="P99:S99" si="111">SUM(P100:P110)</f>
        <v>0</v>
      </c>
      <c r="Q99" s="40">
        <f t="shared" si="111"/>
        <v>0</v>
      </c>
      <c r="R99" s="40">
        <f t="shared" si="111"/>
        <v>0</v>
      </c>
      <c r="S99" s="40">
        <f t="shared" si="111"/>
        <v>0</v>
      </c>
      <c r="T99" s="40">
        <f t="shared" si="95"/>
        <v>0</v>
      </c>
      <c r="U99" s="41">
        <f t="shared" si="101"/>
        <v>0</v>
      </c>
      <c r="V99" s="40">
        <f t="shared" si="96"/>
        <v>-9991.42</v>
      </c>
      <c r="W99" s="41">
        <f t="shared" si="97"/>
        <v>0.11517487031700288</v>
      </c>
      <c r="X99" s="36"/>
      <c r="Y99" s="36"/>
    </row>
    <row r="100" spans="1:26" s="8" customFormat="1" x14ac:dyDescent="0.25">
      <c r="A100" s="42" t="s">
        <v>188</v>
      </c>
      <c r="B100" s="61" t="s">
        <v>189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f t="shared" si="91"/>
        <v>0</v>
      </c>
      <c r="I100" s="45" t="str">
        <f t="shared" si="92"/>
        <v>-</v>
      </c>
      <c r="J100" s="44"/>
      <c r="K100" s="44"/>
      <c r="L100" s="44"/>
      <c r="M100" s="44"/>
      <c r="N100" s="44">
        <f t="shared" si="93"/>
        <v>0</v>
      </c>
      <c r="O100" s="45" t="str">
        <f t="shared" si="94"/>
        <v>-</v>
      </c>
      <c r="P100" s="44"/>
      <c r="Q100" s="44"/>
      <c r="R100" s="44"/>
      <c r="S100" s="44"/>
      <c r="T100" s="44">
        <f t="shared" si="95"/>
        <v>0</v>
      </c>
      <c r="U100" s="45" t="str">
        <f t="shared" si="101"/>
        <v>-</v>
      </c>
      <c r="V100" s="44">
        <f t="shared" si="96"/>
        <v>0</v>
      </c>
      <c r="W100" s="45" t="str">
        <f t="shared" si="97"/>
        <v>-</v>
      </c>
      <c r="X100" s="36"/>
      <c r="Y100" s="36"/>
      <c r="Z100" s="5"/>
    </row>
    <row r="101" spans="1:26" s="8" customFormat="1" x14ac:dyDescent="0.25">
      <c r="A101" s="42" t="s">
        <v>190</v>
      </c>
      <c r="B101" s="61" t="s">
        <v>191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f t="shared" si="91"/>
        <v>0</v>
      </c>
      <c r="I101" s="45" t="str">
        <f t="shared" si="92"/>
        <v>-</v>
      </c>
      <c r="J101" s="44"/>
      <c r="K101" s="44"/>
      <c r="L101" s="44"/>
      <c r="M101" s="44"/>
      <c r="N101" s="44">
        <f t="shared" si="93"/>
        <v>0</v>
      </c>
      <c r="O101" s="45" t="str">
        <f t="shared" si="94"/>
        <v>-</v>
      </c>
      <c r="P101" s="44"/>
      <c r="Q101" s="44"/>
      <c r="R101" s="44"/>
      <c r="S101" s="44"/>
      <c r="T101" s="44">
        <f t="shared" si="95"/>
        <v>0</v>
      </c>
      <c r="U101" s="45" t="str">
        <f t="shared" si="101"/>
        <v>-</v>
      </c>
      <c r="V101" s="44">
        <f t="shared" si="96"/>
        <v>0</v>
      </c>
      <c r="W101" s="45" t="str">
        <f t="shared" si="97"/>
        <v>-</v>
      </c>
      <c r="X101" s="36"/>
      <c r="Y101" s="36"/>
      <c r="Z101" s="5"/>
    </row>
    <row r="102" spans="1:26" s="8" customFormat="1" x14ac:dyDescent="0.25">
      <c r="A102" s="42" t="s">
        <v>192</v>
      </c>
      <c r="B102" s="61" t="s">
        <v>193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f t="shared" si="91"/>
        <v>0</v>
      </c>
      <c r="I102" s="45" t="str">
        <f t="shared" si="92"/>
        <v>-</v>
      </c>
      <c r="J102" s="44"/>
      <c r="K102" s="44"/>
      <c r="L102" s="44"/>
      <c r="M102" s="44"/>
      <c r="N102" s="44">
        <f t="shared" si="93"/>
        <v>0</v>
      </c>
      <c r="O102" s="45" t="str">
        <f t="shared" si="94"/>
        <v>-</v>
      </c>
      <c r="P102" s="44"/>
      <c r="Q102" s="44"/>
      <c r="R102" s="44"/>
      <c r="S102" s="44"/>
      <c r="T102" s="44">
        <f t="shared" si="95"/>
        <v>0</v>
      </c>
      <c r="U102" s="45" t="str">
        <f t="shared" si="101"/>
        <v>-</v>
      </c>
      <c r="V102" s="44">
        <f t="shared" si="96"/>
        <v>0</v>
      </c>
      <c r="W102" s="45" t="str">
        <f t="shared" si="97"/>
        <v>-</v>
      </c>
      <c r="X102" s="36"/>
      <c r="Y102" s="36"/>
      <c r="Z102" s="5"/>
    </row>
    <row r="103" spans="1:26" s="8" customFormat="1" x14ac:dyDescent="0.25">
      <c r="A103" s="42" t="s">
        <v>194</v>
      </c>
      <c r="B103" s="61" t="s">
        <v>195</v>
      </c>
      <c r="C103" s="44">
        <v>-15750</v>
      </c>
      <c r="D103" s="44">
        <f>-Jan!K366-1440</f>
        <v>-2615.79</v>
      </c>
      <c r="E103" s="44">
        <f>-Fev!L380</f>
        <v>-1062</v>
      </c>
      <c r="F103" s="44">
        <f>-Mar!L391-1999.99</f>
        <v>-3175.7799999999997</v>
      </c>
      <c r="G103" s="44">
        <f>-Abr!L392-1999.99</f>
        <v>-3137.85</v>
      </c>
      <c r="H103" s="44">
        <f t="shared" si="91"/>
        <v>-9991.42</v>
      </c>
      <c r="I103" s="45">
        <f t="shared" si="92"/>
        <v>0.63437587301587306</v>
      </c>
      <c r="J103" s="44"/>
      <c r="K103" s="44"/>
      <c r="L103" s="44"/>
      <c r="M103" s="44"/>
      <c r="N103" s="44">
        <f t="shared" si="93"/>
        <v>0</v>
      </c>
      <c r="O103" s="45">
        <f t="shared" si="94"/>
        <v>0</v>
      </c>
      <c r="P103" s="44"/>
      <c r="Q103" s="44"/>
      <c r="R103" s="44"/>
      <c r="S103" s="44"/>
      <c r="T103" s="44">
        <f t="shared" si="95"/>
        <v>0</v>
      </c>
      <c r="U103" s="45">
        <f t="shared" si="101"/>
        <v>0</v>
      </c>
      <c r="V103" s="44">
        <f t="shared" si="96"/>
        <v>-9991.42</v>
      </c>
      <c r="W103" s="45">
        <f t="shared" si="97"/>
        <v>0.63437587301587306</v>
      </c>
      <c r="X103" s="36"/>
      <c r="Y103" s="36"/>
      <c r="Z103" s="5"/>
    </row>
    <row r="104" spans="1:26" s="8" customFormat="1" x14ac:dyDescent="0.25">
      <c r="A104" s="42" t="s">
        <v>196</v>
      </c>
      <c r="B104" s="61" t="s">
        <v>197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f t="shared" si="91"/>
        <v>0</v>
      </c>
      <c r="I104" s="45" t="str">
        <f t="shared" si="92"/>
        <v>-</v>
      </c>
      <c r="J104" s="44"/>
      <c r="K104" s="44"/>
      <c r="L104" s="44"/>
      <c r="M104" s="44"/>
      <c r="N104" s="44">
        <f t="shared" si="93"/>
        <v>0</v>
      </c>
      <c r="O104" s="45" t="str">
        <f t="shared" si="94"/>
        <v>-</v>
      </c>
      <c r="P104" s="44"/>
      <c r="Q104" s="44"/>
      <c r="R104" s="44"/>
      <c r="S104" s="44"/>
      <c r="T104" s="44">
        <f t="shared" si="95"/>
        <v>0</v>
      </c>
      <c r="U104" s="45" t="str">
        <f t="shared" si="101"/>
        <v>-</v>
      </c>
      <c r="V104" s="44">
        <f t="shared" si="96"/>
        <v>0</v>
      </c>
      <c r="W104" s="45" t="str">
        <f t="shared" si="97"/>
        <v>-</v>
      </c>
      <c r="X104" s="36"/>
      <c r="Y104" s="36"/>
      <c r="Z104" s="5"/>
    </row>
    <row r="105" spans="1:26" s="8" customFormat="1" x14ac:dyDescent="0.25">
      <c r="A105" s="42" t="s">
        <v>198</v>
      </c>
      <c r="B105" s="61" t="s">
        <v>199</v>
      </c>
      <c r="C105" s="44">
        <v>-10000</v>
      </c>
      <c r="D105" s="44">
        <v>0</v>
      </c>
      <c r="E105" s="44">
        <v>0</v>
      </c>
      <c r="F105" s="44">
        <v>0</v>
      </c>
      <c r="G105" s="44">
        <v>0</v>
      </c>
      <c r="H105" s="44">
        <f t="shared" si="91"/>
        <v>0</v>
      </c>
      <c r="I105" s="45">
        <f t="shared" si="92"/>
        <v>0</v>
      </c>
      <c r="J105" s="44"/>
      <c r="K105" s="44"/>
      <c r="L105" s="44"/>
      <c r="M105" s="44"/>
      <c r="N105" s="44">
        <f t="shared" si="93"/>
        <v>0</v>
      </c>
      <c r="O105" s="45">
        <f t="shared" si="94"/>
        <v>0</v>
      </c>
      <c r="P105" s="44"/>
      <c r="Q105" s="44"/>
      <c r="R105" s="44"/>
      <c r="S105" s="44"/>
      <c r="T105" s="44">
        <f t="shared" si="95"/>
        <v>0</v>
      </c>
      <c r="U105" s="45">
        <f t="shared" si="101"/>
        <v>0</v>
      </c>
      <c r="V105" s="44">
        <f t="shared" si="96"/>
        <v>0</v>
      </c>
      <c r="W105" s="45">
        <f t="shared" si="97"/>
        <v>0</v>
      </c>
      <c r="X105" s="36"/>
      <c r="Y105" s="36"/>
      <c r="Z105" s="5"/>
    </row>
    <row r="106" spans="1:26" s="8" customFormat="1" x14ac:dyDescent="0.25">
      <c r="A106" s="42" t="s">
        <v>200</v>
      </c>
      <c r="B106" s="61" t="s">
        <v>201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f t="shared" si="91"/>
        <v>0</v>
      </c>
      <c r="I106" s="45" t="str">
        <f t="shared" si="92"/>
        <v>-</v>
      </c>
      <c r="J106" s="44"/>
      <c r="K106" s="44"/>
      <c r="L106" s="44"/>
      <c r="M106" s="44"/>
      <c r="N106" s="44">
        <f t="shared" si="93"/>
        <v>0</v>
      </c>
      <c r="O106" s="45" t="str">
        <f t="shared" si="94"/>
        <v>-</v>
      </c>
      <c r="P106" s="44"/>
      <c r="Q106" s="44"/>
      <c r="R106" s="44"/>
      <c r="S106" s="44"/>
      <c r="T106" s="44">
        <f t="shared" si="95"/>
        <v>0</v>
      </c>
      <c r="U106" s="45" t="str">
        <f t="shared" si="101"/>
        <v>-</v>
      </c>
      <c r="V106" s="44">
        <f t="shared" si="96"/>
        <v>0</v>
      </c>
      <c r="W106" s="45" t="str">
        <f t="shared" si="97"/>
        <v>-</v>
      </c>
      <c r="X106" s="36"/>
      <c r="Y106" s="36"/>
      <c r="Z106" s="5"/>
    </row>
    <row r="107" spans="1:26" s="8" customFormat="1" x14ac:dyDescent="0.25">
      <c r="A107" s="42" t="s">
        <v>202</v>
      </c>
      <c r="B107" s="61" t="s">
        <v>203</v>
      </c>
      <c r="C107" s="44">
        <v>-16000</v>
      </c>
      <c r="D107" s="44">
        <v>0</v>
      </c>
      <c r="E107" s="44">
        <v>0</v>
      </c>
      <c r="F107" s="44">
        <v>0</v>
      </c>
      <c r="G107" s="44">
        <v>0</v>
      </c>
      <c r="H107" s="44">
        <f t="shared" si="91"/>
        <v>0</v>
      </c>
      <c r="I107" s="45">
        <f t="shared" si="92"/>
        <v>0</v>
      </c>
      <c r="J107" s="44"/>
      <c r="K107" s="44"/>
      <c r="L107" s="44"/>
      <c r="M107" s="44"/>
      <c r="N107" s="44">
        <f t="shared" si="93"/>
        <v>0</v>
      </c>
      <c r="O107" s="45">
        <f t="shared" si="94"/>
        <v>0</v>
      </c>
      <c r="P107" s="44"/>
      <c r="Q107" s="44"/>
      <c r="R107" s="44"/>
      <c r="S107" s="44"/>
      <c r="T107" s="44">
        <f t="shared" si="95"/>
        <v>0</v>
      </c>
      <c r="U107" s="45">
        <f t="shared" si="101"/>
        <v>0</v>
      </c>
      <c r="V107" s="44">
        <f t="shared" si="96"/>
        <v>0</v>
      </c>
      <c r="W107" s="45">
        <f t="shared" si="97"/>
        <v>0</v>
      </c>
      <c r="X107" s="36"/>
      <c r="Y107" s="36"/>
      <c r="Z107" s="5"/>
    </row>
    <row r="108" spans="1:26" s="8" customFormat="1" x14ac:dyDescent="0.25">
      <c r="A108" s="42" t="s">
        <v>204</v>
      </c>
      <c r="B108" s="61" t="s">
        <v>205</v>
      </c>
      <c r="C108" s="44">
        <v>-5000</v>
      </c>
      <c r="D108" s="44">
        <v>0</v>
      </c>
      <c r="E108" s="44">
        <v>0</v>
      </c>
      <c r="F108" s="44">
        <v>0</v>
      </c>
      <c r="G108" s="44">
        <v>0</v>
      </c>
      <c r="H108" s="44">
        <f t="shared" ref="H108:H110" si="112">SUM(D108:G108)</f>
        <v>0</v>
      </c>
      <c r="I108" s="45">
        <f t="shared" ref="I108:I110" si="113">IF(C108=0,"-",H108/C108)</f>
        <v>0</v>
      </c>
      <c r="J108" s="44"/>
      <c r="K108" s="44"/>
      <c r="L108" s="44"/>
      <c r="M108" s="44"/>
      <c r="N108" s="44">
        <f t="shared" ref="N108:N110" si="114">SUM(J108:M108)</f>
        <v>0</v>
      </c>
      <c r="O108" s="45">
        <f t="shared" ref="O108:O110" si="115">IF(C108=0,"-",N108/C108)</f>
        <v>0</v>
      </c>
      <c r="P108" s="44"/>
      <c r="Q108" s="44"/>
      <c r="R108" s="44"/>
      <c r="S108" s="44"/>
      <c r="T108" s="44">
        <f t="shared" ref="T108:T110" si="116">SUM(P108:S108)</f>
        <v>0</v>
      </c>
      <c r="U108" s="45">
        <f t="shared" ref="U108:U110" si="117">IF(C108=0,"-",T108/C108)</f>
        <v>0</v>
      </c>
      <c r="V108" s="44">
        <f t="shared" ref="V108:V110" si="118">H108+N108+T108</f>
        <v>0</v>
      </c>
      <c r="W108" s="45">
        <f t="shared" ref="W108:W110" si="119">IF(C108=0,"-",V108/C108)</f>
        <v>0</v>
      </c>
      <c r="X108" s="36"/>
      <c r="Y108" s="36"/>
      <c r="Z108" s="5"/>
    </row>
    <row r="109" spans="1:26" s="8" customFormat="1" x14ac:dyDescent="0.25">
      <c r="A109" s="42" t="s">
        <v>206</v>
      </c>
      <c r="B109" s="61" t="s">
        <v>207</v>
      </c>
      <c r="C109" s="44">
        <v>-40000</v>
      </c>
      <c r="D109" s="44">
        <v>0</v>
      </c>
      <c r="E109" s="44">
        <v>0</v>
      </c>
      <c r="F109" s="44">
        <v>0</v>
      </c>
      <c r="G109" s="44">
        <v>0</v>
      </c>
      <c r="H109" s="44">
        <f t="shared" si="112"/>
        <v>0</v>
      </c>
      <c r="I109" s="45">
        <f t="shared" si="113"/>
        <v>0</v>
      </c>
      <c r="J109" s="44"/>
      <c r="K109" s="44"/>
      <c r="L109" s="44"/>
      <c r="M109" s="44"/>
      <c r="N109" s="44">
        <f t="shared" si="114"/>
        <v>0</v>
      </c>
      <c r="O109" s="45">
        <f t="shared" si="115"/>
        <v>0</v>
      </c>
      <c r="P109" s="44"/>
      <c r="Q109" s="44"/>
      <c r="R109" s="44"/>
      <c r="S109" s="44"/>
      <c r="T109" s="44">
        <f t="shared" si="116"/>
        <v>0</v>
      </c>
      <c r="U109" s="45">
        <f t="shared" si="117"/>
        <v>0</v>
      </c>
      <c r="V109" s="44">
        <f t="shared" si="118"/>
        <v>0</v>
      </c>
      <c r="W109" s="45">
        <f t="shared" si="119"/>
        <v>0</v>
      </c>
      <c r="X109" s="36"/>
      <c r="Y109" s="36"/>
      <c r="Z109" s="5"/>
    </row>
    <row r="110" spans="1:26" s="8" customFormat="1" x14ac:dyDescent="0.25">
      <c r="A110" s="42" t="s">
        <v>208</v>
      </c>
      <c r="B110" s="61" t="s">
        <v>209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f t="shared" si="112"/>
        <v>0</v>
      </c>
      <c r="I110" s="45" t="str">
        <f t="shared" si="113"/>
        <v>-</v>
      </c>
      <c r="J110" s="44"/>
      <c r="K110" s="44"/>
      <c r="L110" s="44"/>
      <c r="M110" s="44"/>
      <c r="N110" s="44">
        <f t="shared" si="114"/>
        <v>0</v>
      </c>
      <c r="O110" s="45" t="str">
        <f t="shared" si="115"/>
        <v>-</v>
      </c>
      <c r="P110" s="44"/>
      <c r="Q110" s="44"/>
      <c r="R110" s="44"/>
      <c r="S110" s="44"/>
      <c r="T110" s="44">
        <f t="shared" si="116"/>
        <v>0</v>
      </c>
      <c r="U110" s="45" t="str">
        <f t="shared" si="117"/>
        <v>-</v>
      </c>
      <c r="V110" s="44">
        <f t="shared" si="118"/>
        <v>0</v>
      </c>
      <c r="W110" s="45" t="str">
        <f t="shared" si="119"/>
        <v>-</v>
      </c>
      <c r="X110" s="36"/>
      <c r="Y110" s="36"/>
      <c r="Z110" s="5"/>
    </row>
    <row r="111" spans="1:26" s="5" customFormat="1" x14ac:dyDescent="0.25">
      <c r="A111" s="38" t="s">
        <v>210</v>
      </c>
      <c r="B111" s="39" t="s">
        <v>211</v>
      </c>
      <c r="C111" s="40">
        <f>SUM(C112:C119)</f>
        <v>-1083000</v>
      </c>
      <c r="D111" s="40">
        <f t="shared" ref="D111:G111" si="120">SUM(D112:D119)</f>
        <v>-49685.75</v>
      </c>
      <c r="E111" s="40">
        <f t="shared" si="120"/>
        <v>-115694.95</v>
      </c>
      <c r="F111" s="40">
        <f t="shared" si="120"/>
        <v>-74923.78</v>
      </c>
      <c r="G111" s="40">
        <f t="shared" si="120"/>
        <v>-94011.079999999987</v>
      </c>
      <c r="H111" s="40">
        <f t="shared" si="91"/>
        <v>-334315.56</v>
      </c>
      <c r="I111" s="41">
        <f t="shared" si="92"/>
        <v>0.30869396121883658</v>
      </c>
      <c r="J111" s="40">
        <f t="shared" ref="J111:M111" si="121">SUM(J112:J119)</f>
        <v>0</v>
      </c>
      <c r="K111" s="40">
        <f t="shared" si="121"/>
        <v>0</v>
      </c>
      <c r="L111" s="40">
        <f t="shared" si="121"/>
        <v>0</v>
      </c>
      <c r="M111" s="40">
        <f t="shared" si="121"/>
        <v>0</v>
      </c>
      <c r="N111" s="40">
        <f t="shared" si="93"/>
        <v>0</v>
      </c>
      <c r="O111" s="41">
        <f t="shared" si="94"/>
        <v>0</v>
      </c>
      <c r="P111" s="40">
        <f t="shared" ref="P111:S111" si="122">SUM(P112:P119)</f>
        <v>0</v>
      </c>
      <c r="Q111" s="40">
        <f t="shared" si="122"/>
        <v>0</v>
      </c>
      <c r="R111" s="40">
        <f t="shared" si="122"/>
        <v>0</v>
      </c>
      <c r="S111" s="40">
        <f t="shared" si="122"/>
        <v>0</v>
      </c>
      <c r="T111" s="40">
        <f t="shared" si="95"/>
        <v>0</v>
      </c>
      <c r="U111" s="41">
        <f t="shared" si="101"/>
        <v>0</v>
      </c>
      <c r="V111" s="40">
        <f t="shared" si="96"/>
        <v>-334315.56</v>
      </c>
      <c r="W111" s="41">
        <f t="shared" si="97"/>
        <v>0.30869396121883658</v>
      </c>
      <c r="X111" s="36"/>
      <c r="Y111" s="36"/>
    </row>
    <row r="112" spans="1:26" s="9" customFormat="1" x14ac:dyDescent="0.25">
      <c r="A112" s="42" t="s">
        <v>212</v>
      </c>
      <c r="B112" s="61" t="s">
        <v>213</v>
      </c>
      <c r="C112" s="44">
        <v>-567000</v>
      </c>
      <c r="D112" s="44">
        <f>-Jan!K375-1404.07-1404.07</f>
        <v>-48939.86</v>
      </c>
      <c r="E112" s="44">
        <f>-Fev!L390</f>
        <v>-31173.16</v>
      </c>
      <c r="F112" s="44">
        <f>-Mar!L401-6369.05</f>
        <v>-69066.61</v>
      </c>
      <c r="G112" s="44">
        <f>-Abr!L405-138+1999.99+3439.99+18547.02</f>
        <v>-74041.679999999978</v>
      </c>
      <c r="H112" s="44">
        <f t="shared" si="91"/>
        <v>-223221.31</v>
      </c>
      <c r="I112" s="45">
        <f t="shared" si="92"/>
        <v>0.39368837742504409</v>
      </c>
      <c r="J112" s="44"/>
      <c r="K112" s="44"/>
      <c r="L112" s="44"/>
      <c r="M112" s="44"/>
      <c r="N112" s="44">
        <f t="shared" si="93"/>
        <v>0</v>
      </c>
      <c r="O112" s="45">
        <f t="shared" si="94"/>
        <v>0</v>
      </c>
      <c r="P112" s="44"/>
      <c r="Q112" s="44"/>
      <c r="R112" s="44"/>
      <c r="S112" s="44"/>
      <c r="T112" s="44">
        <f t="shared" si="95"/>
        <v>0</v>
      </c>
      <c r="U112" s="45">
        <f t="shared" si="101"/>
        <v>0</v>
      </c>
      <c r="V112" s="44">
        <f t="shared" si="96"/>
        <v>-223221.31</v>
      </c>
      <c r="W112" s="45">
        <f t="shared" si="97"/>
        <v>0.39368837742504409</v>
      </c>
      <c r="X112" s="36"/>
      <c r="Y112" s="36"/>
      <c r="Z112" s="5"/>
    </row>
    <row r="113" spans="1:26" s="9" customFormat="1" x14ac:dyDescent="0.25">
      <c r="A113" s="42" t="s">
        <v>214</v>
      </c>
      <c r="B113" s="61" t="s">
        <v>215</v>
      </c>
      <c r="C113" s="44">
        <v>-150000</v>
      </c>
      <c r="D113" s="44">
        <v>0</v>
      </c>
      <c r="E113" s="44">
        <v>0</v>
      </c>
      <c r="F113" s="44">
        <v>0</v>
      </c>
      <c r="G113" s="44">
        <v>0</v>
      </c>
      <c r="H113" s="44">
        <f t="shared" ref="H113:H154" si="123">SUM(D113:G113)</f>
        <v>0</v>
      </c>
      <c r="I113" s="45">
        <f t="shared" ref="I113:I161" si="124">IF(C113=0,"-",H113/C113)</f>
        <v>0</v>
      </c>
      <c r="J113" s="44"/>
      <c r="K113" s="44"/>
      <c r="L113" s="44"/>
      <c r="M113" s="44"/>
      <c r="N113" s="44">
        <f t="shared" ref="N113:N161" si="125">SUM(J113:M113)</f>
        <v>0</v>
      </c>
      <c r="O113" s="45">
        <f t="shared" ref="O113:O161" si="126">IF(C113=0,"-",N113/C113)</f>
        <v>0</v>
      </c>
      <c r="P113" s="44"/>
      <c r="Q113" s="44"/>
      <c r="R113" s="44"/>
      <c r="S113" s="44"/>
      <c r="T113" s="44">
        <f t="shared" ref="T113:T161" si="127">SUM(P113:S113)</f>
        <v>0</v>
      </c>
      <c r="U113" s="45">
        <f t="shared" si="101"/>
        <v>0</v>
      </c>
      <c r="V113" s="44">
        <f t="shared" ref="V113:V161" si="128">H113+N113+T113</f>
        <v>0</v>
      </c>
      <c r="W113" s="45">
        <f t="shared" ref="W113:W161" si="129">IF(C113=0,"-",V113/C113)</f>
        <v>0</v>
      </c>
      <c r="X113" s="36"/>
      <c r="Y113" s="36"/>
      <c r="Z113" s="5"/>
    </row>
    <row r="114" spans="1:26" s="9" customFormat="1" x14ac:dyDescent="0.25">
      <c r="A114" s="42" t="s">
        <v>216</v>
      </c>
      <c r="B114" s="61" t="s">
        <v>217</v>
      </c>
      <c r="C114" s="44">
        <v>-80000</v>
      </c>
      <c r="D114" s="44">
        <v>0</v>
      </c>
      <c r="E114" s="44">
        <v>0</v>
      </c>
      <c r="F114" s="44">
        <v>0</v>
      </c>
      <c r="G114" s="44">
        <f>-Abr!L429</f>
        <v>-814</v>
      </c>
      <c r="H114" s="44">
        <f t="shared" si="123"/>
        <v>-814</v>
      </c>
      <c r="I114" s="45">
        <f t="shared" si="124"/>
        <v>1.0175E-2</v>
      </c>
      <c r="J114" s="44"/>
      <c r="K114" s="44"/>
      <c r="L114" s="44"/>
      <c r="M114" s="44"/>
      <c r="N114" s="44">
        <f t="shared" si="125"/>
        <v>0</v>
      </c>
      <c r="O114" s="45">
        <f t="shared" si="126"/>
        <v>0</v>
      </c>
      <c r="P114" s="44"/>
      <c r="Q114" s="44"/>
      <c r="R114" s="44"/>
      <c r="S114" s="44"/>
      <c r="T114" s="44">
        <f t="shared" si="127"/>
        <v>0</v>
      </c>
      <c r="U114" s="45">
        <f t="shared" si="101"/>
        <v>0</v>
      </c>
      <c r="V114" s="44">
        <f t="shared" si="128"/>
        <v>-814</v>
      </c>
      <c r="W114" s="45">
        <f t="shared" si="129"/>
        <v>1.0175E-2</v>
      </c>
      <c r="X114" s="36"/>
      <c r="Y114" s="36"/>
      <c r="Z114" s="5"/>
    </row>
    <row r="115" spans="1:26" s="8" customFormat="1" x14ac:dyDescent="0.25">
      <c r="A115" s="42" t="s">
        <v>218</v>
      </c>
      <c r="B115" s="61" t="s">
        <v>219</v>
      </c>
      <c r="C115" s="44">
        <v>-50000</v>
      </c>
      <c r="D115" s="44">
        <v>0</v>
      </c>
      <c r="E115" s="44">
        <v>0</v>
      </c>
      <c r="F115" s="44">
        <v>0</v>
      </c>
      <c r="G115" s="44">
        <v>0</v>
      </c>
      <c r="H115" s="44">
        <f t="shared" si="123"/>
        <v>0</v>
      </c>
      <c r="I115" s="45">
        <f t="shared" si="124"/>
        <v>0</v>
      </c>
      <c r="J115" s="44"/>
      <c r="K115" s="44"/>
      <c r="L115" s="44"/>
      <c r="M115" s="44"/>
      <c r="N115" s="44">
        <f t="shared" si="125"/>
        <v>0</v>
      </c>
      <c r="O115" s="45">
        <f t="shared" si="126"/>
        <v>0</v>
      </c>
      <c r="P115" s="44"/>
      <c r="Q115" s="44"/>
      <c r="R115" s="44"/>
      <c r="S115" s="44"/>
      <c r="T115" s="44">
        <f t="shared" si="127"/>
        <v>0</v>
      </c>
      <c r="U115" s="45">
        <f t="shared" si="101"/>
        <v>0</v>
      </c>
      <c r="V115" s="44">
        <f t="shared" si="128"/>
        <v>0</v>
      </c>
      <c r="W115" s="45">
        <f t="shared" si="129"/>
        <v>0</v>
      </c>
      <c r="X115" s="36"/>
      <c r="Y115" s="36"/>
      <c r="Z115" s="5"/>
    </row>
    <row r="116" spans="1:26" s="8" customFormat="1" x14ac:dyDescent="0.25">
      <c r="A116" s="42" t="s">
        <v>220</v>
      </c>
      <c r="B116" s="61" t="s">
        <v>221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f t="shared" si="123"/>
        <v>0</v>
      </c>
      <c r="I116" s="45" t="str">
        <f t="shared" si="124"/>
        <v>-</v>
      </c>
      <c r="J116" s="44"/>
      <c r="K116" s="44"/>
      <c r="L116" s="44"/>
      <c r="M116" s="44"/>
      <c r="N116" s="44">
        <f t="shared" si="125"/>
        <v>0</v>
      </c>
      <c r="O116" s="45" t="str">
        <f t="shared" si="126"/>
        <v>-</v>
      </c>
      <c r="P116" s="44"/>
      <c r="Q116" s="44"/>
      <c r="R116" s="44"/>
      <c r="S116" s="44"/>
      <c r="T116" s="44">
        <f t="shared" si="127"/>
        <v>0</v>
      </c>
      <c r="U116" s="45" t="str">
        <f t="shared" si="101"/>
        <v>-</v>
      </c>
      <c r="V116" s="44">
        <f t="shared" si="128"/>
        <v>0</v>
      </c>
      <c r="W116" s="45" t="str">
        <f t="shared" si="129"/>
        <v>-</v>
      </c>
      <c r="X116" s="36"/>
      <c r="Y116" s="36"/>
      <c r="Z116" s="5"/>
    </row>
    <row r="117" spans="1:26" s="8" customFormat="1" x14ac:dyDescent="0.25">
      <c r="A117" s="42" t="s">
        <v>222</v>
      </c>
      <c r="B117" s="61" t="s">
        <v>223</v>
      </c>
      <c r="C117" s="44">
        <v>-236000</v>
      </c>
      <c r="D117" s="44">
        <f>-Jan!K389</f>
        <v>-745.89</v>
      </c>
      <c r="E117" s="44">
        <f>-Fev!L407</f>
        <v>-84521.79</v>
      </c>
      <c r="F117" s="44">
        <f>-Mar!L421</f>
        <v>-5857.17</v>
      </c>
      <c r="G117" s="44">
        <f>-Abr!L432</f>
        <v>-19155.400000000001</v>
      </c>
      <c r="H117" s="44">
        <f t="shared" si="123"/>
        <v>-110280.25</v>
      </c>
      <c r="I117" s="45">
        <f t="shared" si="124"/>
        <v>0.46728919491525422</v>
      </c>
      <c r="J117" s="44"/>
      <c r="K117" s="44"/>
      <c r="L117" s="44"/>
      <c r="M117" s="44"/>
      <c r="N117" s="44">
        <f t="shared" si="125"/>
        <v>0</v>
      </c>
      <c r="O117" s="45">
        <f t="shared" si="126"/>
        <v>0</v>
      </c>
      <c r="P117" s="44"/>
      <c r="Q117" s="44"/>
      <c r="R117" s="44"/>
      <c r="S117" s="44"/>
      <c r="T117" s="44">
        <f t="shared" si="127"/>
        <v>0</v>
      </c>
      <c r="U117" s="45">
        <f t="shared" si="101"/>
        <v>0</v>
      </c>
      <c r="V117" s="44">
        <f t="shared" si="128"/>
        <v>-110280.25</v>
      </c>
      <c r="W117" s="45">
        <f t="shared" si="129"/>
        <v>0.46728919491525422</v>
      </c>
      <c r="X117" s="36"/>
      <c r="Y117" s="36"/>
      <c r="Z117" s="5"/>
    </row>
    <row r="118" spans="1:26" s="8" customFormat="1" ht="43.2" x14ac:dyDescent="0.25">
      <c r="A118" s="42" t="s">
        <v>224</v>
      </c>
      <c r="B118" s="61" t="s">
        <v>225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f t="shared" ref="H118:H119" si="130">SUM(D118:G118)</f>
        <v>0</v>
      </c>
      <c r="I118" s="45" t="str">
        <f t="shared" ref="I118:I119" si="131">IF(C118=0,"-",H118/C118)</f>
        <v>-</v>
      </c>
      <c r="J118" s="44"/>
      <c r="K118" s="44"/>
      <c r="L118" s="44"/>
      <c r="M118" s="44"/>
      <c r="N118" s="44">
        <f t="shared" ref="N118:N119" si="132">SUM(J118:M118)</f>
        <v>0</v>
      </c>
      <c r="O118" s="45" t="str">
        <f t="shared" ref="O118:O119" si="133">IF(C118=0,"-",N118/C118)</f>
        <v>-</v>
      </c>
      <c r="P118" s="44"/>
      <c r="Q118" s="44"/>
      <c r="R118" s="44"/>
      <c r="S118" s="44"/>
      <c r="T118" s="44">
        <f t="shared" ref="T118:T119" si="134">SUM(P118:S118)</f>
        <v>0</v>
      </c>
      <c r="U118" s="45" t="str">
        <f t="shared" ref="U118:U119" si="135">IF(C118=0,"-",T118/C118)</f>
        <v>-</v>
      </c>
      <c r="V118" s="44">
        <f t="shared" ref="V118:V119" si="136">H118+N118+T118</f>
        <v>0</v>
      </c>
      <c r="W118" s="45" t="str">
        <f t="shared" ref="W118:W119" si="137">IF(C118=0,"-",V118/C118)</f>
        <v>-</v>
      </c>
      <c r="X118" s="36"/>
      <c r="Y118" s="36"/>
      <c r="Z118" s="5"/>
    </row>
    <row r="119" spans="1:26" s="8" customFormat="1" x14ac:dyDescent="0.25">
      <c r="A119" s="42" t="s">
        <v>226</v>
      </c>
      <c r="B119" s="61" t="s">
        <v>227</v>
      </c>
      <c r="C119" s="44">
        <v>0</v>
      </c>
      <c r="D119" s="44">
        <v>0</v>
      </c>
      <c r="E119" s="44"/>
      <c r="F119" s="44">
        <v>0</v>
      </c>
      <c r="G119" s="44">
        <v>0</v>
      </c>
      <c r="H119" s="44">
        <f t="shared" si="130"/>
        <v>0</v>
      </c>
      <c r="I119" s="45" t="str">
        <f t="shared" si="131"/>
        <v>-</v>
      </c>
      <c r="J119" s="44"/>
      <c r="K119" s="44"/>
      <c r="L119" s="44"/>
      <c r="M119" s="44"/>
      <c r="N119" s="44">
        <f t="shared" si="132"/>
        <v>0</v>
      </c>
      <c r="O119" s="45" t="str">
        <f t="shared" si="133"/>
        <v>-</v>
      </c>
      <c r="P119" s="44"/>
      <c r="Q119" s="44"/>
      <c r="R119" s="44"/>
      <c r="S119" s="44"/>
      <c r="T119" s="44">
        <f t="shared" si="134"/>
        <v>0</v>
      </c>
      <c r="U119" s="45" t="str">
        <f t="shared" si="135"/>
        <v>-</v>
      </c>
      <c r="V119" s="44">
        <f t="shared" si="136"/>
        <v>0</v>
      </c>
      <c r="W119" s="45" t="str">
        <f t="shared" si="137"/>
        <v>-</v>
      </c>
      <c r="X119" s="36"/>
      <c r="Y119" s="36"/>
      <c r="Z119" s="5"/>
    </row>
    <row r="120" spans="1:26" s="5" customFormat="1" x14ac:dyDescent="0.25">
      <c r="A120" s="38" t="s">
        <v>228</v>
      </c>
      <c r="B120" s="39" t="s">
        <v>229</v>
      </c>
      <c r="C120" s="40">
        <f>SUM(C121:C126)</f>
        <v>-194000</v>
      </c>
      <c r="D120" s="40">
        <f t="shared" ref="D120:G120" si="138">SUM(D121:D126)</f>
        <v>-3222.2700000000004</v>
      </c>
      <c r="E120" s="40">
        <f t="shared" si="138"/>
        <v>-14953.25</v>
      </c>
      <c r="F120" s="40">
        <f t="shared" si="138"/>
        <v>-12761.47</v>
      </c>
      <c r="G120" s="40">
        <f t="shared" si="138"/>
        <v>-20097.02</v>
      </c>
      <c r="H120" s="40">
        <f t="shared" si="123"/>
        <v>-51034.009999999995</v>
      </c>
      <c r="I120" s="41">
        <f t="shared" si="124"/>
        <v>0.26306190721649481</v>
      </c>
      <c r="J120" s="40">
        <f t="shared" ref="J120:M120" si="139">SUM(J121:J126)</f>
        <v>0</v>
      </c>
      <c r="K120" s="40">
        <f t="shared" si="139"/>
        <v>0</v>
      </c>
      <c r="L120" s="40">
        <f t="shared" si="139"/>
        <v>0</v>
      </c>
      <c r="M120" s="40">
        <f t="shared" si="139"/>
        <v>0</v>
      </c>
      <c r="N120" s="40">
        <f t="shared" si="125"/>
        <v>0</v>
      </c>
      <c r="O120" s="41">
        <f t="shared" si="126"/>
        <v>0</v>
      </c>
      <c r="P120" s="40">
        <f t="shared" ref="P120:S120" si="140">SUM(P121:P126)</f>
        <v>0</v>
      </c>
      <c r="Q120" s="40">
        <f t="shared" si="140"/>
        <v>0</v>
      </c>
      <c r="R120" s="40">
        <f t="shared" si="140"/>
        <v>0</v>
      </c>
      <c r="S120" s="40">
        <f t="shared" si="140"/>
        <v>0</v>
      </c>
      <c r="T120" s="40">
        <f t="shared" si="127"/>
        <v>0</v>
      </c>
      <c r="U120" s="41">
        <f t="shared" si="101"/>
        <v>0</v>
      </c>
      <c r="V120" s="40">
        <f t="shared" si="128"/>
        <v>-51034.009999999995</v>
      </c>
      <c r="W120" s="41">
        <f t="shared" si="129"/>
        <v>0.26306190721649481</v>
      </c>
      <c r="X120" s="36"/>
      <c r="Y120" s="36"/>
    </row>
    <row r="121" spans="1:26" s="8" customFormat="1" x14ac:dyDescent="0.25">
      <c r="A121" s="42" t="s">
        <v>230</v>
      </c>
      <c r="B121" s="61" t="s">
        <v>231</v>
      </c>
      <c r="C121" s="44">
        <v>-50000</v>
      </c>
      <c r="D121" s="44">
        <f>-Jan!K371+1440</f>
        <v>-3222.2700000000004</v>
      </c>
      <c r="E121" s="44">
        <f>-Fev!L386</f>
        <v>-13329.25</v>
      </c>
      <c r="F121" s="44">
        <f>-Mar!L397+1999.99</f>
        <v>-12055.92</v>
      </c>
      <c r="G121" s="44">
        <f>-1550</f>
        <v>-1550</v>
      </c>
      <c r="H121" s="44">
        <f t="shared" si="123"/>
        <v>-30157.440000000002</v>
      </c>
      <c r="I121" s="45">
        <f t="shared" si="124"/>
        <v>0.60314880000000004</v>
      </c>
      <c r="J121" s="44"/>
      <c r="K121" s="44"/>
      <c r="L121" s="44"/>
      <c r="M121" s="44"/>
      <c r="N121" s="44">
        <f t="shared" si="125"/>
        <v>0</v>
      </c>
      <c r="O121" s="45">
        <f t="shared" si="126"/>
        <v>0</v>
      </c>
      <c r="P121" s="44"/>
      <c r="Q121" s="44"/>
      <c r="R121" s="44"/>
      <c r="S121" s="44"/>
      <c r="T121" s="44">
        <f t="shared" si="127"/>
        <v>0</v>
      </c>
      <c r="U121" s="45">
        <f t="shared" si="101"/>
        <v>0</v>
      </c>
      <c r="V121" s="44">
        <f t="shared" si="128"/>
        <v>-30157.440000000002</v>
      </c>
      <c r="W121" s="45">
        <f t="shared" si="129"/>
        <v>0.60314880000000004</v>
      </c>
      <c r="X121" s="36"/>
      <c r="Y121" s="36"/>
      <c r="Z121" s="5"/>
    </row>
    <row r="122" spans="1:26" s="8" customFormat="1" x14ac:dyDescent="0.25">
      <c r="A122" s="42" t="s">
        <v>232</v>
      </c>
      <c r="B122" s="61" t="s">
        <v>233</v>
      </c>
      <c r="C122" s="44">
        <v>-25000</v>
      </c>
      <c r="D122" s="44">
        <v>0</v>
      </c>
      <c r="E122" s="44">
        <v>0</v>
      </c>
      <c r="F122" s="44">
        <v>0</v>
      </c>
      <c r="G122" s="44">
        <v>0</v>
      </c>
      <c r="H122" s="44">
        <f t="shared" si="123"/>
        <v>0</v>
      </c>
      <c r="I122" s="45">
        <f t="shared" si="124"/>
        <v>0</v>
      </c>
      <c r="J122" s="44"/>
      <c r="K122" s="44"/>
      <c r="L122" s="44"/>
      <c r="M122" s="44"/>
      <c r="N122" s="44">
        <f t="shared" si="125"/>
        <v>0</v>
      </c>
      <c r="O122" s="45">
        <f t="shared" si="126"/>
        <v>0</v>
      </c>
      <c r="P122" s="44"/>
      <c r="Q122" s="44"/>
      <c r="R122" s="44"/>
      <c r="S122" s="44"/>
      <c r="T122" s="44">
        <f t="shared" si="127"/>
        <v>0</v>
      </c>
      <c r="U122" s="45">
        <f t="shared" si="101"/>
        <v>0</v>
      </c>
      <c r="V122" s="44">
        <f t="shared" si="128"/>
        <v>0</v>
      </c>
      <c r="W122" s="45">
        <f t="shared" si="129"/>
        <v>0</v>
      </c>
      <c r="X122" s="36"/>
      <c r="Y122" s="36"/>
      <c r="Z122" s="5"/>
    </row>
    <row r="123" spans="1:26" s="8" customFormat="1" x14ac:dyDescent="0.25">
      <c r="A123" s="42" t="s">
        <v>234</v>
      </c>
      <c r="B123" s="61" t="s">
        <v>235</v>
      </c>
      <c r="C123" s="44">
        <v>-33000</v>
      </c>
      <c r="D123" s="44">
        <v>0</v>
      </c>
      <c r="E123" s="44">
        <v>0</v>
      </c>
      <c r="F123" s="44">
        <v>0</v>
      </c>
      <c r="G123" s="44">
        <v>0</v>
      </c>
      <c r="H123" s="44">
        <f t="shared" si="123"/>
        <v>0</v>
      </c>
      <c r="I123" s="45">
        <f t="shared" si="124"/>
        <v>0</v>
      </c>
      <c r="J123" s="44"/>
      <c r="K123" s="44"/>
      <c r="L123" s="44"/>
      <c r="M123" s="44"/>
      <c r="N123" s="44">
        <f t="shared" si="125"/>
        <v>0</v>
      </c>
      <c r="O123" s="45">
        <f t="shared" si="126"/>
        <v>0</v>
      </c>
      <c r="P123" s="44"/>
      <c r="Q123" s="44"/>
      <c r="R123" s="44"/>
      <c r="S123" s="44"/>
      <c r="T123" s="44">
        <f t="shared" si="127"/>
        <v>0</v>
      </c>
      <c r="U123" s="45">
        <f t="shared" si="101"/>
        <v>0</v>
      </c>
      <c r="V123" s="44">
        <f t="shared" si="128"/>
        <v>0</v>
      </c>
      <c r="W123" s="45">
        <f t="shared" si="129"/>
        <v>0</v>
      </c>
      <c r="X123" s="36"/>
      <c r="Y123" s="36"/>
      <c r="Z123" s="5"/>
    </row>
    <row r="124" spans="1:26" s="8" customFormat="1" x14ac:dyDescent="0.25">
      <c r="A124" s="42" t="s">
        <v>236</v>
      </c>
      <c r="B124" s="61" t="s">
        <v>237</v>
      </c>
      <c r="C124" s="44">
        <v>-36000</v>
      </c>
      <c r="D124" s="44">
        <v>0</v>
      </c>
      <c r="E124" s="44">
        <v>0</v>
      </c>
      <c r="F124" s="44">
        <v>0</v>
      </c>
      <c r="G124" s="44">
        <v>0</v>
      </c>
      <c r="H124" s="44">
        <f t="shared" si="123"/>
        <v>0</v>
      </c>
      <c r="I124" s="45">
        <f t="shared" si="124"/>
        <v>0</v>
      </c>
      <c r="J124" s="44"/>
      <c r="K124" s="44"/>
      <c r="L124" s="44"/>
      <c r="M124" s="44"/>
      <c r="N124" s="44">
        <f t="shared" si="125"/>
        <v>0</v>
      </c>
      <c r="O124" s="45">
        <f t="shared" si="126"/>
        <v>0</v>
      </c>
      <c r="P124" s="44"/>
      <c r="Q124" s="44"/>
      <c r="R124" s="44"/>
      <c r="S124" s="44"/>
      <c r="T124" s="44">
        <f t="shared" si="127"/>
        <v>0</v>
      </c>
      <c r="U124" s="45">
        <f t="shared" ref="U124:U170" si="141">IF(C124=0,"-",T124/C124)</f>
        <v>0</v>
      </c>
      <c r="V124" s="44">
        <f t="shared" si="128"/>
        <v>0</v>
      </c>
      <c r="W124" s="45">
        <f t="shared" si="129"/>
        <v>0</v>
      </c>
      <c r="X124" s="36"/>
      <c r="Y124" s="36"/>
      <c r="Z124" s="5"/>
    </row>
    <row r="125" spans="1:26" s="9" customFormat="1" x14ac:dyDescent="0.25">
      <c r="A125" s="62" t="s">
        <v>238</v>
      </c>
      <c r="B125" s="61" t="s">
        <v>239</v>
      </c>
      <c r="C125" s="44">
        <v>-50000</v>
      </c>
      <c r="D125" s="44">
        <v>0</v>
      </c>
      <c r="E125" s="44">
        <f>-Fev!L394-628</f>
        <v>-1624</v>
      </c>
      <c r="F125" s="44">
        <v>-705.55</v>
      </c>
      <c r="G125" s="44">
        <v>-18547.02</v>
      </c>
      <c r="H125" s="44">
        <f t="shared" si="123"/>
        <v>-20876.57</v>
      </c>
      <c r="I125" s="45">
        <f t="shared" si="124"/>
        <v>0.4175314</v>
      </c>
      <c r="J125" s="44"/>
      <c r="K125" s="44"/>
      <c r="L125" s="44"/>
      <c r="M125" s="44"/>
      <c r="N125" s="44">
        <f t="shared" si="125"/>
        <v>0</v>
      </c>
      <c r="O125" s="45">
        <f t="shared" si="126"/>
        <v>0</v>
      </c>
      <c r="P125" s="44"/>
      <c r="Q125" s="44"/>
      <c r="R125" s="44"/>
      <c r="S125" s="44"/>
      <c r="T125" s="44">
        <f t="shared" si="127"/>
        <v>0</v>
      </c>
      <c r="U125" s="45">
        <f t="shared" si="141"/>
        <v>0</v>
      </c>
      <c r="V125" s="44">
        <f t="shared" si="128"/>
        <v>-20876.57</v>
      </c>
      <c r="W125" s="45">
        <f t="shared" si="129"/>
        <v>0.4175314</v>
      </c>
      <c r="X125" s="36"/>
      <c r="Y125" s="36"/>
      <c r="Z125" s="5"/>
    </row>
    <row r="126" spans="1:26" s="8" customFormat="1" x14ac:dyDescent="0.25">
      <c r="A126" s="62" t="s">
        <v>240</v>
      </c>
      <c r="B126" s="61" t="s">
        <v>241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f>SUM(D126:G126)</f>
        <v>0</v>
      </c>
      <c r="I126" s="45" t="str">
        <f>IF(C126=0,"-",H126/C126)</f>
        <v>-</v>
      </c>
      <c r="J126" s="44"/>
      <c r="K126" s="44"/>
      <c r="L126" s="44"/>
      <c r="M126" s="44"/>
      <c r="N126" s="44">
        <f t="shared" ref="N126" si="142">SUM(J126:M126)</f>
        <v>0</v>
      </c>
      <c r="O126" s="45" t="str">
        <f t="shared" ref="O126" si="143">IF(C126=0,"-",N126/C126)</f>
        <v>-</v>
      </c>
      <c r="P126" s="44"/>
      <c r="Q126" s="44"/>
      <c r="R126" s="44"/>
      <c r="S126" s="44"/>
      <c r="T126" s="44">
        <f t="shared" ref="T126" si="144">SUM(P126:S126)</f>
        <v>0</v>
      </c>
      <c r="U126" s="45" t="str">
        <f t="shared" ref="U126" si="145">IF(C126=0,"-",T126/C126)</f>
        <v>-</v>
      </c>
      <c r="V126" s="44">
        <f t="shared" ref="V126" si="146">H126+N126+T126</f>
        <v>0</v>
      </c>
      <c r="W126" s="45" t="str">
        <f t="shared" ref="W126" si="147">IF(C126=0,"-",V126/C126)</f>
        <v>-</v>
      </c>
      <c r="X126" s="36"/>
      <c r="Y126" s="36"/>
      <c r="Z126" s="5"/>
    </row>
    <row r="127" spans="1:26" s="5" customFormat="1" x14ac:dyDescent="0.25">
      <c r="A127" s="63" t="s">
        <v>242</v>
      </c>
      <c r="B127" s="68" t="s">
        <v>243</v>
      </c>
      <c r="C127" s="64">
        <f>SUM(C128:C131)</f>
        <v>-104000</v>
      </c>
      <c r="D127" s="64">
        <f t="shared" ref="D127:G127" si="148">SUM(D128:D131)</f>
        <v>0</v>
      </c>
      <c r="E127" s="64">
        <f t="shared" si="148"/>
        <v>0</v>
      </c>
      <c r="F127" s="64">
        <f t="shared" si="148"/>
        <v>0</v>
      </c>
      <c r="G127" s="64">
        <f t="shared" si="148"/>
        <v>0</v>
      </c>
      <c r="H127" s="64">
        <f t="shared" si="123"/>
        <v>0</v>
      </c>
      <c r="I127" s="65">
        <f t="shared" si="124"/>
        <v>0</v>
      </c>
      <c r="J127" s="64">
        <f t="shared" ref="J127:M127" si="149">SUM(J128:J131)</f>
        <v>0</v>
      </c>
      <c r="K127" s="64">
        <f t="shared" si="149"/>
        <v>0</v>
      </c>
      <c r="L127" s="64">
        <f t="shared" si="149"/>
        <v>0</v>
      </c>
      <c r="M127" s="64">
        <f t="shared" si="149"/>
        <v>0</v>
      </c>
      <c r="N127" s="64">
        <f t="shared" si="125"/>
        <v>0</v>
      </c>
      <c r="O127" s="65">
        <f t="shared" si="126"/>
        <v>0</v>
      </c>
      <c r="P127" s="64">
        <f t="shared" ref="P127:S127" si="150">SUM(P128:P131)</f>
        <v>0</v>
      </c>
      <c r="Q127" s="64">
        <f t="shared" si="150"/>
        <v>0</v>
      </c>
      <c r="R127" s="64">
        <f t="shared" si="150"/>
        <v>0</v>
      </c>
      <c r="S127" s="64">
        <f t="shared" si="150"/>
        <v>0</v>
      </c>
      <c r="T127" s="64">
        <f t="shared" si="127"/>
        <v>0</v>
      </c>
      <c r="U127" s="65">
        <f t="shared" si="141"/>
        <v>0</v>
      </c>
      <c r="V127" s="64">
        <f t="shared" si="128"/>
        <v>0</v>
      </c>
      <c r="W127" s="65">
        <f t="shared" si="129"/>
        <v>0</v>
      </c>
      <c r="X127" s="36"/>
      <c r="Y127" s="36"/>
    </row>
    <row r="128" spans="1:26" s="8" customFormat="1" x14ac:dyDescent="0.25">
      <c r="A128" s="62" t="s">
        <v>244</v>
      </c>
      <c r="B128" s="61" t="s">
        <v>245</v>
      </c>
      <c r="C128" s="44">
        <v>-28000</v>
      </c>
      <c r="D128" s="44">
        <v>0</v>
      </c>
      <c r="E128" s="44">
        <v>0</v>
      </c>
      <c r="F128" s="44">
        <v>0</v>
      </c>
      <c r="G128" s="44">
        <v>0</v>
      </c>
      <c r="H128" s="44">
        <f>SUM(D128:G128)</f>
        <v>0</v>
      </c>
      <c r="I128" s="45">
        <f t="shared" si="124"/>
        <v>0</v>
      </c>
      <c r="J128" s="44"/>
      <c r="K128" s="44"/>
      <c r="L128" s="44"/>
      <c r="M128" s="44"/>
      <c r="N128" s="44">
        <f t="shared" si="125"/>
        <v>0</v>
      </c>
      <c r="O128" s="45">
        <f t="shared" si="126"/>
        <v>0</v>
      </c>
      <c r="P128" s="44"/>
      <c r="Q128" s="44"/>
      <c r="R128" s="44"/>
      <c r="S128" s="44"/>
      <c r="T128" s="44">
        <f t="shared" si="127"/>
        <v>0</v>
      </c>
      <c r="U128" s="45">
        <f t="shared" si="141"/>
        <v>0</v>
      </c>
      <c r="V128" s="44">
        <f t="shared" si="128"/>
        <v>0</v>
      </c>
      <c r="W128" s="45">
        <f t="shared" si="129"/>
        <v>0</v>
      </c>
      <c r="X128" s="36"/>
      <c r="Y128" s="36"/>
      <c r="Z128" s="5"/>
    </row>
    <row r="129" spans="1:26" s="8" customFormat="1" ht="28.8" x14ac:dyDescent="0.25">
      <c r="A129" s="62" t="s">
        <v>246</v>
      </c>
      <c r="B129" s="61" t="s">
        <v>247</v>
      </c>
      <c r="C129" s="44">
        <v>-4000</v>
      </c>
      <c r="D129" s="44">
        <v>0</v>
      </c>
      <c r="E129" s="44">
        <v>0</v>
      </c>
      <c r="F129" s="44">
        <v>0</v>
      </c>
      <c r="G129" s="44">
        <v>0</v>
      </c>
      <c r="H129" s="44">
        <f>SUM(D129:G129)</f>
        <v>0</v>
      </c>
      <c r="I129" s="45">
        <f t="shared" ref="I129:I133" si="151">IF(C129=0,"-",H129/C129)</f>
        <v>0</v>
      </c>
      <c r="J129" s="44"/>
      <c r="K129" s="44"/>
      <c r="L129" s="44"/>
      <c r="M129" s="44"/>
      <c r="N129" s="44">
        <f t="shared" ref="N129:N133" si="152">SUM(J129:M129)</f>
        <v>0</v>
      </c>
      <c r="O129" s="45">
        <f t="shared" ref="O129:O133" si="153">IF(C129=0,"-",N129/C129)</f>
        <v>0</v>
      </c>
      <c r="P129" s="44"/>
      <c r="Q129" s="44"/>
      <c r="R129" s="44"/>
      <c r="S129" s="44"/>
      <c r="T129" s="44">
        <f t="shared" ref="T129:T133" si="154">SUM(P129:S129)</f>
        <v>0</v>
      </c>
      <c r="U129" s="45">
        <f t="shared" ref="U129:U133" si="155">IF(C129=0,"-",T129/C129)</f>
        <v>0</v>
      </c>
      <c r="V129" s="44">
        <f t="shared" ref="V129:V133" si="156">H129+N129+T129</f>
        <v>0</v>
      </c>
      <c r="W129" s="45">
        <f t="shared" ref="W129:W133" si="157">IF(C129=0,"-",V129/C129)</f>
        <v>0</v>
      </c>
      <c r="X129" s="36"/>
      <c r="Y129" s="36"/>
      <c r="Z129" s="5"/>
    </row>
    <row r="130" spans="1:26" s="8" customFormat="1" ht="28.8" x14ac:dyDescent="0.25">
      <c r="A130" s="62" t="s">
        <v>248</v>
      </c>
      <c r="B130" s="61" t="s">
        <v>249</v>
      </c>
      <c r="C130" s="44">
        <v>-57000</v>
      </c>
      <c r="D130" s="44">
        <v>0</v>
      </c>
      <c r="E130" s="44">
        <v>0</v>
      </c>
      <c r="F130" s="44">
        <v>0</v>
      </c>
      <c r="G130" s="44">
        <v>0</v>
      </c>
      <c r="H130" s="44">
        <f>SUM(D130:G130)</f>
        <v>0</v>
      </c>
      <c r="I130" s="45">
        <f t="shared" si="151"/>
        <v>0</v>
      </c>
      <c r="J130" s="44"/>
      <c r="K130" s="44"/>
      <c r="L130" s="44"/>
      <c r="M130" s="44"/>
      <c r="N130" s="44">
        <f t="shared" si="152"/>
        <v>0</v>
      </c>
      <c r="O130" s="45">
        <f t="shared" si="153"/>
        <v>0</v>
      </c>
      <c r="P130" s="44"/>
      <c r="Q130" s="44"/>
      <c r="R130" s="44"/>
      <c r="S130" s="44"/>
      <c r="T130" s="44">
        <f t="shared" si="154"/>
        <v>0</v>
      </c>
      <c r="U130" s="45">
        <f t="shared" si="155"/>
        <v>0</v>
      </c>
      <c r="V130" s="44">
        <f t="shared" si="156"/>
        <v>0</v>
      </c>
      <c r="W130" s="45">
        <f t="shared" si="157"/>
        <v>0</v>
      </c>
      <c r="X130" s="36"/>
      <c r="Y130" s="36"/>
      <c r="Z130" s="5"/>
    </row>
    <row r="131" spans="1:26" s="8" customFormat="1" x14ac:dyDescent="0.25">
      <c r="A131" s="62" t="s">
        <v>250</v>
      </c>
      <c r="B131" s="61" t="s">
        <v>251</v>
      </c>
      <c r="C131" s="44">
        <v>-15000</v>
      </c>
      <c r="D131" s="44">
        <v>0</v>
      </c>
      <c r="E131" s="44">
        <v>0</v>
      </c>
      <c r="F131" s="44">
        <v>0</v>
      </c>
      <c r="G131" s="44">
        <v>0</v>
      </c>
      <c r="H131" s="44">
        <f>SUM(D131:G131)</f>
        <v>0</v>
      </c>
      <c r="I131" s="45">
        <f t="shared" si="151"/>
        <v>0</v>
      </c>
      <c r="J131" s="44"/>
      <c r="K131" s="44"/>
      <c r="L131" s="44"/>
      <c r="M131" s="44"/>
      <c r="N131" s="44">
        <f t="shared" si="152"/>
        <v>0</v>
      </c>
      <c r="O131" s="45">
        <f t="shared" si="153"/>
        <v>0</v>
      </c>
      <c r="P131" s="44"/>
      <c r="Q131" s="44"/>
      <c r="R131" s="44"/>
      <c r="S131" s="44"/>
      <c r="T131" s="44">
        <f t="shared" si="154"/>
        <v>0</v>
      </c>
      <c r="U131" s="45">
        <f t="shared" si="155"/>
        <v>0</v>
      </c>
      <c r="V131" s="44">
        <f t="shared" si="156"/>
        <v>0</v>
      </c>
      <c r="W131" s="45">
        <f t="shared" si="157"/>
        <v>0</v>
      </c>
      <c r="X131" s="36"/>
      <c r="Y131" s="36"/>
      <c r="Z131" s="5"/>
    </row>
    <row r="132" spans="1:26" s="8" customFormat="1" x14ac:dyDescent="0.25">
      <c r="A132" s="62" t="s">
        <v>252</v>
      </c>
      <c r="B132" s="61" t="s">
        <v>253</v>
      </c>
      <c r="C132" s="66">
        <v>0</v>
      </c>
      <c r="D132" s="66">
        <v>0</v>
      </c>
      <c r="E132" s="66">
        <v>0</v>
      </c>
      <c r="F132" s="66">
        <v>0</v>
      </c>
      <c r="G132" s="66">
        <v>0</v>
      </c>
      <c r="H132" s="66">
        <f>SUM(D132:G132)</f>
        <v>0</v>
      </c>
      <c r="I132" s="67" t="str">
        <f t="shared" si="151"/>
        <v>-</v>
      </c>
      <c r="J132" s="66"/>
      <c r="K132" s="66"/>
      <c r="L132" s="66"/>
      <c r="M132" s="66"/>
      <c r="N132" s="66"/>
      <c r="O132" s="67"/>
      <c r="P132" s="66"/>
      <c r="Q132" s="66"/>
      <c r="R132" s="66"/>
      <c r="S132" s="66"/>
      <c r="T132" s="66">
        <f t="shared" si="154"/>
        <v>0</v>
      </c>
      <c r="U132" s="67" t="str">
        <f t="shared" si="155"/>
        <v>-</v>
      </c>
      <c r="V132" s="44">
        <f t="shared" ref="V132" si="158">H132+N132+T132</f>
        <v>0</v>
      </c>
      <c r="W132" s="45" t="str">
        <f t="shared" ref="W132" si="159">IF(C132=0,"-",V132/C132)</f>
        <v>-</v>
      </c>
      <c r="X132" s="36"/>
      <c r="Y132" s="36"/>
      <c r="Z132" s="5"/>
    </row>
    <row r="133" spans="1:26" s="5" customFormat="1" x14ac:dyDescent="0.25">
      <c r="A133" s="63" t="s">
        <v>254</v>
      </c>
      <c r="B133" s="68" t="s">
        <v>255</v>
      </c>
      <c r="C133" s="64">
        <f>SUM(C134:C140)</f>
        <v>-271369.24</v>
      </c>
      <c r="D133" s="64">
        <f t="shared" ref="D133:G133" si="160">SUM(D134:D140)</f>
        <v>0</v>
      </c>
      <c r="E133" s="64">
        <f t="shared" si="160"/>
        <v>0</v>
      </c>
      <c r="F133" s="64">
        <f t="shared" si="160"/>
        <v>-19500</v>
      </c>
      <c r="G133" s="64">
        <f t="shared" si="160"/>
        <v>-15000</v>
      </c>
      <c r="H133" s="64">
        <f t="shared" ref="H133" si="161">SUM(D133:G133)</f>
        <v>-34500</v>
      </c>
      <c r="I133" s="65">
        <f t="shared" si="151"/>
        <v>0.12713305310506084</v>
      </c>
      <c r="J133" s="64">
        <f t="shared" ref="J133:M133" si="162">SUM(J134:J140)</f>
        <v>0</v>
      </c>
      <c r="K133" s="64">
        <f t="shared" si="162"/>
        <v>0</v>
      </c>
      <c r="L133" s="64">
        <f t="shared" si="162"/>
        <v>0</v>
      </c>
      <c r="M133" s="64">
        <f t="shared" si="162"/>
        <v>0</v>
      </c>
      <c r="N133" s="64">
        <f t="shared" si="152"/>
        <v>0</v>
      </c>
      <c r="O133" s="65">
        <f t="shared" si="153"/>
        <v>0</v>
      </c>
      <c r="P133" s="64">
        <f t="shared" ref="P133:S133" si="163">SUM(P134:P140)</f>
        <v>0</v>
      </c>
      <c r="Q133" s="64">
        <f t="shared" si="163"/>
        <v>0</v>
      </c>
      <c r="R133" s="64">
        <f t="shared" si="163"/>
        <v>0</v>
      </c>
      <c r="S133" s="64">
        <f t="shared" si="163"/>
        <v>0</v>
      </c>
      <c r="T133" s="64">
        <f t="shared" si="154"/>
        <v>0</v>
      </c>
      <c r="U133" s="65">
        <f t="shared" si="155"/>
        <v>0</v>
      </c>
      <c r="V133" s="64">
        <f t="shared" si="156"/>
        <v>-34500</v>
      </c>
      <c r="W133" s="65">
        <f t="shared" si="157"/>
        <v>0.12713305310506084</v>
      </c>
      <c r="X133" s="36"/>
      <c r="Y133" s="36"/>
    </row>
    <row r="134" spans="1:26" s="8" customFormat="1" x14ac:dyDescent="0.25">
      <c r="A134" s="62" t="s">
        <v>256</v>
      </c>
      <c r="B134" s="61" t="s">
        <v>257</v>
      </c>
      <c r="C134" s="44">
        <v>-60000</v>
      </c>
      <c r="D134" s="44">
        <v>0</v>
      </c>
      <c r="E134" s="44">
        <v>0</v>
      </c>
      <c r="F134" s="44">
        <v>0</v>
      </c>
      <c r="G134" s="44">
        <v>0</v>
      </c>
      <c r="H134" s="44">
        <f t="shared" ref="H134:H140" si="164">SUM(D134:G134)</f>
        <v>0</v>
      </c>
      <c r="I134" s="45">
        <f t="shared" ref="I134:I140" si="165">IF(C134=0,"-",H134/C134)</f>
        <v>0</v>
      </c>
      <c r="J134" s="44"/>
      <c r="K134" s="44"/>
      <c r="L134" s="44"/>
      <c r="M134" s="44"/>
      <c r="N134" s="44">
        <f t="shared" ref="N134:N140" si="166">SUM(J134:M134)</f>
        <v>0</v>
      </c>
      <c r="O134" s="45">
        <f t="shared" ref="O134:O140" si="167">IF(C134=0,"-",N134/C134)</f>
        <v>0</v>
      </c>
      <c r="P134" s="44"/>
      <c r="Q134" s="44"/>
      <c r="R134" s="44"/>
      <c r="S134" s="44"/>
      <c r="T134" s="44">
        <f t="shared" ref="T134:T140" si="168">SUM(P134:S134)</f>
        <v>0</v>
      </c>
      <c r="U134" s="45">
        <f t="shared" ref="U134:U140" si="169">IF(C134=0,"-",T134/C134)</f>
        <v>0</v>
      </c>
      <c r="V134" s="44">
        <f t="shared" ref="V134:V140" si="170">H134+N134+T134</f>
        <v>0</v>
      </c>
      <c r="W134" s="45">
        <f t="shared" ref="W134:W140" si="171">IF(C134=0,"-",V134/C134)</f>
        <v>0</v>
      </c>
      <c r="X134" s="36"/>
      <c r="Y134" s="36"/>
      <c r="Z134" s="5"/>
    </row>
    <row r="135" spans="1:26" s="8" customFormat="1" x14ac:dyDescent="0.25">
      <c r="A135" s="62" t="s">
        <v>258</v>
      </c>
      <c r="B135" s="61" t="s">
        <v>259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f t="shared" si="164"/>
        <v>0</v>
      </c>
      <c r="I135" s="45" t="str">
        <f t="shared" si="165"/>
        <v>-</v>
      </c>
      <c r="J135" s="44"/>
      <c r="K135" s="44"/>
      <c r="L135" s="44"/>
      <c r="M135" s="44"/>
      <c r="N135" s="44">
        <f t="shared" si="166"/>
        <v>0</v>
      </c>
      <c r="O135" s="45" t="str">
        <f t="shared" si="167"/>
        <v>-</v>
      </c>
      <c r="P135" s="44"/>
      <c r="Q135" s="44"/>
      <c r="R135" s="44"/>
      <c r="S135" s="44"/>
      <c r="T135" s="44">
        <f t="shared" si="168"/>
        <v>0</v>
      </c>
      <c r="U135" s="45" t="str">
        <f t="shared" si="169"/>
        <v>-</v>
      </c>
      <c r="V135" s="44">
        <f t="shared" si="170"/>
        <v>0</v>
      </c>
      <c r="W135" s="45" t="str">
        <f t="shared" si="171"/>
        <v>-</v>
      </c>
      <c r="X135" s="36"/>
      <c r="Y135" s="36"/>
      <c r="Z135" s="5"/>
    </row>
    <row r="136" spans="1:26" s="8" customFormat="1" x14ac:dyDescent="0.25">
      <c r="A136" s="62" t="s">
        <v>260</v>
      </c>
      <c r="B136" s="61" t="s">
        <v>261</v>
      </c>
      <c r="C136" s="44">
        <v>-60000</v>
      </c>
      <c r="D136" s="44">
        <v>0</v>
      </c>
      <c r="E136" s="44">
        <v>0</v>
      </c>
      <c r="F136" s="44">
        <v>0</v>
      </c>
      <c r="G136" s="44">
        <v>0</v>
      </c>
      <c r="H136" s="44">
        <f t="shared" si="164"/>
        <v>0</v>
      </c>
      <c r="I136" s="45">
        <f t="shared" si="165"/>
        <v>0</v>
      </c>
      <c r="J136" s="44"/>
      <c r="K136" s="44"/>
      <c r="L136" s="44"/>
      <c r="M136" s="44"/>
      <c r="N136" s="44">
        <f t="shared" si="166"/>
        <v>0</v>
      </c>
      <c r="O136" s="45">
        <f t="shared" si="167"/>
        <v>0</v>
      </c>
      <c r="P136" s="44"/>
      <c r="Q136" s="44"/>
      <c r="R136" s="44"/>
      <c r="S136" s="44"/>
      <c r="T136" s="44">
        <f t="shared" si="168"/>
        <v>0</v>
      </c>
      <c r="U136" s="45">
        <f t="shared" si="169"/>
        <v>0</v>
      </c>
      <c r="V136" s="44">
        <f t="shared" si="170"/>
        <v>0</v>
      </c>
      <c r="W136" s="45">
        <f t="shared" si="171"/>
        <v>0</v>
      </c>
      <c r="X136" s="36"/>
      <c r="Y136" s="36"/>
      <c r="Z136" s="5"/>
    </row>
    <row r="137" spans="1:26" s="8" customFormat="1" x14ac:dyDescent="0.25">
      <c r="A137" s="62" t="s">
        <v>262</v>
      </c>
      <c r="B137" s="61" t="s">
        <v>263</v>
      </c>
      <c r="C137" s="44">
        <v>-70000</v>
      </c>
      <c r="D137" s="44">
        <v>0</v>
      </c>
      <c r="E137" s="44">
        <v>0</v>
      </c>
      <c r="F137" s="44">
        <v>0</v>
      </c>
      <c r="G137" s="44">
        <v>0</v>
      </c>
      <c r="H137" s="44">
        <f t="shared" si="164"/>
        <v>0</v>
      </c>
      <c r="I137" s="45">
        <f t="shared" si="165"/>
        <v>0</v>
      </c>
      <c r="J137" s="44"/>
      <c r="K137" s="44"/>
      <c r="L137" s="44"/>
      <c r="M137" s="44"/>
      <c r="N137" s="44">
        <f t="shared" si="166"/>
        <v>0</v>
      </c>
      <c r="O137" s="45">
        <f t="shared" si="167"/>
        <v>0</v>
      </c>
      <c r="P137" s="44"/>
      <c r="Q137" s="44"/>
      <c r="R137" s="44"/>
      <c r="S137" s="44"/>
      <c r="T137" s="44">
        <f t="shared" si="168"/>
        <v>0</v>
      </c>
      <c r="U137" s="45">
        <f t="shared" si="169"/>
        <v>0</v>
      </c>
      <c r="V137" s="44">
        <f t="shared" si="170"/>
        <v>0</v>
      </c>
      <c r="W137" s="45">
        <f t="shared" si="171"/>
        <v>0</v>
      </c>
      <c r="X137" s="36"/>
      <c r="Y137" s="36"/>
      <c r="Z137" s="5"/>
    </row>
    <row r="138" spans="1:26" s="8" customFormat="1" x14ac:dyDescent="0.25">
      <c r="A138" s="62" t="s">
        <v>264</v>
      </c>
      <c r="B138" s="61" t="s">
        <v>265</v>
      </c>
      <c r="C138" s="44">
        <v>0</v>
      </c>
      <c r="D138" s="44">
        <v>0</v>
      </c>
      <c r="E138" s="44">
        <v>0</v>
      </c>
      <c r="F138" s="44">
        <v>0</v>
      </c>
      <c r="G138" s="44">
        <f>-Abr!L395</f>
        <v>-15000</v>
      </c>
      <c r="H138" s="44">
        <f t="shared" si="164"/>
        <v>-15000</v>
      </c>
      <c r="I138" s="45" t="str">
        <f t="shared" si="165"/>
        <v>-</v>
      </c>
      <c r="J138" s="44"/>
      <c r="K138" s="44"/>
      <c r="L138" s="44"/>
      <c r="M138" s="44"/>
      <c r="N138" s="44">
        <f t="shared" si="166"/>
        <v>0</v>
      </c>
      <c r="O138" s="45" t="str">
        <f t="shared" si="167"/>
        <v>-</v>
      </c>
      <c r="P138" s="44"/>
      <c r="Q138" s="44"/>
      <c r="R138" s="44"/>
      <c r="S138" s="44"/>
      <c r="T138" s="44">
        <f t="shared" si="168"/>
        <v>0</v>
      </c>
      <c r="U138" s="45" t="str">
        <f t="shared" si="169"/>
        <v>-</v>
      </c>
      <c r="V138" s="44">
        <f t="shared" si="170"/>
        <v>-15000</v>
      </c>
      <c r="W138" s="45" t="str">
        <f t="shared" si="171"/>
        <v>-</v>
      </c>
      <c r="X138" s="36"/>
      <c r="Y138" s="36"/>
      <c r="Z138" s="5"/>
    </row>
    <row r="139" spans="1:26" s="9" customFormat="1" x14ac:dyDescent="0.25">
      <c r="A139" s="62" t="s">
        <v>266</v>
      </c>
      <c r="B139" s="61" t="s">
        <v>267</v>
      </c>
      <c r="C139" s="44">
        <v>-81369.240000000005</v>
      </c>
      <c r="D139" s="44">
        <v>0</v>
      </c>
      <c r="E139" s="44">
        <v>0</v>
      </c>
      <c r="F139" s="44">
        <f>-Mar!L377</f>
        <v>-19500</v>
      </c>
      <c r="G139" s="44">
        <v>0</v>
      </c>
      <c r="H139" s="44">
        <f t="shared" si="164"/>
        <v>-19500</v>
      </c>
      <c r="I139" s="45">
        <f t="shared" si="165"/>
        <v>0.23964829952940447</v>
      </c>
      <c r="J139" s="44"/>
      <c r="K139" s="44"/>
      <c r="L139" s="44"/>
      <c r="M139" s="44"/>
      <c r="N139" s="44">
        <f t="shared" si="166"/>
        <v>0</v>
      </c>
      <c r="O139" s="45">
        <f t="shared" si="167"/>
        <v>0</v>
      </c>
      <c r="P139" s="44"/>
      <c r="Q139" s="44"/>
      <c r="R139" s="44"/>
      <c r="S139" s="44"/>
      <c r="T139" s="44">
        <f t="shared" si="168"/>
        <v>0</v>
      </c>
      <c r="U139" s="45">
        <f t="shared" si="169"/>
        <v>0</v>
      </c>
      <c r="V139" s="44">
        <f t="shared" si="170"/>
        <v>-19500</v>
      </c>
      <c r="W139" s="45">
        <f t="shared" si="171"/>
        <v>0.23964829952940447</v>
      </c>
      <c r="X139" s="125"/>
      <c r="Y139" s="125"/>
      <c r="Z139" s="23"/>
    </row>
    <row r="140" spans="1:26" s="8" customFormat="1" x14ac:dyDescent="0.25">
      <c r="A140" s="62" t="s">
        <v>268</v>
      </c>
      <c r="B140" s="61" t="s">
        <v>269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f t="shared" si="164"/>
        <v>0</v>
      </c>
      <c r="I140" s="45" t="str">
        <f t="shared" si="165"/>
        <v>-</v>
      </c>
      <c r="J140" s="44"/>
      <c r="K140" s="44"/>
      <c r="L140" s="44"/>
      <c r="M140" s="44"/>
      <c r="N140" s="44">
        <f t="shared" si="166"/>
        <v>0</v>
      </c>
      <c r="O140" s="45" t="str">
        <f t="shared" si="167"/>
        <v>-</v>
      </c>
      <c r="P140" s="44"/>
      <c r="Q140" s="44"/>
      <c r="R140" s="44"/>
      <c r="S140" s="44"/>
      <c r="T140" s="44">
        <f t="shared" si="168"/>
        <v>0</v>
      </c>
      <c r="U140" s="45" t="str">
        <f t="shared" si="169"/>
        <v>-</v>
      </c>
      <c r="V140" s="44">
        <f t="shared" si="170"/>
        <v>0</v>
      </c>
      <c r="W140" s="45" t="str">
        <f t="shared" si="171"/>
        <v>-</v>
      </c>
      <c r="X140" s="36"/>
      <c r="Y140" s="36"/>
      <c r="Z140" s="5"/>
    </row>
    <row r="141" spans="1:26" s="5" customFormat="1" x14ac:dyDescent="0.25">
      <c r="A141" s="38" t="s">
        <v>270</v>
      </c>
      <c r="B141" s="39" t="s">
        <v>271</v>
      </c>
      <c r="C141" s="40">
        <f>SUM(C142:C146)</f>
        <v>-97170</v>
      </c>
      <c r="D141" s="40">
        <f t="shared" ref="D141:G141" si="172">SUM(D142:D146)</f>
        <v>-2468</v>
      </c>
      <c r="E141" s="40">
        <f t="shared" si="172"/>
        <v>-2468</v>
      </c>
      <c r="F141" s="40">
        <f t="shared" si="172"/>
        <v>-5558.18</v>
      </c>
      <c r="G141" s="40">
        <f t="shared" si="172"/>
        <v>-4975.04</v>
      </c>
      <c r="H141" s="40">
        <f t="shared" ref="H141:H146" si="173">SUM(D141:G141)</f>
        <v>-15469.220000000001</v>
      </c>
      <c r="I141" s="41">
        <f t="shared" si="124"/>
        <v>0.15919748893691471</v>
      </c>
      <c r="J141" s="40">
        <f t="shared" ref="J141:M141" si="174">SUM(J142:J146)</f>
        <v>0</v>
      </c>
      <c r="K141" s="40">
        <f t="shared" si="174"/>
        <v>0</v>
      </c>
      <c r="L141" s="40">
        <f t="shared" si="174"/>
        <v>0</v>
      </c>
      <c r="M141" s="40">
        <f t="shared" si="174"/>
        <v>0</v>
      </c>
      <c r="N141" s="40">
        <f t="shared" si="125"/>
        <v>0</v>
      </c>
      <c r="O141" s="41">
        <f t="shared" si="126"/>
        <v>0</v>
      </c>
      <c r="P141" s="40">
        <f t="shared" ref="P141:S141" si="175">SUM(P142:P146)</f>
        <v>0</v>
      </c>
      <c r="Q141" s="40">
        <f t="shared" si="175"/>
        <v>0</v>
      </c>
      <c r="R141" s="40">
        <f t="shared" si="175"/>
        <v>0</v>
      </c>
      <c r="S141" s="40">
        <f t="shared" si="175"/>
        <v>0</v>
      </c>
      <c r="T141" s="40">
        <f t="shared" ref="T141:T146" si="176">SUM(P141:S141)</f>
        <v>0</v>
      </c>
      <c r="U141" s="41">
        <f t="shared" si="141"/>
        <v>0</v>
      </c>
      <c r="V141" s="40">
        <f t="shared" si="128"/>
        <v>-15469.220000000001</v>
      </c>
      <c r="W141" s="41">
        <f t="shared" si="129"/>
        <v>0.15919748893691471</v>
      </c>
      <c r="X141" s="36"/>
      <c r="Y141" s="36"/>
    </row>
    <row r="142" spans="1:26" s="8" customFormat="1" x14ac:dyDescent="0.25">
      <c r="A142" s="42" t="s">
        <v>272</v>
      </c>
      <c r="B142" s="61" t="s">
        <v>273</v>
      </c>
      <c r="C142" s="44">
        <v>-44670</v>
      </c>
      <c r="D142" s="44">
        <f>-Jan!K382</f>
        <v>-2468</v>
      </c>
      <c r="E142" s="44">
        <f>-Fev!L400</f>
        <v>-2468</v>
      </c>
      <c r="F142" s="44">
        <f>-Mar!L411</f>
        <v>-1120</v>
      </c>
      <c r="G142" s="44">
        <f>-Abr!L415</f>
        <v>-2838.81</v>
      </c>
      <c r="H142" s="44">
        <f t="shared" si="173"/>
        <v>-8894.81</v>
      </c>
      <c r="I142" s="45">
        <f t="shared" si="124"/>
        <v>0.19912267741213341</v>
      </c>
      <c r="J142" s="44"/>
      <c r="K142" s="44"/>
      <c r="L142" s="44"/>
      <c r="M142" s="44"/>
      <c r="N142" s="44">
        <f>SUM(J142:M142)</f>
        <v>0</v>
      </c>
      <c r="O142" s="45">
        <f t="shared" si="126"/>
        <v>0</v>
      </c>
      <c r="P142" s="44"/>
      <c r="Q142" s="44"/>
      <c r="R142" s="44"/>
      <c r="S142" s="44"/>
      <c r="T142" s="44">
        <f t="shared" si="176"/>
        <v>0</v>
      </c>
      <c r="U142" s="45">
        <f t="shared" si="141"/>
        <v>0</v>
      </c>
      <c r="V142" s="44">
        <f t="shared" si="128"/>
        <v>-8894.81</v>
      </c>
      <c r="W142" s="45">
        <f t="shared" si="129"/>
        <v>0.19912267741213341</v>
      </c>
      <c r="X142" s="36"/>
      <c r="Y142" s="36"/>
      <c r="Z142" s="5"/>
    </row>
    <row r="143" spans="1:26" s="8" customFormat="1" x14ac:dyDescent="0.25">
      <c r="A143" s="42" t="s">
        <v>274</v>
      </c>
      <c r="B143" s="61" t="s">
        <v>275</v>
      </c>
      <c r="C143" s="44">
        <v>-44100</v>
      </c>
      <c r="D143" s="44">
        <v>0</v>
      </c>
      <c r="E143" s="44">
        <v>0</v>
      </c>
      <c r="F143" s="44">
        <v>0</v>
      </c>
      <c r="G143" s="44">
        <f>-Abr!L419</f>
        <v>-2136.23</v>
      </c>
      <c r="H143" s="44">
        <f t="shared" si="173"/>
        <v>-2136.23</v>
      </c>
      <c r="I143" s="45">
        <f t="shared" si="124"/>
        <v>4.8440589569160995E-2</v>
      </c>
      <c r="J143" s="44"/>
      <c r="K143" s="44"/>
      <c r="L143" s="44"/>
      <c r="M143" s="44"/>
      <c r="N143" s="44">
        <f>SUM(J143:M143)</f>
        <v>0</v>
      </c>
      <c r="O143" s="45">
        <f t="shared" si="126"/>
        <v>0</v>
      </c>
      <c r="P143" s="44"/>
      <c r="Q143" s="44"/>
      <c r="R143" s="44"/>
      <c r="S143" s="44"/>
      <c r="T143" s="44">
        <f t="shared" si="176"/>
        <v>0</v>
      </c>
      <c r="U143" s="45">
        <f t="shared" si="141"/>
        <v>0</v>
      </c>
      <c r="V143" s="44">
        <f t="shared" si="128"/>
        <v>-2136.23</v>
      </c>
      <c r="W143" s="45">
        <f t="shared" si="129"/>
        <v>4.8440589569160995E-2</v>
      </c>
      <c r="X143" s="36"/>
      <c r="Y143" s="36"/>
      <c r="Z143" s="5"/>
    </row>
    <row r="144" spans="1:26" s="8" customFormat="1" x14ac:dyDescent="0.25">
      <c r="A144" s="42" t="s">
        <v>276</v>
      </c>
      <c r="B144" s="61" t="s">
        <v>277</v>
      </c>
      <c r="C144" s="44">
        <v>-8400</v>
      </c>
      <c r="D144" s="44">
        <v>0</v>
      </c>
      <c r="E144" s="44">
        <v>0</v>
      </c>
      <c r="F144" s="44">
        <f>-Mar!L415</f>
        <v>-4438.18</v>
      </c>
      <c r="G144" s="44">
        <v>0</v>
      </c>
      <c r="H144" s="44">
        <f t="shared" si="173"/>
        <v>-4438.18</v>
      </c>
      <c r="I144" s="45">
        <f t="shared" si="124"/>
        <v>0.52835476190476194</v>
      </c>
      <c r="J144" s="44"/>
      <c r="K144" s="44"/>
      <c r="L144" s="44"/>
      <c r="M144" s="44"/>
      <c r="N144" s="44">
        <f>SUM(J144:M144)</f>
        <v>0</v>
      </c>
      <c r="O144" s="45">
        <f t="shared" si="126"/>
        <v>0</v>
      </c>
      <c r="P144" s="44"/>
      <c r="Q144" s="44"/>
      <c r="R144" s="44"/>
      <c r="S144" s="44"/>
      <c r="T144" s="44">
        <f t="shared" si="176"/>
        <v>0</v>
      </c>
      <c r="U144" s="45">
        <f t="shared" si="141"/>
        <v>0</v>
      </c>
      <c r="V144" s="44">
        <f t="shared" si="128"/>
        <v>-4438.18</v>
      </c>
      <c r="W144" s="45">
        <f t="shared" si="129"/>
        <v>0.52835476190476194</v>
      </c>
      <c r="X144" s="36"/>
      <c r="Y144" s="36"/>
      <c r="Z144" s="5"/>
    </row>
    <row r="145" spans="1:26" s="8" customFormat="1" x14ac:dyDescent="0.25">
      <c r="A145" s="62" t="s">
        <v>278</v>
      </c>
      <c r="B145" s="61" t="s">
        <v>279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f t="shared" si="173"/>
        <v>0</v>
      </c>
      <c r="I145" s="45" t="str">
        <f t="shared" si="124"/>
        <v>-</v>
      </c>
      <c r="J145" s="44"/>
      <c r="K145" s="44"/>
      <c r="L145" s="44"/>
      <c r="M145" s="44"/>
      <c r="N145" s="44">
        <f>SUM(J145:M145)</f>
        <v>0</v>
      </c>
      <c r="O145" s="45" t="str">
        <f t="shared" si="126"/>
        <v>-</v>
      </c>
      <c r="P145" s="44"/>
      <c r="Q145" s="44"/>
      <c r="R145" s="44"/>
      <c r="S145" s="44"/>
      <c r="T145" s="44">
        <f t="shared" si="176"/>
        <v>0</v>
      </c>
      <c r="U145" s="45" t="str">
        <f t="shared" si="141"/>
        <v>-</v>
      </c>
      <c r="V145" s="44">
        <f t="shared" si="128"/>
        <v>0</v>
      </c>
      <c r="W145" s="45" t="str">
        <f t="shared" si="129"/>
        <v>-</v>
      </c>
      <c r="X145" s="36"/>
      <c r="Y145" s="36"/>
      <c r="Z145" s="5"/>
    </row>
    <row r="146" spans="1:26" s="8" customFormat="1" x14ac:dyDescent="0.25">
      <c r="A146" s="62" t="s">
        <v>280</v>
      </c>
      <c r="B146" s="61" t="s">
        <v>281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f t="shared" si="173"/>
        <v>0</v>
      </c>
      <c r="I146" s="45" t="str">
        <f t="shared" si="124"/>
        <v>-</v>
      </c>
      <c r="J146" s="44"/>
      <c r="K146" s="44"/>
      <c r="L146" s="44"/>
      <c r="M146" s="44"/>
      <c r="N146" s="44">
        <f>SUM(J146:M146)</f>
        <v>0</v>
      </c>
      <c r="O146" s="45" t="str">
        <f t="shared" si="126"/>
        <v>-</v>
      </c>
      <c r="P146" s="44"/>
      <c r="Q146" s="44"/>
      <c r="R146" s="44"/>
      <c r="S146" s="44"/>
      <c r="T146" s="44">
        <f t="shared" si="176"/>
        <v>0</v>
      </c>
      <c r="U146" s="45" t="str">
        <f t="shared" si="141"/>
        <v>-</v>
      </c>
      <c r="V146" s="44">
        <f t="shared" si="128"/>
        <v>0</v>
      </c>
      <c r="W146" s="45" t="str">
        <f t="shared" si="129"/>
        <v>-</v>
      </c>
      <c r="X146" s="36"/>
      <c r="Y146" s="36"/>
      <c r="Z146" s="5"/>
    </row>
    <row r="147" spans="1:26" s="5" customFormat="1" x14ac:dyDescent="0.25">
      <c r="A147" s="63" t="s">
        <v>282</v>
      </c>
      <c r="B147" s="10" t="s">
        <v>283</v>
      </c>
      <c r="C147" s="40">
        <f>SUM(C148:C151)</f>
        <v>-3807147.83</v>
      </c>
      <c r="D147" s="40">
        <f>SUM(D148:D151)</f>
        <v>-962641.67999999993</v>
      </c>
      <c r="E147" s="40">
        <f>SUM(E148:E151)</f>
        <v>-502086.73</v>
      </c>
      <c r="F147" s="40">
        <f>SUM(F148:F151)</f>
        <v>-542143.35000000009</v>
      </c>
      <c r="G147" s="40">
        <f t="shared" ref="G147" si="177">SUM(G148:G151)</f>
        <v>-455618.87</v>
      </c>
      <c r="H147" s="40">
        <f t="shared" si="123"/>
        <v>-2462490.63</v>
      </c>
      <c r="I147" s="41">
        <f t="shared" si="124"/>
        <v>0.64680720054939389</v>
      </c>
      <c r="J147" s="40">
        <f>SUM(J148:J151)</f>
        <v>0</v>
      </c>
      <c r="K147" s="40">
        <f>SUM(K148:K151)</f>
        <v>0</v>
      </c>
      <c r="L147" s="40">
        <f>SUM(L148:L151)</f>
        <v>0</v>
      </c>
      <c r="M147" s="40">
        <f t="shared" ref="M147" si="178">SUM(M148:M151)</f>
        <v>0</v>
      </c>
      <c r="N147" s="40">
        <f t="shared" si="125"/>
        <v>0</v>
      </c>
      <c r="O147" s="41">
        <f t="shared" si="126"/>
        <v>0</v>
      </c>
      <c r="P147" s="40">
        <f t="shared" ref="P147:S147" si="179">SUM(P148:P151)</f>
        <v>0</v>
      </c>
      <c r="Q147" s="40">
        <f t="shared" si="179"/>
        <v>0</v>
      </c>
      <c r="R147" s="40">
        <f t="shared" si="179"/>
        <v>0</v>
      </c>
      <c r="S147" s="40">
        <f t="shared" si="179"/>
        <v>0</v>
      </c>
      <c r="T147" s="40">
        <f t="shared" si="127"/>
        <v>0</v>
      </c>
      <c r="U147" s="41">
        <f t="shared" si="141"/>
        <v>0</v>
      </c>
      <c r="V147" s="40">
        <f t="shared" si="128"/>
        <v>-2462490.63</v>
      </c>
      <c r="W147" s="41">
        <f t="shared" si="129"/>
        <v>0.64680720054939389</v>
      </c>
      <c r="X147" s="36"/>
      <c r="Y147" s="36"/>
    </row>
    <row r="148" spans="1:26" s="8" customFormat="1" x14ac:dyDescent="0.25">
      <c r="A148" s="42" t="s">
        <v>284</v>
      </c>
      <c r="B148" s="43" t="s">
        <v>285</v>
      </c>
      <c r="C148" s="44">
        <v>-1620000</v>
      </c>
      <c r="D148" s="112">
        <f>-Jan!K402</f>
        <v>-320045.15000000002</v>
      </c>
      <c r="E148" s="112">
        <f>-Fev!L420</f>
        <v>-287719.95</v>
      </c>
      <c r="F148" s="112">
        <f>-Mar!L434</f>
        <v>-319104.94</v>
      </c>
      <c r="G148" s="112">
        <f>-Abr!L445</f>
        <v>-308682.13</v>
      </c>
      <c r="H148" s="112">
        <f t="shared" si="123"/>
        <v>-1235552.17</v>
      </c>
      <c r="I148" s="113">
        <f t="shared" si="124"/>
        <v>0.762686524691358</v>
      </c>
      <c r="J148" s="112"/>
      <c r="K148" s="112"/>
      <c r="L148" s="112"/>
      <c r="M148" s="112"/>
      <c r="N148" s="112">
        <f t="shared" si="125"/>
        <v>0</v>
      </c>
      <c r="O148" s="113">
        <f t="shared" si="126"/>
        <v>0</v>
      </c>
      <c r="P148" s="112"/>
      <c r="Q148" s="112"/>
      <c r="R148" s="112"/>
      <c r="S148" s="112"/>
      <c r="T148" s="112">
        <f t="shared" si="127"/>
        <v>0</v>
      </c>
      <c r="U148" s="113">
        <f t="shared" si="141"/>
        <v>0</v>
      </c>
      <c r="V148" s="112">
        <f t="shared" si="128"/>
        <v>-1235552.17</v>
      </c>
      <c r="W148" s="113">
        <f t="shared" si="129"/>
        <v>0.762686524691358</v>
      </c>
      <c r="X148" s="36"/>
      <c r="Y148" s="36"/>
      <c r="Z148" s="5"/>
    </row>
    <row r="149" spans="1:26" s="8" customFormat="1" x14ac:dyDescent="0.25">
      <c r="A149" s="42" t="s">
        <v>286</v>
      </c>
      <c r="B149" s="43" t="s">
        <v>287</v>
      </c>
      <c r="C149" s="44">
        <v>-4200</v>
      </c>
      <c r="D149" s="112">
        <f>-Jan!K403</f>
        <v>-5872.2</v>
      </c>
      <c r="E149" s="112">
        <f>-Fev!L421</f>
        <v>-5303.93</v>
      </c>
      <c r="F149" s="112">
        <f>-Mar!L435</f>
        <v>-5872.21</v>
      </c>
      <c r="G149" s="112">
        <f>-Abr!L446</f>
        <v>-5682.79</v>
      </c>
      <c r="H149" s="112">
        <f t="shared" si="123"/>
        <v>-22731.13</v>
      </c>
      <c r="I149" s="113">
        <f t="shared" si="124"/>
        <v>5.4121738095238099</v>
      </c>
      <c r="J149" s="112"/>
      <c r="K149" s="112"/>
      <c r="L149" s="112"/>
      <c r="M149" s="112"/>
      <c r="N149" s="112">
        <f t="shared" si="125"/>
        <v>0</v>
      </c>
      <c r="O149" s="113">
        <f t="shared" si="126"/>
        <v>0</v>
      </c>
      <c r="P149" s="112"/>
      <c r="Q149" s="112"/>
      <c r="R149" s="112"/>
      <c r="S149" s="112"/>
      <c r="T149" s="112">
        <f t="shared" si="127"/>
        <v>0</v>
      </c>
      <c r="U149" s="113">
        <f t="shared" si="141"/>
        <v>0</v>
      </c>
      <c r="V149" s="112">
        <f t="shared" si="128"/>
        <v>-22731.13</v>
      </c>
      <c r="W149" s="113">
        <f t="shared" si="129"/>
        <v>5.4121738095238099</v>
      </c>
      <c r="X149" s="36"/>
      <c r="Y149" s="36"/>
      <c r="Z149" s="5"/>
    </row>
    <row r="150" spans="1:26" s="8" customFormat="1" x14ac:dyDescent="0.25">
      <c r="A150" s="42" t="s">
        <v>288</v>
      </c>
      <c r="B150" s="43" t="s">
        <v>289</v>
      </c>
      <c r="C150" s="44">
        <v>0</v>
      </c>
      <c r="D150" s="112">
        <v>0</v>
      </c>
      <c r="E150" s="112">
        <v>0</v>
      </c>
      <c r="F150" s="112">
        <v>0</v>
      </c>
      <c r="G150" s="112">
        <v>0</v>
      </c>
      <c r="H150" s="112">
        <f t="shared" si="123"/>
        <v>0</v>
      </c>
      <c r="I150" s="113" t="str">
        <f t="shared" si="124"/>
        <v>-</v>
      </c>
      <c r="J150" s="112"/>
      <c r="K150" s="112"/>
      <c r="L150" s="112"/>
      <c r="M150" s="112"/>
      <c r="N150" s="112">
        <f t="shared" si="125"/>
        <v>0</v>
      </c>
      <c r="O150" s="113" t="str">
        <f t="shared" si="126"/>
        <v>-</v>
      </c>
      <c r="P150" s="112"/>
      <c r="Q150" s="112"/>
      <c r="R150" s="112"/>
      <c r="S150" s="112"/>
      <c r="T150" s="112">
        <f t="shared" si="127"/>
        <v>0</v>
      </c>
      <c r="U150" s="113" t="str">
        <f t="shared" si="141"/>
        <v>-</v>
      </c>
      <c r="V150" s="112">
        <f t="shared" si="128"/>
        <v>0</v>
      </c>
      <c r="W150" s="113" t="str">
        <f t="shared" si="129"/>
        <v>-</v>
      </c>
      <c r="X150" s="36"/>
      <c r="Y150" s="36"/>
      <c r="Z150" s="5"/>
    </row>
    <row r="151" spans="1:26" s="8" customFormat="1" x14ac:dyDescent="0.25">
      <c r="A151" s="42" t="s">
        <v>290</v>
      </c>
      <c r="B151" s="43" t="s">
        <v>291</v>
      </c>
      <c r="C151" s="44">
        <f>SUM(C152:C153)</f>
        <v>-2182947.83</v>
      </c>
      <c r="D151" s="44">
        <f>SUM(D152:D153)</f>
        <v>-636724.32999999996</v>
      </c>
      <c r="E151" s="44">
        <f t="shared" ref="E151:H151" si="180">SUM(E152:E153)</f>
        <v>-209062.85</v>
      </c>
      <c r="F151" s="44">
        <f t="shared" si="180"/>
        <v>-217166.2</v>
      </c>
      <c r="G151" s="44">
        <f t="shared" si="180"/>
        <v>-141253.95000000001</v>
      </c>
      <c r="H151" s="44">
        <f t="shared" si="180"/>
        <v>-1204207.33</v>
      </c>
      <c r="I151" s="70">
        <f t="shared" si="124"/>
        <v>0.55164274356478782</v>
      </c>
      <c r="J151" s="44">
        <f t="shared" ref="J151:M151" si="181">SUM(J152:J153)</f>
        <v>0</v>
      </c>
      <c r="K151" s="44">
        <f t="shared" si="181"/>
        <v>0</v>
      </c>
      <c r="L151" s="44">
        <f t="shared" si="181"/>
        <v>0</v>
      </c>
      <c r="M151" s="44">
        <f t="shared" si="181"/>
        <v>0</v>
      </c>
      <c r="N151" s="69">
        <f t="shared" si="125"/>
        <v>0</v>
      </c>
      <c r="O151" s="70">
        <f t="shared" si="126"/>
        <v>0</v>
      </c>
      <c r="P151" s="44">
        <f t="shared" ref="P151:S151" si="182">SUM(P152:P153)</f>
        <v>0</v>
      </c>
      <c r="Q151" s="44">
        <f t="shared" si="182"/>
        <v>0</v>
      </c>
      <c r="R151" s="44">
        <f t="shared" si="182"/>
        <v>0</v>
      </c>
      <c r="S151" s="44">
        <f t="shared" si="182"/>
        <v>0</v>
      </c>
      <c r="T151" s="69">
        <f t="shared" si="127"/>
        <v>0</v>
      </c>
      <c r="U151" s="70">
        <f t="shared" si="141"/>
        <v>0</v>
      </c>
      <c r="V151" s="69">
        <f t="shared" si="128"/>
        <v>-1204207.33</v>
      </c>
      <c r="W151" s="70">
        <f t="shared" si="129"/>
        <v>0.55164274356478782</v>
      </c>
      <c r="X151" s="36"/>
      <c r="Y151" s="36"/>
      <c r="Z151" s="5"/>
    </row>
    <row r="152" spans="1:26" s="9" customFormat="1" x14ac:dyDescent="0.25">
      <c r="A152" s="42" t="s">
        <v>292</v>
      </c>
      <c r="B152" s="43" t="s">
        <v>293</v>
      </c>
      <c r="C152" s="44">
        <v>-2182947.83</v>
      </c>
      <c r="D152" s="112">
        <f>-Jan!K411</f>
        <v>-598187.32999999996</v>
      </c>
      <c r="E152" s="112">
        <f>-Fev!L429</f>
        <v>-192572.59</v>
      </c>
      <c r="F152" s="112">
        <f>-Mar!L443</f>
        <v>-194703.29</v>
      </c>
      <c r="G152" s="112">
        <f>-'Abr-retificado'!P457</f>
        <v>-115615</v>
      </c>
      <c r="H152" s="112">
        <f t="shared" si="123"/>
        <v>-1101078.21</v>
      </c>
      <c r="I152" s="113">
        <f t="shared" si="124"/>
        <v>0.50439969057803824</v>
      </c>
      <c r="J152" s="112"/>
      <c r="K152" s="112"/>
      <c r="L152" s="112"/>
      <c r="M152" s="112"/>
      <c r="N152" s="112">
        <f>SUM(J152:M152)</f>
        <v>0</v>
      </c>
      <c r="O152" s="113">
        <f>IF(C152=0,"-",N152/C152)</f>
        <v>0</v>
      </c>
      <c r="P152" s="112"/>
      <c r="Q152" s="112"/>
      <c r="R152" s="112"/>
      <c r="S152" s="112"/>
      <c r="T152" s="112">
        <f>SUM(P152:S152)</f>
        <v>0</v>
      </c>
      <c r="U152" s="113">
        <f>IF(C152=0,"-",T152/C152)</f>
        <v>0</v>
      </c>
      <c r="V152" s="112">
        <f>H152+N152+T152</f>
        <v>-1101078.21</v>
      </c>
      <c r="W152" s="113">
        <f>IF(C152=0,"-",V152/C152)</f>
        <v>0.50439969057803824</v>
      </c>
      <c r="X152" s="36"/>
      <c r="Y152" s="36"/>
      <c r="Z152" s="5"/>
    </row>
    <row r="153" spans="1:26" s="9" customFormat="1" x14ac:dyDescent="0.25">
      <c r="A153" s="42" t="s">
        <v>294</v>
      </c>
      <c r="B153" s="43" t="s">
        <v>295</v>
      </c>
      <c r="C153" s="44">
        <v>0</v>
      </c>
      <c r="D153" s="112">
        <f>-Jan!K392</f>
        <v>-38537</v>
      </c>
      <c r="E153" s="112">
        <f>-Fev!L410</f>
        <v>-16490.259999999998</v>
      </c>
      <c r="F153" s="112">
        <f>-Mar!L424</f>
        <v>-22462.91</v>
      </c>
      <c r="G153" s="112">
        <f>-Abr!L435</f>
        <v>-25638.95</v>
      </c>
      <c r="H153" s="112">
        <f>SUM(D153:G153)</f>
        <v>-103129.12</v>
      </c>
      <c r="I153" s="113" t="str">
        <f>IF(C153=0,"-",H153/C153)</f>
        <v>-</v>
      </c>
      <c r="J153" s="112"/>
      <c r="K153" s="112"/>
      <c r="L153" s="112"/>
      <c r="M153" s="112"/>
      <c r="N153" s="112">
        <f>SUM(J153:M153)</f>
        <v>0</v>
      </c>
      <c r="O153" s="113" t="str">
        <f>IF(C153=0,"-",N153/C153)</f>
        <v>-</v>
      </c>
      <c r="P153" s="112"/>
      <c r="Q153" s="112"/>
      <c r="R153" s="112"/>
      <c r="S153" s="112"/>
      <c r="T153" s="112">
        <f>SUM(P153:S153)</f>
        <v>0</v>
      </c>
      <c r="U153" s="113" t="str">
        <f>IF(C153=0,"-",T153/C153)</f>
        <v>-</v>
      </c>
      <c r="V153" s="112">
        <f>H153+N153+T153</f>
        <v>-103129.12</v>
      </c>
      <c r="W153" s="113" t="str">
        <f>IF(C153=0,"-",V153/C153)</f>
        <v>-</v>
      </c>
      <c r="X153" s="36"/>
      <c r="Y153" s="36"/>
      <c r="Z153" s="5"/>
    </row>
    <row r="154" spans="1:26" s="11" customFormat="1" x14ac:dyDescent="0.3">
      <c r="A154" s="71" t="s">
        <v>296</v>
      </c>
      <c r="B154" s="55" t="s">
        <v>297</v>
      </c>
      <c r="C154" s="72">
        <f>C48+C34</f>
        <v>0</v>
      </c>
      <c r="D154" s="72">
        <f>D48+D34</f>
        <v>0</v>
      </c>
      <c r="E154" s="72">
        <f>E48+E34</f>
        <v>0</v>
      </c>
      <c r="F154" s="72">
        <f>F48+F34</f>
        <v>0</v>
      </c>
      <c r="G154" s="72">
        <f>G48+G34</f>
        <v>0</v>
      </c>
      <c r="H154" s="72">
        <f t="shared" si="123"/>
        <v>0</v>
      </c>
      <c r="I154" s="73" t="str">
        <f t="shared" si="124"/>
        <v>-</v>
      </c>
      <c r="J154" s="72">
        <f>J48+J34</f>
        <v>0</v>
      </c>
      <c r="K154" s="72">
        <f>K48+K34</f>
        <v>0</v>
      </c>
      <c r="L154" s="72">
        <f>L48+L34</f>
        <v>0</v>
      </c>
      <c r="M154" s="72">
        <f>M48+M34</f>
        <v>0</v>
      </c>
      <c r="N154" s="72">
        <f t="shared" si="125"/>
        <v>0</v>
      </c>
      <c r="O154" s="73" t="str">
        <f t="shared" si="126"/>
        <v>-</v>
      </c>
      <c r="P154" s="72">
        <f>P48+P34</f>
        <v>0</v>
      </c>
      <c r="Q154" s="72">
        <f>Q48+Q34</f>
        <v>0</v>
      </c>
      <c r="R154" s="72">
        <f>R48+R34</f>
        <v>0</v>
      </c>
      <c r="S154" s="72">
        <f>S48+S34</f>
        <v>0</v>
      </c>
      <c r="T154" s="72">
        <f t="shared" si="127"/>
        <v>0</v>
      </c>
      <c r="U154" s="73" t="str">
        <f t="shared" si="141"/>
        <v>-</v>
      </c>
      <c r="V154" s="72">
        <f t="shared" si="128"/>
        <v>0</v>
      </c>
      <c r="W154" s="73" t="str">
        <f t="shared" si="129"/>
        <v>-</v>
      </c>
      <c r="X154" s="36"/>
      <c r="Y154" s="36"/>
      <c r="Z154" s="5"/>
    </row>
    <row r="155" spans="1:26" s="11" customFormat="1" x14ac:dyDescent="0.3">
      <c r="A155" s="1"/>
      <c r="B155" s="1"/>
      <c r="C155" s="117"/>
      <c r="D155" s="28"/>
      <c r="E155" s="28"/>
      <c r="F155" s="28"/>
      <c r="G155" s="28"/>
      <c r="H155" s="28"/>
      <c r="I155" s="1"/>
      <c r="J155" s="28"/>
      <c r="K155" s="28"/>
      <c r="L155" s="28"/>
      <c r="M155" s="28"/>
      <c r="N155" s="28"/>
      <c r="O155" s="1"/>
      <c r="P155" s="28"/>
      <c r="Q155" s="28"/>
      <c r="R155" s="28"/>
      <c r="S155" s="28"/>
      <c r="T155" s="28"/>
      <c r="U155" s="1"/>
      <c r="V155" s="28"/>
      <c r="W155" s="1"/>
    </row>
    <row r="156" spans="1:26" x14ac:dyDescent="0.3">
      <c r="A156" s="6"/>
      <c r="B156" s="55" t="s">
        <v>298</v>
      </c>
      <c r="C156" s="74"/>
      <c r="D156" s="74">
        <f>D157+D164+D171</f>
        <v>48133.920000000006</v>
      </c>
      <c r="E156" s="74">
        <f>E157+E164+E171</f>
        <v>61524.65</v>
      </c>
      <c r="F156" s="74">
        <f>F157+F164+F171</f>
        <v>84079.16</v>
      </c>
      <c r="G156" s="74">
        <f t="shared" ref="G156" si="183">G157+G164+G171</f>
        <v>52663.380000000005</v>
      </c>
      <c r="H156" s="74">
        <f t="shared" ref="H156:H163" si="184">SUM(D156:G156)</f>
        <v>246401.11000000002</v>
      </c>
      <c r="I156" s="75" t="str">
        <f t="shared" si="124"/>
        <v>-</v>
      </c>
      <c r="J156" s="74">
        <f t="shared" ref="J156:L156" si="185">J157+J164+J171</f>
        <v>0</v>
      </c>
      <c r="K156" s="74">
        <f t="shared" si="185"/>
        <v>0</v>
      </c>
      <c r="L156" s="74">
        <f t="shared" si="185"/>
        <v>0</v>
      </c>
      <c r="M156" s="74">
        <f t="shared" ref="M156" si="186">M157+M164+M171</f>
        <v>0</v>
      </c>
      <c r="N156" s="74">
        <f t="shared" si="125"/>
        <v>0</v>
      </c>
      <c r="O156" s="75" t="str">
        <f t="shared" si="126"/>
        <v>-</v>
      </c>
      <c r="P156" s="74">
        <f t="shared" ref="P156:Q156" si="187">P157+P164+P171</f>
        <v>0</v>
      </c>
      <c r="Q156" s="74">
        <f t="shared" si="187"/>
        <v>0</v>
      </c>
      <c r="R156" s="74">
        <f t="shared" ref="R156" si="188">R157+R164+R171</f>
        <v>0</v>
      </c>
      <c r="S156" s="74"/>
      <c r="T156" s="74"/>
      <c r="U156" s="75"/>
      <c r="V156" s="74"/>
      <c r="W156" s="75"/>
    </row>
    <row r="157" spans="1:26" s="13" customFormat="1" x14ac:dyDescent="0.3">
      <c r="A157" s="38" t="s">
        <v>299</v>
      </c>
      <c r="B157" s="118" t="s">
        <v>300</v>
      </c>
      <c r="C157" s="40">
        <f>SUM(C158:C163)</f>
        <v>0</v>
      </c>
      <c r="D157" s="40">
        <f>SUM(D158:D163)</f>
        <v>48133.920000000006</v>
      </c>
      <c r="E157" s="40">
        <f>SUM(E158:E163)</f>
        <v>61524.65</v>
      </c>
      <c r="F157" s="40">
        <f>SUM(F158:F163)</f>
        <v>65049.71</v>
      </c>
      <c r="G157" s="40">
        <f t="shared" ref="G157" si="189">SUM(G158:G163)</f>
        <v>52663.380000000005</v>
      </c>
      <c r="H157" s="40">
        <f t="shared" si="184"/>
        <v>227371.66</v>
      </c>
      <c r="I157" s="41" t="str">
        <f t="shared" si="124"/>
        <v>-</v>
      </c>
      <c r="J157" s="40">
        <f>SUM(J158:J163)</f>
        <v>0</v>
      </c>
      <c r="K157" s="40">
        <f>SUM(K158:K163)</f>
        <v>0</v>
      </c>
      <c r="L157" s="40">
        <f>SUM(L158:L163)</f>
        <v>0</v>
      </c>
      <c r="M157" s="40">
        <f t="shared" ref="M157" si="190">SUM(M158:M163)</f>
        <v>0</v>
      </c>
      <c r="N157" s="40">
        <f t="shared" si="125"/>
        <v>0</v>
      </c>
      <c r="O157" s="41" t="str">
        <f t="shared" si="126"/>
        <v>-</v>
      </c>
      <c r="P157" s="40">
        <f t="shared" ref="P157:S157" si="191">SUM(P158:P163)</f>
        <v>0</v>
      </c>
      <c r="Q157" s="40">
        <f t="shared" si="191"/>
        <v>0</v>
      </c>
      <c r="R157" s="40">
        <f t="shared" si="191"/>
        <v>0</v>
      </c>
      <c r="S157" s="40">
        <f t="shared" si="191"/>
        <v>0</v>
      </c>
      <c r="T157" s="40">
        <f t="shared" si="127"/>
        <v>0</v>
      </c>
      <c r="U157" s="41" t="str">
        <f t="shared" si="141"/>
        <v>-</v>
      </c>
      <c r="V157" s="40">
        <f t="shared" si="128"/>
        <v>227371.66</v>
      </c>
      <c r="W157" s="41" t="str">
        <f t="shared" si="129"/>
        <v>-</v>
      </c>
      <c r="Y157" s="12"/>
      <c r="Z157" s="12"/>
    </row>
    <row r="158" spans="1:26" x14ac:dyDescent="0.3">
      <c r="A158" s="42" t="s">
        <v>301</v>
      </c>
      <c r="B158" s="43" t="s">
        <v>302</v>
      </c>
      <c r="C158" s="76">
        <v>0</v>
      </c>
      <c r="D158" s="76">
        <v>0</v>
      </c>
      <c r="E158" s="76">
        <v>0</v>
      </c>
      <c r="F158" s="76">
        <v>0</v>
      </c>
      <c r="G158" s="76">
        <v>0</v>
      </c>
      <c r="H158" s="76">
        <f t="shared" si="184"/>
        <v>0</v>
      </c>
      <c r="I158" s="45" t="str">
        <f t="shared" si="124"/>
        <v>-</v>
      </c>
      <c r="J158" s="76"/>
      <c r="K158" s="76"/>
      <c r="L158" s="76"/>
      <c r="M158" s="76"/>
      <c r="N158" s="76">
        <f t="shared" si="125"/>
        <v>0</v>
      </c>
      <c r="O158" s="45" t="str">
        <f t="shared" si="126"/>
        <v>-</v>
      </c>
      <c r="P158" s="76"/>
      <c r="Q158" s="76"/>
      <c r="R158" s="76"/>
      <c r="S158" s="76"/>
      <c r="T158" s="76">
        <f t="shared" si="127"/>
        <v>0</v>
      </c>
      <c r="U158" s="45" t="str">
        <f t="shared" si="141"/>
        <v>-</v>
      </c>
      <c r="V158" s="76">
        <f t="shared" si="128"/>
        <v>0</v>
      </c>
      <c r="W158" s="45" t="str">
        <f t="shared" si="129"/>
        <v>-</v>
      </c>
    </row>
    <row r="159" spans="1:26" x14ac:dyDescent="0.3">
      <c r="A159" s="42" t="s">
        <v>303</v>
      </c>
      <c r="B159" s="43" t="s">
        <v>304</v>
      </c>
      <c r="C159" s="76">
        <v>0</v>
      </c>
      <c r="D159" s="76">
        <v>0</v>
      </c>
      <c r="E159" s="76">
        <v>0</v>
      </c>
      <c r="F159" s="76">
        <v>0</v>
      </c>
      <c r="G159" s="76">
        <v>0</v>
      </c>
      <c r="H159" s="76">
        <f t="shared" si="184"/>
        <v>0</v>
      </c>
      <c r="I159" s="45" t="str">
        <f t="shared" si="124"/>
        <v>-</v>
      </c>
      <c r="J159" s="76"/>
      <c r="K159" s="76"/>
      <c r="L159" s="76"/>
      <c r="M159" s="76"/>
      <c r="N159" s="76">
        <f t="shared" si="125"/>
        <v>0</v>
      </c>
      <c r="O159" s="45" t="str">
        <f t="shared" si="126"/>
        <v>-</v>
      </c>
      <c r="P159" s="76"/>
      <c r="Q159" s="76"/>
      <c r="R159" s="76"/>
      <c r="S159" s="76"/>
      <c r="T159" s="76">
        <f t="shared" si="127"/>
        <v>0</v>
      </c>
      <c r="U159" s="45" t="str">
        <f t="shared" si="141"/>
        <v>-</v>
      </c>
      <c r="V159" s="76">
        <f t="shared" si="128"/>
        <v>0</v>
      </c>
      <c r="W159" s="45" t="str">
        <f t="shared" si="129"/>
        <v>-</v>
      </c>
    </row>
    <row r="160" spans="1:26" x14ac:dyDescent="0.3">
      <c r="A160" s="42" t="s">
        <v>305</v>
      </c>
      <c r="B160" s="43" t="s">
        <v>306</v>
      </c>
      <c r="C160" s="76">
        <v>0</v>
      </c>
      <c r="D160" s="76">
        <v>6213.94</v>
      </c>
      <c r="E160" s="76">
        <v>39205.15</v>
      </c>
      <c r="F160" s="76">
        <v>3709.54</v>
      </c>
      <c r="G160" s="76">
        <v>21256.98</v>
      </c>
      <c r="H160" s="76">
        <f t="shared" si="184"/>
        <v>70385.61</v>
      </c>
      <c r="I160" s="45" t="str">
        <f t="shared" si="124"/>
        <v>-</v>
      </c>
      <c r="J160" s="76"/>
      <c r="K160" s="76"/>
      <c r="L160" s="76"/>
      <c r="M160" s="76"/>
      <c r="N160" s="76">
        <f t="shared" si="125"/>
        <v>0</v>
      </c>
      <c r="O160" s="45" t="str">
        <f t="shared" si="126"/>
        <v>-</v>
      </c>
      <c r="P160" s="76"/>
      <c r="Q160" s="76"/>
      <c r="R160" s="76"/>
      <c r="S160" s="76"/>
      <c r="T160" s="76">
        <f t="shared" si="127"/>
        <v>0</v>
      </c>
      <c r="U160" s="45" t="str">
        <f t="shared" si="141"/>
        <v>-</v>
      </c>
      <c r="V160" s="76">
        <f t="shared" si="128"/>
        <v>70385.61</v>
      </c>
      <c r="W160" s="45" t="str">
        <f t="shared" si="129"/>
        <v>-</v>
      </c>
    </row>
    <row r="161" spans="1:26" x14ac:dyDescent="0.3">
      <c r="A161" s="42" t="s">
        <v>307</v>
      </c>
      <c r="B161" s="43" t="s">
        <v>308</v>
      </c>
      <c r="C161" s="76">
        <v>0</v>
      </c>
      <c r="D161" s="76">
        <v>0</v>
      </c>
      <c r="E161" s="76">
        <v>0</v>
      </c>
      <c r="F161" s="76">
        <v>0</v>
      </c>
      <c r="G161" s="76">
        <v>0</v>
      </c>
      <c r="H161" s="76">
        <f t="shared" si="184"/>
        <v>0</v>
      </c>
      <c r="I161" s="45" t="str">
        <f t="shared" si="124"/>
        <v>-</v>
      </c>
      <c r="J161" s="76"/>
      <c r="K161" s="76"/>
      <c r="L161" s="76"/>
      <c r="M161" s="76"/>
      <c r="N161" s="76">
        <f t="shared" si="125"/>
        <v>0</v>
      </c>
      <c r="O161" s="45" t="str">
        <f t="shared" si="126"/>
        <v>-</v>
      </c>
      <c r="P161" s="76"/>
      <c r="Q161" s="76"/>
      <c r="R161" s="76"/>
      <c r="S161" s="76"/>
      <c r="T161" s="76">
        <f t="shared" si="127"/>
        <v>0</v>
      </c>
      <c r="U161" s="45" t="str">
        <f t="shared" si="141"/>
        <v>-</v>
      </c>
      <c r="V161" s="76">
        <f t="shared" si="128"/>
        <v>0</v>
      </c>
      <c r="W161" s="45" t="str">
        <f t="shared" si="129"/>
        <v>-</v>
      </c>
    </row>
    <row r="162" spans="1:26" x14ac:dyDescent="0.3">
      <c r="A162" s="42" t="s">
        <v>309</v>
      </c>
      <c r="B162" s="43" t="s">
        <v>310</v>
      </c>
      <c r="C162" s="76">
        <v>0</v>
      </c>
      <c r="D162" s="44">
        <v>0</v>
      </c>
      <c r="E162" s="44">
        <v>0</v>
      </c>
      <c r="F162" s="44">
        <v>19176.57</v>
      </c>
      <c r="G162" s="44">
        <v>9252</v>
      </c>
      <c r="H162" s="44">
        <f t="shared" si="184"/>
        <v>28428.57</v>
      </c>
      <c r="I162" s="45" t="str">
        <f t="shared" ref="I162:I177" si="192">IF(C162=0,"-",H162/C162)</f>
        <v>-</v>
      </c>
      <c r="J162" s="44"/>
      <c r="K162" s="44"/>
      <c r="L162" s="76"/>
      <c r="M162" s="44"/>
      <c r="N162" s="44">
        <f t="shared" ref="N162:N177" si="193">SUM(J162:M162)</f>
        <v>0</v>
      </c>
      <c r="O162" s="45" t="str">
        <f t="shared" ref="O162:O177" si="194">IF(C162=0,"-",N162/C162)</f>
        <v>-</v>
      </c>
      <c r="P162" s="44"/>
      <c r="Q162" s="44"/>
      <c r="R162" s="44"/>
      <c r="S162" s="44"/>
      <c r="T162" s="44">
        <f t="shared" ref="T162:T177" si="195">SUM(P162:S162)</f>
        <v>0</v>
      </c>
      <c r="U162" s="45" t="str">
        <f t="shared" si="141"/>
        <v>-</v>
      </c>
      <c r="V162" s="44">
        <f t="shared" ref="V162:V177" si="196">H162+N162+T162</f>
        <v>28428.57</v>
      </c>
      <c r="W162" s="45" t="str">
        <f t="shared" ref="W162:W177" si="197">IF(C162=0,"-",V162/C162)</f>
        <v>-</v>
      </c>
    </row>
    <row r="163" spans="1:26" s="35" customFormat="1" x14ac:dyDescent="0.3">
      <c r="A163" s="42" t="s">
        <v>311</v>
      </c>
      <c r="B163" s="43" t="s">
        <v>312</v>
      </c>
      <c r="C163" s="44">
        <v>0</v>
      </c>
      <c r="D163" s="44">
        <f>Jan!I54</f>
        <v>41919.980000000003</v>
      </c>
      <c r="E163" s="44">
        <f>Fev!I56</f>
        <v>22319.5</v>
      </c>
      <c r="F163" s="44">
        <f>Mar!I61</f>
        <v>42163.6</v>
      </c>
      <c r="G163" s="44">
        <f>Abr!I59</f>
        <v>22154.400000000001</v>
      </c>
      <c r="H163" s="44">
        <f t="shared" si="184"/>
        <v>128557.48000000001</v>
      </c>
      <c r="I163" s="45" t="str">
        <f t="shared" si="192"/>
        <v>-</v>
      </c>
      <c r="J163" s="44"/>
      <c r="K163" s="44"/>
      <c r="L163" s="44"/>
      <c r="M163" s="44"/>
      <c r="N163" s="44">
        <f t="shared" si="193"/>
        <v>0</v>
      </c>
      <c r="O163" s="45" t="str">
        <f t="shared" si="194"/>
        <v>-</v>
      </c>
      <c r="P163" s="44"/>
      <c r="Q163" s="44"/>
      <c r="R163" s="44"/>
      <c r="S163" s="44"/>
      <c r="T163" s="44">
        <f t="shared" si="195"/>
        <v>0</v>
      </c>
      <c r="U163" s="45" t="str">
        <f t="shared" si="141"/>
        <v>-</v>
      </c>
      <c r="V163" s="44">
        <f t="shared" si="196"/>
        <v>128557.48000000001</v>
      </c>
      <c r="W163" s="45" t="str">
        <f t="shared" si="197"/>
        <v>-</v>
      </c>
      <c r="Y163" s="12"/>
      <c r="Z163" s="12"/>
    </row>
    <row r="164" spans="1:26" s="13" customFormat="1" x14ac:dyDescent="0.3">
      <c r="A164" s="38" t="s">
        <v>313</v>
      </c>
      <c r="B164" s="39" t="s">
        <v>314</v>
      </c>
      <c r="C164" s="40">
        <f>SUM(C165:C170)</f>
        <v>0</v>
      </c>
      <c r="D164" s="40">
        <f>SUM(D165:D170)</f>
        <v>0</v>
      </c>
      <c r="E164" s="40">
        <f>SUM(E165:E170)</f>
        <v>0</v>
      </c>
      <c r="F164" s="40">
        <f>SUM(F165:F170)</f>
        <v>0</v>
      </c>
      <c r="G164" s="40">
        <f t="shared" ref="G164" si="198">SUM(G165:G170)</f>
        <v>0</v>
      </c>
      <c r="H164" s="40">
        <f t="shared" ref="H164:H177" si="199">SUM(D164:G164)</f>
        <v>0</v>
      </c>
      <c r="I164" s="41" t="str">
        <f t="shared" si="192"/>
        <v>-</v>
      </c>
      <c r="J164" s="40">
        <f>SUM(J165:J170)</f>
        <v>0</v>
      </c>
      <c r="K164" s="40">
        <f>SUM(K165:K170)</f>
        <v>0</v>
      </c>
      <c r="L164" s="40">
        <f>SUM(L165:L170)</f>
        <v>0</v>
      </c>
      <c r="M164" s="40">
        <f t="shared" ref="M164" si="200">SUM(M165:M170)</f>
        <v>0</v>
      </c>
      <c r="N164" s="40">
        <f t="shared" si="193"/>
        <v>0</v>
      </c>
      <c r="O164" s="41" t="str">
        <f t="shared" si="194"/>
        <v>-</v>
      </c>
      <c r="P164" s="40">
        <f t="shared" ref="P164:S164" si="201">SUM(P165:P170)</f>
        <v>0</v>
      </c>
      <c r="Q164" s="40">
        <f t="shared" si="201"/>
        <v>0</v>
      </c>
      <c r="R164" s="40">
        <f t="shared" si="201"/>
        <v>0</v>
      </c>
      <c r="S164" s="40">
        <f t="shared" si="201"/>
        <v>0</v>
      </c>
      <c r="T164" s="40">
        <f t="shared" si="195"/>
        <v>0</v>
      </c>
      <c r="U164" s="41" t="str">
        <f t="shared" si="141"/>
        <v>-</v>
      </c>
      <c r="V164" s="40">
        <f t="shared" si="196"/>
        <v>0</v>
      </c>
      <c r="W164" s="41" t="str">
        <f t="shared" si="197"/>
        <v>-</v>
      </c>
      <c r="Y164" s="12"/>
      <c r="Z164" s="12"/>
    </row>
    <row r="165" spans="1:26" s="14" customFormat="1" x14ac:dyDescent="0.3">
      <c r="A165" s="42" t="s">
        <v>315</v>
      </c>
      <c r="B165" s="43" t="s">
        <v>302</v>
      </c>
      <c r="C165" s="76">
        <v>0</v>
      </c>
      <c r="D165" s="76">
        <v>0</v>
      </c>
      <c r="E165" s="76">
        <v>0</v>
      </c>
      <c r="F165" s="76">
        <v>0</v>
      </c>
      <c r="G165" s="76">
        <v>0</v>
      </c>
      <c r="H165" s="76">
        <f t="shared" si="199"/>
        <v>0</v>
      </c>
      <c r="I165" s="45" t="str">
        <f t="shared" si="192"/>
        <v>-</v>
      </c>
      <c r="J165" s="76"/>
      <c r="K165" s="76"/>
      <c r="L165" s="76"/>
      <c r="M165" s="76"/>
      <c r="N165" s="76">
        <f t="shared" si="193"/>
        <v>0</v>
      </c>
      <c r="O165" s="45" t="str">
        <f t="shared" si="194"/>
        <v>-</v>
      </c>
      <c r="P165" s="76"/>
      <c r="Q165" s="76"/>
      <c r="R165" s="76"/>
      <c r="S165" s="76"/>
      <c r="T165" s="76">
        <f t="shared" si="195"/>
        <v>0</v>
      </c>
      <c r="U165" s="45" t="str">
        <f t="shared" si="141"/>
        <v>-</v>
      </c>
      <c r="V165" s="76">
        <f t="shared" si="196"/>
        <v>0</v>
      </c>
      <c r="W165" s="45" t="str">
        <f t="shared" si="197"/>
        <v>-</v>
      </c>
      <c r="Y165" s="12"/>
      <c r="Z165" s="12"/>
    </row>
    <row r="166" spans="1:26" s="14" customFormat="1" x14ac:dyDescent="0.3">
      <c r="A166" s="42" t="s">
        <v>316</v>
      </c>
      <c r="B166" s="43" t="s">
        <v>304</v>
      </c>
      <c r="C166" s="76">
        <v>0</v>
      </c>
      <c r="D166" s="76">
        <v>0</v>
      </c>
      <c r="E166" s="76">
        <v>0</v>
      </c>
      <c r="F166" s="76">
        <v>0</v>
      </c>
      <c r="G166" s="76">
        <v>0</v>
      </c>
      <c r="H166" s="76">
        <f t="shared" si="199"/>
        <v>0</v>
      </c>
      <c r="I166" s="45" t="str">
        <f t="shared" si="192"/>
        <v>-</v>
      </c>
      <c r="J166" s="76"/>
      <c r="K166" s="76"/>
      <c r="L166" s="76"/>
      <c r="M166" s="76"/>
      <c r="N166" s="76">
        <f t="shared" si="193"/>
        <v>0</v>
      </c>
      <c r="O166" s="45" t="str">
        <f t="shared" si="194"/>
        <v>-</v>
      </c>
      <c r="P166" s="76"/>
      <c r="Q166" s="76"/>
      <c r="R166" s="76"/>
      <c r="S166" s="76"/>
      <c r="T166" s="76">
        <f t="shared" si="195"/>
        <v>0</v>
      </c>
      <c r="U166" s="45" t="str">
        <f t="shared" si="141"/>
        <v>-</v>
      </c>
      <c r="V166" s="76">
        <f t="shared" si="196"/>
        <v>0</v>
      </c>
      <c r="W166" s="45" t="str">
        <f t="shared" si="197"/>
        <v>-</v>
      </c>
      <c r="Y166" s="12"/>
      <c r="Z166" s="12"/>
    </row>
    <row r="167" spans="1:26" s="14" customFormat="1" x14ac:dyDescent="0.3">
      <c r="A167" s="42" t="s">
        <v>317</v>
      </c>
      <c r="B167" s="43" t="s">
        <v>306</v>
      </c>
      <c r="C167" s="76">
        <v>0</v>
      </c>
      <c r="D167" s="76">
        <v>0</v>
      </c>
      <c r="E167" s="76">
        <v>0</v>
      </c>
      <c r="F167" s="76">
        <v>0</v>
      </c>
      <c r="G167" s="76">
        <v>0</v>
      </c>
      <c r="H167" s="76">
        <f t="shared" si="199"/>
        <v>0</v>
      </c>
      <c r="I167" s="45" t="str">
        <f t="shared" si="192"/>
        <v>-</v>
      </c>
      <c r="J167" s="76"/>
      <c r="K167" s="76"/>
      <c r="L167" s="76"/>
      <c r="M167" s="76"/>
      <c r="N167" s="76">
        <f t="shared" si="193"/>
        <v>0</v>
      </c>
      <c r="O167" s="45" t="str">
        <f t="shared" si="194"/>
        <v>-</v>
      </c>
      <c r="P167" s="76"/>
      <c r="Q167" s="76"/>
      <c r="R167" s="76"/>
      <c r="S167" s="76"/>
      <c r="T167" s="76">
        <f t="shared" si="195"/>
        <v>0</v>
      </c>
      <c r="U167" s="45" t="str">
        <f t="shared" si="141"/>
        <v>-</v>
      </c>
      <c r="V167" s="76">
        <f t="shared" si="196"/>
        <v>0</v>
      </c>
      <c r="W167" s="45" t="str">
        <f t="shared" si="197"/>
        <v>-</v>
      </c>
      <c r="Y167" s="12"/>
      <c r="Z167" s="12"/>
    </row>
    <row r="168" spans="1:26" s="14" customFormat="1" x14ac:dyDescent="0.3">
      <c r="A168" s="42" t="s">
        <v>318</v>
      </c>
      <c r="B168" s="43" t="s">
        <v>308</v>
      </c>
      <c r="C168" s="76">
        <v>0</v>
      </c>
      <c r="D168" s="76">
        <v>0</v>
      </c>
      <c r="E168" s="76">
        <v>0</v>
      </c>
      <c r="F168" s="76">
        <v>0</v>
      </c>
      <c r="G168" s="76">
        <v>0</v>
      </c>
      <c r="H168" s="76">
        <f t="shared" si="199"/>
        <v>0</v>
      </c>
      <c r="I168" s="45" t="str">
        <f t="shared" si="192"/>
        <v>-</v>
      </c>
      <c r="J168" s="76"/>
      <c r="K168" s="76"/>
      <c r="L168" s="76"/>
      <c r="M168" s="76"/>
      <c r="N168" s="76">
        <f t="shared" si="193"/>
        <v>0</v>
      </c>
      <c r="O168" s="45" t="str">
        <f t="shared" si="194"/>
        <v>-</v>
      </c>
      <c r="P168" s="76"/>
      <c r="Q168" s="76"/>
      <c r="R168" s="76"/>
      <c r="S168" s="76"/>
      <c r="T168" s="76">
        <f t="shared" si="195"/>
        <v>0</v>
      </c>
      <c r="U168" s="45" t="str">
        <f t="shared" si="141"/>
        <v>-</v>
      </c>
      <c r="V168" s="76">
        <f t="shared" si="196"/>
        <v>0</v>
      </c>
      <c r="W168" s="45" t="str">
        <f t="shared" si="197"/>
        <v>-</v>
      </c>
      <c r="Y168" s="12"/>
      <c r="Z168" s="12"/>
    </row>
    <row r="169" spans="1:26" s="14" customFormat="1" x14ac:dyDescent="0.3">
      <c r="A169" s="42" t="s">
        <v>319</v>
      </c>
      <c r="B169" s="43" t="s">
        <v>310</v>
      </c>
      <c r="C169" s="76">
        <v>0</v>
      </c>
      <c r="D169" s="76">
        <v>0</v>
      </c>
      <c r="E169" s="76">
        <v>0</v>
      </c>
      <c r="F169" s="76">
        <v>0</v>
      </c>
      <c r="G169" s="76">
        <v>0</v>
      </c>
      <c r="H169" s="76">
        <f t="shared" si="199"/>
        <v>0</v>
      </c>
      <c r="I169" s="45" t="str">
        <f t="shared" si="192"/>
        <v>-</v>
      </c>
      <c r="J169" s="76"/>
      <c r="K169" s="76"/>
      <c r="L169" s="76"/>
      <c r="M169" s="76"/>
      <c r="N169" s="76">
        <f t="shared" si="193"/>
        <v>0</v>
      </c>
      <c r="O169" s="45" t="str">
        <f t="shared" si="194"/>
        <v>-</v>
      </c>
      <c r="P169" s="76"/>
      <c r="Q169" s="76"/>
      <c r="R169" s="76"/>
      <c r="S169" s="76"/>
      <c r="T169" s="76">
        <f t="shared" si="195"/>
        <v>0</v>
      </c>
      <c r="U169" s="45" t="str">
        <f t="shared" si="141"/>
        <v>-</v>
      </c>
      <c r="V169" s="76">
        <f t="shared" si="196"/>
        <v>0</v>
      </c>
      <c r="W169" s="45" t="str">
        <f t="shared" si="197"/>
        <v>-</v>
      </c>
      <c r="Y169" s="12"/>
      <c r="Z169" s="12"/>
    </row>
    <row r="170" spans="1:26" s="14" customFormat="1" x14ac:dyDescent="0.3">
      <c r="A170" s="42" t="s">
        <v>320</v>
      </c>
      <c r="B170" s="43" t="s">
        <v>312</v>
      </c>
      <c r="C170" s="76">
        <v>0</v>
      </c>
      <c r="D170" s="76">
        <v>0</v>
      </c>
      <c r="E170" s="76">
        <v>0</v>
      </c>
      <c r="F170" s="76">
        <v>0</v>
      </c>
      <c r="G170" s="76">
        <v>0</v>
      </c>
      <c r="H170" s="76">
        <f t="shared" si="199"/>
        <v>0</v>
      </c>
      <c r="I170" s="45" t="str">
        <f t="shared" si="192"/>
        <v>-</v>
      </c>
      <c r="J170" s="76"/>
      <c r="K170" s="76"/>
      <c r="L170" s="76"/>
      <c r="M170" s="76"/>
      <c r="N170" s="76">
        <f t="shared" si="193"/>
        <v>0</v>
      </c>
      <c r="O170" s="45" t="str">
        <f t="shared" si="194"/>
        <v>-</v>
      </c>
      <c r="P170" s="76"/>
      <c r="Q170" s="76"/>
      <c r="R170" s="76"/>
      <c r="S170" s="76"/>
      <c r="T170" s="76">
        <f t="shared" si="195"/>
        <v>0</v>
      </c>
      <c r="U170" s="45" t="str">
        <f t="shared" si="141"/>
        <v>-</v>
      </c>
      <c r="V170" s="76">
        <f t="shared" si="196"/>
        <v>0</v>
      </c>
      <c r="W170" s="45" t="str">
        <f t="shared" si="197"/>
        <v>-</v>
      </c>
      <c r="Y170" s="12"/>
      <c r="Z170" s="12"/>
    </row>
    <row r="171" spans="1:26" s="13" customFormat="1" x14ac:dyDescent="0.3">
      <c r="A171" s="38" t="s">
        <v>321</v>
      </c>
      <c r="B171" s="39" t="s">
        <v>322</v>
      </c>
      <c r="C171" s="40">
        <f>SUM(C172:C177)</f>
        <v>0</v>
      </c>
      <c r="D171" s="40">
        <f>SUM(D172:D177)</f>
        <v>0</v>
      </c>
      <c r="E171" s="40">
        <f>SUM(E172:E177)</f>
        <v>0</v>
      </c>
      <c r="F171" s="40">
        <f>SUM(F172:F177)</f>
        <v>19029.45</v>
      </c>
      <c r="G171" s="40">
        <f t="shared" ref="G171" si="202">SUM(G172:G177)</f>
        <v>0</v>
      </c>
      <c r="H171" s="40">
        <f t="shared" si="199"/>
        <v>19029.45</v>
      </c>
      <c r="I171" s="41" t="str">
        <f t="shared" si="192"/>
        <v>-</v>
      </c>
      <c r="J171" s="40">
        <f>SUM(J172:J177)</f>
        <v>0</v>
      </c>
      <c r="K171" s="40">
        <f>SUM(K172:K177)</f>
        <v>0</v>
      </c>
      <c r="L171" s="40">
        <f>SUM(L172:L177)</f>
        <v>0</v>
      </c>
      <c r="M171" s="40">
        <f t="shared" ref="M171" si="203">SUM(M172:M177)</f>
        <v>0</v>
      </c>
      <c r="N171" s="40">
        <f t="shared" si="193"/>
        <v>0</v>
      </c>
      <c r="O171" s="41" t="str">
        <f t="shared" si="194"/>
        <v>-</v>
      </c>
      <c r="P171" s="40">
        <f t="shared" ref="P171:S171" si="204">SUM(P172:P177)</f>
        <v>0</v>
      </c>
      <c r="Q171" s="40">
        <f t="shared" si="204"/>
        <v>0</v>
      </c>
      <c r="R171" s="40">
        <f t="shared" si="204"/>
        <v>0</v>
      </c>
      <c r="S171" s="40">
        <f t="shared" si="204"/>
        <v>0</v>
      </c>
      <c r="T171" s="40">
        <f t="shared" si="195"/>
        <v>0</v>
      </c>
      <c r="U171" s="41" t="str">
        <f t="shared" ref="U171:U177" si="205">IF(C171=0,"-",T171/C171)</f>
        <v>-</v>
      </c>
      <c r="V171" s="40">
        <f t="shared" si="196"/>
        <v>19029.45</v>
      </c>
      <c r="W171" s="41" t="str">
        <f t="shared" si="197"/>
        <v>-</v>
      </c>
      <c r="Y171" s="12"/>
      <c r="Z171" s="12"/>
    </row>
    <row r="172" spans="1:26" s="14" customFormat="1" x14ac:dyDescent="0.3">
      <c r="A172" s="42" t="s">
        <v>323</v>
      </c>
      <c r="B172" s="43" t="s">
        <v>302</v>
      </c>
      <c r="C172" s="76">
        <v>0</v>
      </c>
      <c r="D172" s="76">
        <v>0</v>
      </c>
      <c r="E172" s="76">
        <v>0</v>
      </c>
      <c r="F172" s="76">
        <v>0</v>
      </c>
      <c r="G172" s="76">
        <v>0</v>
      </c>
      <c r="H172" s="76">
        <f t="shared" si="199"/>
        <v>0</v>
      </c>
      <c r="I172" s="45" t="str">
        <f t="shared" si="192"/>
        <v>-</v>
      </c>
      <c r="J172" s="76"/>
      <c r="K172" s="76"/>
      <c r="L172" s="76"/>
      <c r="M172" s="76"/>
      <c r="N172" s="76">
        <f t="shared" si="193"/>
        <v>0</v>
      </c>
      <c r="O172" s="45" t="str">
        <f t="shared" si="194"/>
        <v>-</v>
      </c>
      <c r="P172" s="76"/>
      <c r="Q172" s="76"/>
      <c r="R172" s="76"/>
      <c r="S172" s="76"/>
      <c r="T172" s="76">
        <f t="shared" si="195"/>
        <v>0</v>
      </c>
      <c r="U172" s="45" t="str">
        <f t="shared" si="205"/>
        <v>-</v>
      </c>
      <c r="V172" s="76">
        <f t="shared" si="196"/>
        <v>0</v>
      </c>
      <c r="W172" s="45" t="str">
        <f t="shared" si="197"/>
        <v>-</v>
      </c>
      <c r="Y172" s="12"/>
      <c r="Z172" s="12"/>
    </row>
    <row r="173" spans="1:26" s="14" customFormat="1" x14ac:dyDescent="0.3">
      <c r="A173" s="42" t="s">
        <v>324</v>
      </c>
      <c r="B173" s="43" t="s">
        <v>304</v>
      </c>
      <c r="C173" s="76">
        <v>0</v>
      </c>
      <c r="D173" s="76">
        <v>0</v>
      </c>
      <c r="E173" s="76">
        <v>0</v>
      </c>
      <c r="F173" s="76">
        <v>0</v>
      </c>
      <c r="G173" s="76">
        <v>0</v>
      </c>
      <c r="H173" s="76">
        <f t="shared" si="199"/>
        <v>0</v>
      </c>
      <c r="I173" s="45" t="str">
        <f t="shared" si="192"/>
        <v>-</v>
      </c>
      <c r="J173" s="76"/>
      <c r="K173" s="76"/>
      <c r="L173" s="76"/>
      <c r="M173" s="76"/>
      <c r="N173" s="76">
        <f t="shared" si="193"/>
        <v>0</v>
      </c>
      <c r="O173" s="45" t="str">
        <f t="shared" si="194"/>
        <v>-</v>
      </c>
      <c r="P173" s="76"/>
      <c r="Q173" s="76"/>
      <c r="R173" s="76"/>
      <c r="S173" s="76"/>
      <c r="T173" s="76">
        <f t="shared" si="195"/>
        <v>0</v>
      </c>
      <c r="U173" s="45" t="str">
        <f t="shared" si="205"/>
        <v>-</v>
      </c>
      <c r="V173" s="76">
        <f t="shared" si="196"/>
        <v>0</v>
      </c>
      <c r="W173" s="45" t="str">
        <f t="shared" si="197"/>
        <v>-</v>
      </c>
      <c r="Y173" s="12"/>
      <c r="Z173" s="12"/>
    </row>
    <row r="174" spans="1:26" s="14" customFormat="1" x14ac:dyDescent="0.3">
      <c r="A174" s="42" t="s">
        <v>325</v>
      </c>
      <c r="B174" s="43" t="s">
        <v>306</v>
      </c>
      <c r="C174" s="76">
        <v>0</v>
      </c>
      <c r="D174" s="76">
        <v>0</v>
      </c>
      <c r="E174" s="76">
        <v>0</v>
      </c>
      <c r="F174" s="76">
        <v>19029.45</v>
      </c>
      <c r="G174" s="76">
        <v>0</v>
      </c>
      <c r="H174" s="76">
        <f t="shared" si="199"/>
        <v>19029.45</v>
      </c>
      <c r="I174" s="45" t="str">
        <f t="shared" si="192"/>
        <v>-</v>
      </c>
      <c r="J174" s="76"/>
      <c r="K174" s="76"/>
      <c r="L174" s="76"/>
      <c r="M174" s="76"/>
      <c r="N174" s="76">
        <f t="shared" si="193"/>
        <v>0</v>
      </c>
      <c r="O174" s="45" t="str">
        <f t="shared" si="194"/>
        <v>-</v>
      </c>
      <c r="P174" s="76"/>
      <c r="Q174" s="76"/>
      <c r="R174" s="76"/>
      <c r="S174" s="76"/>
      <c r="T174" s="76">
        <f t="shared" si="195"/>
        <v>0</v>
      </c>
      <c r="U174" s="45" t="str">
        <f t="shared" si="205"/>
        <v>-</v>
      </c>
      <c r="V174" s="76">
        <f t="shared" si="196"/>
        <v>19029.45</v>
      </c>
      <c r="W174" s="45" t="str">
        <f t="shared" si="197"/>
        <v>-</v>
      </c>
      <c r="Y174" s="12"/>
      <c r="Z174" s="12"/>
    </row>
    <row r="175" spans="1:26" s="14" customFormat="1" x14ac:dyDescent="0.3">
      <c r="A175" s="42" t="s">
        <v>326</v>
      </c>
      <c r="B175" s="43" t="s">
        <v>308</v>
      </c>
      <c r="C175" s="76">
        <v>0</v>
      </c>
      <c r="D175" s="76">
        <v>0</v>
      </c>
      <c r="E175" s="76">
        <v>0</v>
      </c>
      <c r="F175" s="76">
        <v>0</v>
      </c>
      <c r="G175" s="76">
        <v>0</v>
      </c>
      <c r="H175" s="76">
        <f t="shared" si="199"/>
        <v>0</v>
      </c>
      <c r="I175" s="45" t="str">
        <f t="shared" si="192"/>
        <v>-</v>
      </c>
      <c r="J175" s="76"/>
      <c r="K175" s="76"/>
      <c r="L175" s="76"/>
      <c r="M175" s="76"/>
      <c r="N175" s="76">
        <f t="shared" si="193"/>
        <v>0</v>
      </c>
      <c r="O175" s="45" t="str">
        <f t="shared" si="194"/>
        <v>-</v>
      </c>
      <c r="P175" s="76"/>
      <c r="Q175" s="76"/>
      <c r="R175" s="76"/>
      <c r="S175" s="76"/>
      <c r="T175" s="76">
        <f t="shared" si="195"/>
        <v>0</v>
      </c>
      <c r="U175" s="45" t="str">
        <f t="shared" si="205"/>
        <v>-</v>
      </c>
      <c r="V175" s="76">
        <f t="shared" si="196"/>
        <v>0</v>
      </c>
      <c r="W175" s="45" t="str">
        <f t="shared" si="197"/>
        <v>-</v>
      </c>
      <c r="Y175" s="12"/>
      <c r="Z175" s="12"/>
    </row>
    <row r="176" spans="1:26" s="14" customFormat="1" x14ac:dyDescent="0.3">
      <c r="A176" s="42" t="s">
        <v>327</v>
      </c>
      <c r="B176" s="43" t="s">
        <v>310</v>
      </c>
      <c r="C176" s="76">
        <v>0</v>
      </c>
      <c r="D176" s="76">
        <v>0</v>
      </c>
      <c r="E176" s="76">
        <v>0</v>
      </c>
      <c r="F176" s="76">
        <v>0</v>
      </c>
      <c r="G176" s="76">
        <v>0</v>
      </c>
      <c r="H176" s="76">
        <f t="shared" si="199"/>
        <v>0</v>
      </c>
      <c r="I176" s="45" t="str">
        <f t="shared" si="192"/>
        <v>-</v>
      </c>
      <c r="J176" s="76"/>
      <c r="K176" s="76"/>
      <c r="L176" s="76"/>
      <c r="M176" s="76"/>
      <c r="N176" s="76">
        <f t="shared" si="193"/>
        <v>0</v>
      </c>
      <c r="O176" s="45" t="str">
        <f t="shared" si="194"/>
        <v>-</v>
      </c>
      <c r="P176" s="76"/>
      <c r="Q176" s="76"/>
      <c r="R176" s="76"/>
      <c r="S176" s="76"/>
      <c r="T176" s="76">
        <f t="shared" si="195"/>
        <v>0</v>
      </c>
      <c r="U176" s="45" t="str">
        <f t="shared" si="205"/>
        <v>-</v>
      </c>
      <c r="V176" s="76">
        <f t="shared" si="196"/>
        <v>0</v>
      </c>
      <c r="W176" s="45" t="str">
        <f t="shared" si="197"/>
        <v>-</v>
      </c>
      <c r="Y176" s="12"/>
      <c r="Z176" s="12"/>
    </row>
    <row r="177" spans="1:26" s="14" customFormat="1" x14ac:dyDescent="0.3">
      <c r="A177" s="42" t="s">
        <v>328</v>
      </c>
      <c r="B177" s="43" t="s">
        <v>312</v>
      </c>
      <c r="C177" s="76">
        <v>0</v>
      </c>
      <c r="D177" s="76">
        <v>0</v>
      </c>
      <c r="E177" s="76">
        <v>0</v>
      </c>
      <c r="F177" s="76">
        <v>0</v>
      </c>
      <c r="G177" s="76">
        <v>0</v>
      </c>
      <c r="H177" s="76">
        <f t="shared" si="199"/>
        <v>0</v>
      </c>
      <c r="I177" s="45" t="str">
        <f t="shared" si="192"/>
        <v>-</v>
      </c>
      <c r="J177" s="76"/>
      <c r="K177" s="76"/>
      <c r="L177" s="76"/>
      <c r="M177" s="76"/>
      <c r="N177" s="76">
        <f t="shared" si="193"/>
        <v>0</v>
      </c>
      <c r="O177" s="45" t="str">
        <f t="shared" si="194"/>
        <v>-</v>
      </c>
      <c r="P177" s="76"/>
      <c r="Q177" s="76"/>
      <c r="R177" s="76"/>
      <c r="S177" s="76"/>
      <c r="T177" s="76">
        <f t="shared" si="195"/>
        <v>0</v>
      </c>
      <c r="U177" s="45" t="str">
        <f t="shared" si="205"/>
        <v>-</v>
      </c>
      <c r="V177" s="76">
        <f t="shared" si="196"/>
        <v>0</v>
      </c>
      <c r="W177" s="45" t="str">
        <f t="shared" si="197"/>
        <v>-</v>
      </c>
      <c r="Y177" s="12"/>
      <c r="Z177" s="12"/>
    </row>
    <row r="179" spans="1:26" x14ac:dyDescent="0.3">
      <c r="A179" s="6"/>
      <c r="B179" s="15" t="s">
        <v>329</v>
      </c>
      <c r="C179" s="31"/>
      <c r="D179" s="31"/>
      <c r="E179" s="31"/>
      <c r="F179" s="31"/>
      <c r="G179" s="31"/>
      <c r="H179" s="31"/>
      <c r="I179" s="20"/>
      <c r="J179" s="31"/>
      <c r="K179" s="31"/>
      <c r="L179" s="31"/>
      <c r="M179" s="31"/>
      <c r="N179" s="31"/>
      <c r="O179" s="20"/>
      <c r="P179" s="31"/>
      <c r="Q179" s="31"/>
      <c r="R179" s="31"/>
      <c r="S179" s="31"/>
      <c r="T179" s="31"/>
      <c r="U179" s="20"/>
      <c r="V179" s="31"/>
      <c r="W179" s="20"/>
    </row>
    <row r="180" spans="1:26" x14ac:dyDescent="0.3">
      <c r="C180" s="32"/>
      <c r="D180" s="32"/>
      <c r="E180" s="32"/>
      <c r="F180" s="32"/>
      <c r="G180" s="32"/>
      <c r="H180" s="32"/>
      <c r="I180" s="21"/>
      <c r="J180" s="32"/>
      <c r="K180" s="32"/>
      <c r="L180" s="32"/>
      <c r="M180" s="32"/>
      <c r="N180" s="32"/>
      <c r="O180" s="21"/>
      <c r="P180" s="32"/>
      <c r="Q180" s="32"/>
      <c r="R180" s="32"/>
      <c r="S180" s="32"/>
      <c r="T180" s="32"/>
      <c r="U180" s="21"/>
      <c r="V180" s="32"/>
      <c r="W180" s="21"/>
    </row>
    <row r="181" spans="1:26" ht="43.2" x14ac:dyDescent="0.3">
      <c r="A181" s="6"/>
      <c r="B181" s="77" t="s">
        <v>330</v>
      </c>
      <c r="C181" s="81" t="s">
        <v>6</v>
      </c>
      <c r="D181" s="81" t="s">
        <v>7</v>
      </c>
      <c r="E181" s="81" t="s">
        <v>8</v>
      </c>
      <c r="F181" s="81" t="s">
        <v>9</v>
      </c>
      <c r="G181" s="81" t="s">
        <v>10</v>
      </c>
      <c r="H181" s="81" t="s">
        <v>1131</v>
      </c>
      <c r="I181" s="82" t="s">
        <v>1132</v>
      </c>
      <c r="J181" s="81" t="s">
        <v>11</v>
      </c>
      <c r="K181" s="81" t="s">
        <v>12</v>
      </c>
      <c r="L181" s="81" t="s">
        <v>13</v>
      </c>
      <c r="M181" s="81" t="s">
        <v>14</v>
      </c>
      <c r="N181" s="81" t="s">
        <v>15</v>
      </c>
      <c r="O181" s="82" t="s">
        <v>16</v>
      </c>
      <c r="P181" s="81" t="s">
        <v>17</v>
      </c>
      <c r="Q181" s="81" t="s">
        <v>18</v>
      </c>
      <c r="R181" s="81" t="s">
        <v>19</v>
      </c>
      <c r="S181" s="81" t="s">
        <v>20</v>
      </c>
      <c r="T181" s="81" t="s">
        <v>21</v>
      </c>
      <c r="U181" s="82" t="s">
        <v>22</v>
      </c>
      <c r="V181" s="81" t="s">
        <v>23</v>
      </c>
      <c r="W181" s="82" t="s">
        <v>24</v>
      </c>
    </row>
    <row r="182" spans="1:26" x14ac:dyDescent="0.3">
      <c r="A182" s="38" t="s">
        <v>331</v>
      </c>
      <c r="B182" s="39" t="s">
        <v>332</v>
      </c>
      <c r="C182" s="48">
        <f>C183+C184+C185+C186+C187+C189</f>
        <v>0</v>
      </c>
      <c r="D182" s="48">
        <f>D183+D184+D185+D186+D187</f>
        <v>5357018.0099999988</v>
      </c>
      <c r="E182" s="48">
        <f>E183+E184+E185+E186+E187</f>
        <v>5785032.4399999995</v>
      </c>
      <c r="F182" s="48">
        <f>F183+F184+F185+F186+F187</f>
        <v>6279922.3000000007</v>
      </c>
      <c r="G182" s="48">
        <f>G183+G184+G185+G186+G187</f>
        <v>6361582.3999999994</v>
      </c>
      <c r="H182" s="48">
        <f t="shared" ref="H182:H200" si="206">G182</f>
        <v>6361582.3999999994</v>
      </c>
      <c r="I182" s="45" t="str">
        <f t="shared" ref="I182:I200" si="207">IF(C182=0,"-",H182/C182)</f>
        <v>-</v>
      </c>
      <c r="J182" s="48">
        <f>J183+J184+J185+J186+J187</f>
        <v>0</v>
      </c>
      <c r="K182" s="48">
        <f>K183+K184+K185+K186+K187</f>
        <v>0</v>
      </c>
      <c r="L182" s="48">
        <f>L183+L184+L185+L186+L187</f>
        <v>0</v>
      </c>
      <c r="M182" s="48">
        <f>M183+M184+M185+M186+M187</f>
        <v>0</v>
      </c>
      <c r="N182" s="48">
        <f t="shared" ref="N182:N198" si="208">M182</f>
        <v>0</v>
      </c>
      <c r="O182" s="45" t="str">
        <f t="shared" ref="O182:O200" si="209">IF(C182=0,"-",N182/C182)</f>
        <v>-</v>
      </c>
      <c r="P182" s="48">
        <f>P183+P184+P185+P186+P187</f>
        <v>0</v>
      </c>
      <c r="Q182" s="48">
        <f>Q183+Q184+Q185+Q186+Q187</f>
        <v>0</v>
      </c>
      <c r="R182" s="48">
        <f>R183+R184+R185+R186+R187</f>
        <v>0</v>
      </c>
      <c r="S182" s="48">
        <f>S183+S184+S185+S186+S187</f>
        <v>0</v>
      </c>
      <c r="T182" s="48">
        <f t="shared" ref="T182:T200" si="210">S182</f>
        <v>0</v>
      </c>
      <c r="U182" s="45" t="str">
        <f t="shared" ref="U182:U200" si="211">IF(C182=0,"-",T182/C182)</f>
        <v>-</v>
      </c>
      <c r="V182" s="48">
        <f t="shared" ref="V182:V187" si="212">T182</f>
        <v>0</v>
      </c>
      <c r="W182" s="45" t="str">
        <f t="shared" ref="W182:W200" si="213">IF(C182=0,"-",V182/C182)</f>
        <v>-</v>
      </c>
    </row>
    <row r="183" spans="1:26" x14ac:dyDescent="0.3">
      <c r="A183" s="42" t="s">
        <v>333</v>
      </c>
      <c r="B183" s="43" t="s">
        <v>334</v>
      </c>
      <c r="C183" s="76">
        <v>0</v>
      </c>
      <c r="D183" s="66">
        <f>Jan!H191</f>
        <v>5074474.05</v>
      </c>
      <c r="E183" s="66">
        <f>Fev!H192+236402.27+376902.86</f>
        <v>5970323.1399999997</v>
      </c>
      <c r="F183" s="76">
        <f>Mar!H196</f>
        <v>5785032.4400000004</v>
      </c>
      <c r="G183" s="76">
        <f>Abr!H191</f>
        <v>6279922.2999999998</v>
      </c>
      <c r="H183" s="76">
        <f t="shared" si="206"/>
        <v>6279922.2999999998</v>
      </c>
      <c r="I183" s="45" t="str">
        <f t="shared" si="207"/>
        <v>-</v>
      </c>
      <c r="J183" s="76"/>
      <c r="K183" s="76"/>
      <c r="L183" s="76"/>
      <c r="M183" s="76"/>
      <c r="N183" s="76">
        <f t="shared" si="208"/>
        <v>0</v>
      </c>
      <c r="O183" s="45" t="str">
        <f t="shared" si="209"/>
        <v>-</v>
      </c>
      <c r="P183" s="76"/>
      <c r="Q183" s="76"/>
      <c r="R183" s="76"/>
      <c r="S183" s="76"/>
      <c r="T183" s="76">
        <f t="shared" si="210"/>
        <v>0</v>
      </c>
      <c r="U183" s="45" t="str">
        <f t="shared" si="211"/>
        <v>-</v>
      </c>
      <c r="V183" s="50">
        <f t="shared" si="212"/>
        <v>0</v>
      </c>
      <c r="W183" s="45" t="str">
        <f t="shared" si="213"/>
        <v>-</v>
      </c>
    </row>
    <row r="184" spans="1:26" x14ac:dyDescent="0.3">
      <c r="A184" s="42" t="s">
        <v>335</v>
      </c>
      <c r="B184" s="43" t="s">
        <v>336</v>
      </c>
      <c r="C184" s="76">
        <v>0</v>
      </c>
      <c r="D184" s="50">
        <f>D7</f>
        <v>875000</v>
      </c>
      <c r="E184" s="50">
        <f>E7</f>
        <v>875000</v>
      </c>
      <c r="F184" s="50">
        <f>F7</f>
        <v>875000</v>
      </c>
      <c r="G184" s="50">
        <f>G7</f>
        <v>875000</v>
      </c>
      <c r="H184" s="50">
        <f t="shared" si="206"/>
        <v>875000</v>
      </c>
      <c r="I184" s="45" t="str">
        <f t="shared" si="207"/>
        <v>-</v>
      </c>
      <c r="J184" s="50">
        <f>J7</f>
        <v>0</v>
      </c>
      <c r="K184" s="50">
        <f>K7</f>
        <v>0</v>
      </c>
      <c r="L184" s="50">
        <f>L7</f>
        <v>0</v>
      </c>
      <c r="M184" s="50">
        <f>M7</f>
        <v>0</v>
      </c>
      <c r="N184" s="50">
        <f t="shared" si="208"/>
        <v>0</v>
      </c>
      <c r="O184" s="45" t="str">
        <f t="shared" si="209"/>
        <v>-</v>
      </c>
      <c r="P184" s="50">
        <f>P7</f>
        <v>0</v>
      </c>
      <c r="Q184" s="50">
        <f>Q7</f>
        <v>0</v>
      </c>
      <c r="R184" s="50">
        <f>R7</f>
        <v>0</v>
      </c>
      <c r="S184" s="50">
        <f>S7</f>
        <v>0</v>
      </c>
      <c r="T184" s="76">
        <f t="shared" si="210"/>
        <v>0</v>
      </c>
      <c r="U184" s="45" t="str">
        <f t="shared" si="211"/>
        <v>-</v>
      </c>
      <c r="V184" s="50">
        <f t="shared" si="212"/>
        <v>0</v>
      </c>
      <c r="W184" s="45" t="str">
        <f t="shared" si="213"/>
        <v>-</v>
      </c>
    </row>
    <row r="185" spans="1:26" x14ac:dyDescent="0.3">
      <c r="A185" s="42" t="s">
        <v>337</v>
      </c>
      <c r="B185" s="43" t="s">
        <v>338</v>
      </c>
      <c r="C185" s="76">
        <f>C30</f>
        <v>0</v>
      </c>
      <c r="D185" s="76">
        <f>D37+D39+D40+D43+D27+Jan!L196+100000</f>
        <v>1538590.8900000001</v>
      </c>
      <c r="E185" s="76">
        <f>E37+E39+E40+E43+E27+Fev!L197</f>
        <v>659371.31000000006</v>
      </c>
      <c r="F185" s="76">
        <f>F37+F39+F40+F43+F27+Mar!L201</f>
        <v>1302709.3500000001</v>
      </c>
      <c r="G185" s="76">
        <f>G37+G39+G40+G43+Abr!I199+100000</f>
        <v>867091.73</v>
      </c>
      <c r="H185" s="76">
        <f t="shared" si="206"/>
        <v>867091.73</v>
      </c>
      <c r="I185" s="45" t="str">
        <f t="shared" si="207"/>
        <v>-</v>
      </c>
      <c r="J185" s="76">
        <f>J37+J39+J40+J43</f>
        <v>0</v>
      </c>
      <c r="K185" s="76">
        <f t="shared" ref="K185:M185" si="214">K37+K39+K40+K43</f>
        <v>0</v>
      </c>
      <c r="L185" s="76">
        <f t="shared" si="214"/>
        <v>0</v>
      </c>
      <c r="M185" s="76">
        <f t="shared" si="214"/>
        <v>0</v>
      </c>
      <c r="N185" s="76">
        <f t="shared" si="208"/>
        <v>0</v>
      </c>
      <c r="O185" s="45" t="str">
        <f t="shared" si="209"/>
        <v>-</v>
      </c>
      <c r="P185" s="76">
        <f t="shared" ref="P185:S185" si="215">P37+P39+P40+P43</f>
        <v>0</v>
      </c>
      <c r="Q185" s="76">
        <f t="shared" si="215"/>
        <v>0</v>
      </c>
      <c r="R185" s="76">
        <f t="shared" si="215"/>
        <v>0</v>
      </c>
      <c r="S185" s="76">
        <f t="shared" si="215"/>
        <v>0</v>
      </c>
      <c r="T185" s="76">
        <f t="shared" si="210"/>
        <v>0</v>
      </c>
      <c r="U185" s="45" t="str">
        <f t="shared" si="211"/>
        <v>-</v>
      </c>
      <c r="V185" s="50">
        <f t="shared" si="212"/>
        <v>0</v>
      </c>
      <c r="W185" s="45" t="str">
        <f t="shared" si="213"/>
        <v>-</v>
      </c>
    </row>
    <row r="186" spans="1:26" x14ac:dyDescent="0.3">
      <c r="A186" s="42" t="s">
        <v>339</v>
      </c>
      <c r="B186" s="43" t="s">
        <v>340</v>
      </c>
      <c r="C186" s="76">
        <v>0</v>
      </c>
      <c r="D186" s="76">
        <f>D42</f>
        <v>57800.31</v>
      </c>
      <c r="E186" s="76">
        <f>E42</f>
        <v>50262.559999999998</v>
      </c>
      <c r="F186" s="76">
        <f>F42</f>
        <v>64311.77</v>
      </c>
      <c r="G186" s="76">
        <f>G42</f>
        <v>52899.53</v>
      </c>
      <c r="H186" s="76">
        <f t="shared" si="206"/>
        <v>52899.53</v>
      </c>
      <c r="I186" s="45" t="str">
        <f t="shared" si="207"/>
        <v>-</v>
      </c>
      <c r="J186" s="76">
        <f>J42</f>
        <v>0</v>
      </c>
      <c r="K186" s="76">
        <f>K42</f>
        <v>0</v>
      </c>
      <c r="L186" s="76">
        <f>L42</f>
        <v>0</v>
      </c>
      <c r="M186" s="76">
        <f>M42</f>
        <v>0</v>
      </c>
      <c r="N186" s="76">
        <f t="shared" si="208"/>
        <v>0</v>
      </c>
      <c r="O186" s="45" t="str">
        <f t="shared" si="209"/>
        <v>-</v>
      </c>
      <c r="P186" s="76">
        <f>P42</f>
        <v>0</v>
      </c>
      <c r="Q186" s="76">
        <f>Q42</f>
        <v>0</v>
      </c>
      <c r="R186" s="76">
        <f>R42</f>
        <v>0</v>
      </c>
      <c r="S186" s="76">
        <f>S42</f>
        <v>0</v>
      </c>
      <c r="T186" s="76">
        <f t="shared" si="210"/>
        <v>0</v>
      </c>
      <c r="U186" s="45" t="str">
        <f t="shared" si="211"/>
        <v>-</v>
      </c>
      <c r="V186" s="50">
        <f t="shared" si="212"/>
        <v>0</v>
      </c>
      <c r="W186" s="45" t="str">
        <f t="shared" si="213"/>
        <v>-</v>
      </c>
    </row>
    <row r="187" spans="1:26" x14ac:dyDescent="0.3">
      <c r="A187" s="42" t="s">
        <v>341</v>
      </c>
      <c r="B187" s="43" t="s">
        <v>342</v>
      </c>
      <c r="C187" s="76">
        <v>0</v>
      </c>
      <c r="D187" s="76">
        <f>D48+D157</f>
        <v>-2188847.2400000002</v>
      </c>
      <c r="E187" s="76">
        <f>E48+E157</f>
        <v>-1769924.5699999998</v>
      </c>
      <c r="F187" s="76">
        <f>F48+F157</f>
        <v>-1747131.26</v>
      </c>
      <c r="G187" s="76">
        <f>G48+G157</f>
        <v>-1713331.1600000001</v>
      </c>
      <c r="H187" s="76">
        <f t="shared" si="206"/>
        <v>-1713331.1600000001</v>
      </c>
      <c r="I187" s="45" t="str">
        <f t="shared" si="207"/>
        <v>-</v>
      </c>
      <c r="J187" s="76">
        <f>J48+J157</f>
        <v>0</v>
      </c>
      <c r="K187" s="76">
        <f>K48+K157</f>
        <v>0</v>
      </c>
      <c r="L187" s="76">
        <f>L48+L157</f>
        <v>0</v>
      </c>
      <c r="M187" s="76">
        <f>M48+M157</f>
        <v>0</v>
      </c>
      <c r="N187" s="76">
        <f t="shared" si="208"/>
        <v>0</v>
      </c>
      <c r="O187" s="45" t="str">
        <f t="shared" si="209"/>
        <v>-</v>
      </c>
      <c r="P187" s="76">
        <f>P48+P157</f>
        <v>0</v>
      </c>
      <c r="Q187" s="76">
        <f>Q48+Q157</f>
        <v>0</v>
      </c>
      <c r="R187" s="76">
        <f>R48+R157</f>
        <v>0</v>
      </c>
      <c r="S187" s="76">
        <f>S48+S157</f>
        <v>0</v>
      </c>
      <c r="T187" s="76">
        <f t="shared" si="210"/>
        <v>0</v>
      </c>
      <c r="U187" s="45" t="str">
        <f t="shared" si="211"/>
        <v>-</v>
      </c>
      <c r="V187" s="50">
        <f t="shared" si="212"/>
        <v>0</v>
      </c>
      <c r="W187" s="45" t="str">
        <f t="shared" si="213"/>
        <v>-</v>
      </c>
    </row>
    <row r="188" spans="1:26" x14ac:dyDescent="0.3">
      <c r="A188" s="42" t="s">
        <v>343</v>
      </c>
      <c r="B188" s="43" t="s">
        <v>344</v>
      </c>
      <c r="C188" s="76">
        <v>0</v>
      </c>
      <c r="D188" s="76">
        <v>0</v>
      </c>
      <c r="E188" s="76">
        <v>0</v>
      </c>
      <c r="F188" s="76">
        <v>0</v>
      </c>
      <c r="G188" s="76">
        <v>0</v>
      </c>
      <c r="H188" s="76">
        <f t="shared" si="206"/>
        <v>0</v>
      </c>
      <c r="I188" s="45" t="str">
        <f t="shared" si="207"/>
        <v>-</v>
      </c>
      <c r="J188" s="76">
        <v>0</v>
      </c>
      <c r="K188" s="76">
        <v>0</v>
      </c>
      <c r="L188" s="76">
        <v>0</v>
      </c>
      <c r="M188" s="76">
        <v>0</v>
      </c>
      <c r="N188" s="76">
        <f t="shared" si="208"/>
        <v>0</v>
      </c>
      <c r="O188" s="45" t="str">
        <f t="shared" si="209"/>
        <v>-</v>
      </c>
      <c r="P188" s="76">
        <v>0</v>
      </c>
      <c r="Q188" s="76">
        <v>0</v>
      </c>
      <c r="R188" s="76">
        <v>0</v>
      </c>
      <c r="S188" s="76">
        <v>0</v>
      </c>
      <c r="T188" s="76">
        <f t="shared" si="210"/>
        <v>0</v>
      </c>
      <c r="U188" s="45" t="str">
        <f t="shared" si="211"/>
        <v>-</v>
      </c>
      <c r="V188" s="76">
        <f>H188+N188+T188</f>
        <v>0</v>
      </c>
      <c r="W188" s="45" t="str">
        <f t="shared" si="213"/>
        <v>-</v>
      </c>
    </row>
    <row r="189" spans="1:26" x14ac:dyDescent="0.3">
      <c r="A189" s="114" t="s">
        <v>345</v>
      </c>
      <c r="B189" s="115" t="s">
        <v>346</v>
      </c>
      <c r="C189" s="44">
        <v>0</v>
      </c>
      <c r="D189" s="76">
        <v>0</v>
      </c>
      <c r="E189" s="76">
        <v>0</v>
      </c>
      <c r="F189" s="76">
        <v>0</v>
      </c>
      <c r="G189" s="76">
        <v>0</v>
      </c>
      <c r="H189" s="76">
        <f t="shared" si="206"/>
        <v>0</v>
      </c>
      <c r="I189" s="45" t="str">
        <f t="shared" si="207"/>
        <v>-</v>
      </c>
      <c r="J189" s="76">
        <v>0</v>
      </c>
      <c r="K189" s="76">
        <v>0</v>
      </c>
      <c r="L189" s="76">
        <v>0</v>
      </c>
      <c r="M189" s="76">
        <v>0</v>
      </c>
      <c r="N189" s="76">
        <f t="shared" si="208"/>
        <v>0</v>
      </c>
      <c r="O189" s="45"/>
      <c r="P189" s="76">
        <v>0</v>
      </c>
      <c r="Q189" s="76">
        <v>0</v>
      </c>
      <c r="R189" s="76">
        <v>0</v>
      </c>
      <c r="S189" s="76">
        <v>0</v>
      </c>
      <c r="T189" s="76">
        <f t="shared" si="210"/>
        <v>0</v>
      </c>
      <c r="U189" s="44" t="str">
        <f t="shared" si="211"/>
        <v>-</v>
      </c>
      <c r="V189" s="76">
        <f>H189+N189+T189</f>
        <v>0</v>
      </c>
      <c r="W189" s="45" t="str">
        <f t="shared" si="213"/>
        <v>-</v>
      </c>
    </row>
    <row r="190" spans="1:26" x14ac:dyDescent="0.3">
      <c r="A190" s="38" t="s">
        <v>347</v>
      </c>
      <c r="B190" s="39" t="s">
        <v>348</v>
      </c>
      <c r="C190" s="48">
        <f>SUM(C191:C193)</f>
        <v>0</v>
      </c>
      <c r="D190" s="48">
        <f>SUM(D191:D193)</f>
        <v>0</v>
      </c>
      <c r="E190" s="48">
        <f>SUM(E191:E193)</f>
        <v>0</v>
      </c>
      <c r="F190" s="48">
        <f>SUM(F191:F193)</f>
        <v>0</v>
      </c>
      <c r="G190" s="48">
        <f>SUM(G191:G193)</f>
        <v>0</v>
      </c>
      <c r="H190" s="48">
        <f t="shared" si="206"/>
        <v>0</v>
      </c>
      <c r="I190" s="45" t="str">
        <f t="shared" si="207"/>
        <v>-</v>
      </c>
      <c r="J190" s="48">
        <f>SUM(J191:J193)</f>
        <v>0</v>
      </c>
      <c r="K190" s="48">
        <f>SUM(K191:K193)</f>
        <v>0</v>
      </c>
      <c r="L190" s="48">
        <f>SUM(L191:L193)</f>
        <v>0</v>
      </c>
      <c r="M190" s="48">
        <f>SUM(M191:M193)</f>
        <v>0</v>
      </c>
      <c r="N190" s="48">
        <f t="shared" si="208"/>
        <v>0</v>
      </c>
      <c r="O190" s="45" t="str">
        <f t="shared" si="209"/>
        <v>-</v>
      </c>
      <c r="P190" s="48">
        <f>SUM(P191:P193)</f>
        <v>0</v>
      </c>
      <c r="Q190" s="48">
        <f>SUM(Q191:Q193)</f>
        <v>0</v>
      </c>
      <c r="R190" s="48">
        <f>SUM(R191:R193)</f>
        <v>0</v>
      </c>
      <c r="S190" s="48">
        <f>SUM(S191:S193)</f>
        <v>0</v>
      </c>
      <c r="T190" s="48">
        <f t="shared" si="210"/>
        <v>0</v>
      </c>
      <c r="U190" s="45" t="str">
        <f t="shared" si="211"/>
        <v>-</v>
      </c>
      <c r="V190" s="48">
        <f t="shared" ref="V190" si="216">S190</f>
        <v>0</v>
      </c>
      <c r="W190" s="45" t="str">
        <f t="shared" si="213"/>
        <v>-</v>
      </c>
    </row>
    <row r="191" spans="1:26" x14ac:dyDescent="0.3">
      <c r="A191" s="42" t="s">
        <v>349</v>
      </c>
      <c r="B191" s="43" t="s">
        <v>350</v>
      </c>
      <c r="C191" s="76">
        <v>0</v>
      </c>
      <c r="D191" s="76">
        <v>0</v>
      </c>
      <c r="E191" s="76">
        <v>0</v>
      </c>
      <c r="F191" s="76">
        <v>0</v>
      </c>
      <c r="G191" s="76">
        <v>0</v>
      </c>
      <c r="H191" s="76">
        <f t="shared" si="206"/>
        <v>0</v>
      </c>
      <c r="I191" s="45" t="str">
        <f t="shared" si="207"/>
        <v>-</v>
      </c>
      <c r="J191" s="76">
        <v>0</v>
      </c>
      <c r="K191" s="76">
        <v>0</v>
      </c>
      <c r="L191" s="76">
        <v>0</v>
      </c>
      <c r="M191" s="76">
        <v>0</v>
      </c>
      <c r="N191" s="76">
        <f t="shared" si="208"/>
        <v>0</v>
      </c>
      <c r="O191" s="45" t="str">
        <f t="shared" si="209"/>
        <v>-</v>
      </c>
      <c r="P191" s="76">
        <v>0</v>
      </c>
      <c r="Q191" s="76">
        <v>0</v>
      </c>
      <c r="R191" s="76">
        <v>0</v>
      </c>
      <c r="S191" s="76">
        <v>0</v>
      </c>
      <c r="T191" s="76">
        <f t="shared" si="210"/>
        <v>0</v>
      </c>
      <c r="U191" s="45" t="str">
        <f t="shared" si="211"/>
        <v>-</v>
      </c>
      <c r="V191" s="76">
        <f t="shared" ref="V191:V200" si="217">S191</f>
        <v>0</v>
      </c>
      <c r="W191" s="45" t="str">
        <f t="shared" si="213"/>
        <v>-</v>
      </c>
    </row>
    <row r="192" spans="1:26" x14ac:dyDescent="0.3">
      <c r="A192" s="42" t="s">
        <v>351</v>
      </c>
      <c r="B192" s="43" t="s">
        <v>352</v>
      </c>
      <c r="C192" s="76">
        <v>0</v>
      </c>
      <c r="D192" s="76">
        <v>0</v>
      </c>
      <c r="E192" s="76">
        <v>0</v>
      </c>
      <c r="F192" s="76">
        <v>0</v>
      </c>
      <c r="G192" s="76">
        <v>0</v>
      </c>
      <c r="H192" s="76">
        <f t="shared" si="206"/>
        <v>0</v>
      </c>
      <c r="I192" s="45" t="str">
        <f t="shared" si="207"/>
        <v>-</v>
      </c>
      <c r="J192" s="76">
        <v>0</v>
      </c>
      <c r="K192" s="76">
        <v>0</v>
      </c>
      <c r="L192" s="76">
        <v>0</v>
      </c>
      <c r="M192" s="76">
        <v>0</v>
      </c>
      <c r="N192" s="76">
        <f t="shared" si="208"/>
        <v>0</v>
      </c>
      <c r="O192" s="45" t="str">
        <f t="shared" si="209"/>
        <v>-</v>
      </c>
      <c r="P192" s="76">
        <v>0</v>
      </c>
      <c r="Q192" s="76">
        <v>0</v>
      </c>
      <c r="R192" s="76">
        <v>0</v>
      </c>
      <c r="S192" s="76">
        <v>0</v>
      </c>
      <c r="T192" s="76">
        <f t="shared" si="210"/>
        <v>0</v>
      </c>
      <c r="U192" s="45" t="str">
        <f t="shared" si="211"/>
        <v>-</v>
      </c>
      <c r="V192" s="76">
        <f t="shared" si="217"/>
        <v>0</v>
      </c>
      <c r="W192" s="45" t="str">
        <f t="shared" si="213"/>
        <v>-</v>
      </c>
    </row>
    <row r="193" spans="1:25" x14ac:dyDescent="0.3">
      <c r="A193" s="42" t="s">
        <v>353</v>
      </c>
      <c r="B193" s="43" t="s">
        <v>354</v>
      </c>
      <c r="C193" s="76">
        <v>0</v>
      </c>
      <c r="D193" s="76">
        <v>0</v>
      </c>
      <c r="E193" s="76">
        <v>0</v>
      </c>
      <c r="F193" s="76">
        <v>0</v>
      </c>
      <c r="G193" s="76">
        <v>0</v>
      </c>
      <c r="H193" s="76">
        <f t="shared" si="206"/>
        <v>0</v>
      </c>
      <c r="I193" s="45" t="str">
        <f t="shared" si="207"/>
        <v>-</v>
      </c>
      <c r="J193" s="76">
        <v>0</v>
      </c>
      <c r="K193" s="76">
        <v>0</v>
      </c>
      <c r="L193" s="76">
        <v>0</v>
      </c>
      <c r="M193" s="76">
        <v>0</v>
      </c>
      <c r="N193" s="76">
        <f t="shared" si="208"/>
        <v>0</v>
      </c>
      <c r="O193" s="45" t="str">
        <f t="shared" si="209"/>
        <v>-</v>
      </c>
      <c r="P193" s="76">
        <v>0</v>
      </c>
      <c r="Q193" s="76">
        <v>0</v>
      </c>
      <c r="R193" s="76">
        <v>0</v>
      </c>
      <c r="S193" s="76">
        <v>0</v>
      </c>
      <c r="T193" s="76">
        <f t="shared" si="210"/>
        <v>0</v>
      </c>
      <c r="U193" s="45" t="str">
        <f t="shared" si="211"/>
        <v>-</v>
      </c>
      <c r="V193" s="76">
        <f t="shared" si="217"/>
        <v>0</v>
      </c>
      <c r="W193" s="45" t="str">
        <f t="shared" si="213"/>
        <v>-</v>
      </c>
    </row>
    <row r="194" spans="1:25" x14ac:dyDescent="0.3">
      <c r="A194" s="38" t="s">
        <v>355</v>
      </c>
      <c r="B194" s="39" t="s">
        <v>356</v>
      </c>
      <c r="C194" s="78">
        <f>SUM(C195:C200)</f>
        <v>0</v>
      </c>
      <c r="D194" s="78">
        <f>SUM(D195:D200)</f>
        <v>6359566.04</v>
      </c>
      <c r="E194" s="78">
        <f>SUM(E195:E200)</f>
        <v>6430441.580000001</v>
      </c>
      <c r="F194" s="78">
        <f>SUM(F195:F200)</f>
        <v>6927790.6599999992</v>
      </c>
      <c r="G194" s="78">
        <f t="shared" ref="G194" si="218">SUM(G195:G200)</f>
        <v>6905836.7699999996</v>
      </c>
      <c r="H194" s="78">
        <f t="shared" si="206"/>
        <v>6905836.7699999996</v>
      </c>
      <c r="I194" s="45" t="str">
        <f t="shared" si="207"/>
        <v>-</v>
      </c>
      <c r="J194" s="78">
        <f>SUM(J195:J200)</f>
        <v>0</v>
      </c>
      <c r="K194" s="78">
        <f>SUM(K195:K200)</f>
        <v>0</v>
      </c>
      <c r="L194" s="78">
        <f>SUM(L195:L200)</f>
        <v>0</v>
      </c>
      <c r="M194" s="78">
        <f t="shared" ref="M194" si="219">SUM(M195:M200)</f>
        <v>0</v>
      </c>
      <c r="N194" s="78">
        <f t="shared" si="208"/>
        <v>0</v>
      </c>
      <c r="O194" s="45" t="str">
        <f t="shared" si="209"/>
        <v>-</v>
      </c>
      <c r="P194" s="78">
        <f>SUM(P195:P200)</f>
        <v>0</v>
      </c>
      <c r="Q194" s="78">
        <f>SUM(Q195:Q200)</f>
        <v>0</v>
      </c>
      <c r="R194" s="78">
        <f>SUM(R195:R200)</f>
        <v>0</v>
      </c>
      <c r="S194" s="78">
        <f t="shared" ref="S194" si="220">SUM(S195:S200)</f>
        <v>0</v>
      </c>
      <c r="T194" s="78">
        <f t="shared" si="210"/>
        <v>0</v>
      </c>
      <c r="U194" s="45" t="str">
        <f t="shared" si="211"/>
        <v>-</v>
      </c>
      <c r="V194" s="78">
        <f t="shared" si="217"/>
        <v>0</v>
      </c>
      <c r="W194" s="45" t="str">
        <f t="shared" si="213"/>
        <v>-</v>
      </c>
    </row>
    <row r="195" spans="1:25" x14ac:dyDescent="0.3">
      <c r="A195" s="42" t="s">
        <v>357</v>
      </c>
      <c r="B195" s="43" t="s">
        <v>358</v>
      </c>
      <c r="C195" s="76">
        <v>0</v>
      </c>
      <c r="D195" s="76">
        <f>Jan!K16+Jan!K22</f>
        <v>2737536.89</v>
      </c>
      <c r="E195" s="76">
        <f>Fev!K16+Fev!K27</f>
        <v>2118486.75</v>
      </c>
      <c r="F195" s="76">
        <f>Mar!K16+Mar!K27</f>
        <v>1735682.11</v>
      </c>
      <c r="G195" s="76">
        <f>Abr!K16+Abr!K27</f>
        <v>1286633.31</v>
      </c>
      <c r="H195" s="76">
        <f t="shared" si="206"/>
        <v>1286633.31</v>
      </c>
      <c r="I195" s="45" t="str">
        <f t="shared" si="207"/>
        <v>-</v>
      </c>
      <c r="J195" s="76"/>
      <c r="K195" s="76"/>
      <c r="L195" s="76"/>
      <c r="M195" s="76"/>
      <c r="N195" s="76">
        <f t="shared" si="208"/>
        <v>0</v>
      </c>
      <c r="O195" s="45" t="str">
        <f t="shared" si="209"/>
        <v>-</v>
      </c>
      <c r="P195" s="76"/>
      <c r="Q195" s="76"/>
      <c r="R195" s="76"/>
      <c r="S195" s="76"/>
      <c r="T195" s="76">
        <f t="shared" si="210"/>
        <v>0</v>
      </c>
      <c r="U195" s="45" t="str">
        <f t="shared" si="211"/>
        <v>-</v>
      </c>
      <c r="V195" s="76">
        <f t="shared" si="217"/>
        <v>0</v>
      </c>
      <c r="W195" s="45" t="str">
        <f t="shared" si="213"/>
        <v>-</v>
      </c>
    </row>
    <row r="196" spans="1:25" x14ac:dyDescent="0.3">
      <c r="A196" s="42" t="s">
        <v>359</v>
      </c>
      <c r="B196" s="43" t="s">
        <v>360</v>
      </c>
      <c r="C196" s="76">
        <v>0</v>
      </c>
      <c r="D196" s="76">
        <f>Jan!K19+Jan!K24</f>
        <v>455200.86000000004</v>
      </c>
      <c r="E196" s="76">
        <f>Fev!K19+Fev!K29</f>
        <v>699058.79</v>
      </c>
      <c r="F196" s="76">
        <f>Mar!K19+Mar!K29</f>
        <v>910703.77</v>
      </c>
      <c r="G196" s="76">
        <f>Abr!K19+Abr!K29</f>
        <v>1249295.1800000002</v>
      </c>
      <c r="H196" s="76">
        <f t="shared" si="206"/>
        <v>1249295.1800000002</v>
      </c>
      <c r="I196" s="45" t="str">
        <f t="shared" si="207"/>
        <v>-</v>
      </c>
      <c r="J196" s="76"/>
      <c r="K196" s="76"/>
      <c r="L196" s="76"/>
      <c r="M196" s="76"/>
      <c r="N196" s="76">
        <f t="shared" si="208"/>
        <v>0</v>
      </c>
      <c r="O196" s="45" t="str">
        <f t="shared" si="209"/>
        <v>-</v>
      </c>
      <c r="P196" s="76"/>
      <c r="Q196" s="76"/>
      <c r="R196" s="76"/>
      <c r="S196" s="76"/>
      <c r="T196" s="76">
        <f t="shared" si="210"/>
        <v>0</v>
      </c>
      <c r="U196" s="45" t="str">
        <f t="shared" si="211"/>
        <v>-</v>
      </c>
      <c r="V196" s="76">
        <f t="shared" si="217"/>
        <v>0</v>
      </c>
      <c r="W196" s="45" t="str">
        <f t="shared" si="213"/>
        <v>-</v>
      </c>
    </row>
    <row r="197" spans="1:25" x14ac:dyDescent="0.3">
      <c r="A197" s="42" t="s">
        <v>361</v>
      </c>
      <c r="B197" s="43" t="s">
        <v>362</v>
      </c>
      <c r="C197" s="76">
        <v>0</v>
      </c>
      <c r="D197" s="76">
        <f>Jan!K29</f>
        <v>1589555.59</v>
      </c>
      <c r="E197" s="76">
        <f>Fev!K21+Fev!K33</f>
        <v>1972113.94</v>
      </c>
      <c r="F197" s="76">
        <f>Mar!K21+Mar!K33</f>
        <v>2559442.4699999997</v>
      </c>
      <c r="G197" s="76">
        <f>Abr!K21+Abr!K33</f>
        <v>2574872.63</v>
      </c>
      <c r="H197" s="76">
        <f t="shared" si="206"/>
        <v>2574872.63</v>
      </c>
      <c r="I197" s="45" t="str">
        <f t="shared" si="207"/>
        <v>-</v>
      </c>
      <c r="J197" s="76"/>
      <c r="K197" s="76"/>
      <c r="L197" s="76"/>
      <c r="M197" s="76"/>
      <c r="N197" s="76">
        <f t="shared" si="208"/>
        <v>0</v>
      </c>
      <c r="O197" s="45" t="str">
        <f t="shared" si="209"/>
        <v>-</v>
      </c>
      <c r="P197" s="76"/>
      <c r="Q197" s="76"/>
      <c r="R197" s="76"/>
      <c r="S197" s="76"/>
      <c r="T197" s="76">
        <f t="shared" si="210"/>
        <v>0</v>
      </c>
      <c r="U197" s="45" t="str">
        <f t="shared" si="211"/>
        <v>-</v>
      </c>
      <c r="V197" s="76">
        <f t="shared" si="217"/>
        <v>0</v>
      </c>
      <c r="W197" s="45" t="str">
        <f t="shared" si="213"/>
        <v>-</v>
      </c>
    </row>
    <row r="198" spans="1:25" x14ac:dyDescent="0.3">
      <c r="A198" s="42" t="s">
        <v>363</v>
      </c>
      <c r="B198" s="43" t="s">
        <v>364</v>
      </c>
      <c r="C198" s="76">
        <v>0</v>
      </c>
      <c r="D198" s="76">
        <f>Jan!K17+Jan!K26</f>
        <v>98194.28</v>
      </c>
      <c r="E198" s="76">
        <f>Fev!K17+Fev!K31</f>
        <v>151577.17000000001</v>
      </c>
      <c r="F198" s="76">
        <f>Mar!K17+Mar!K31</f>
        <v>205966.03</v>
      </c>
      <c r="G198" s="76">
        <f>Abr!K17+Abr!K31</f>
        <v>260338.47</v>
      </c>
      <c r="H198" s="76">
        <f t="shared" si="206"/>
        <v>260338.47</v>
      </c>
      <c r="I198" s="45" t="str">
        <f t="shared" si="207"/>
        <v>-</v>
      </c>
      <c r="J198" s="76"/>
      <c r="K198" s="76"/>
      <c r="L198" s="76"/>
      <c r="M198" s="76"/>
      <c r="N198" s="76">
        <f t="shared" si="208"/>
        <v>0</v>
      </c>
      <c r="O198" s="45" t="str">
        <f t="shared" si="209"/>
        <v>-</v>
      </c>
      <c r="P198" s="76"/>
      <c r="Q198" s="76"/>
      <c r="R198" s="76"/>
      <c r="S198" s="76"/>
      <c r="T198" s="76">
        <f t="shared" si="210"/>
        <v>0</v>
      </c>
      <c r="U198" s="45" t="str">
        <f t="shared" si="211"/>
        <v>-</v>
      </c>
      <c r="V198" s="76">
        <f t="shared" si="217"/>
        <v>0</v>
      </c>
      <c r="W198" s="45" t="str">
        <f t="shared" si="213"/>
        <v>-</v>
      </c>
    </row>
    <row r="199" spans="1:25" x14ac:dyDescent="0.3">
      <c r="A199" s="42" t="s">
        <v>365</v>
      </c>
      <c r="B199" s="43" t="s">
        <v>366</v>
      </c>
      <c r="C199" s="76">
        <v>0</v>
      </c>
      <c r="D199" s="76">
        <f>Jan!K18+Jan!K23</f>
        <v>1327811.25</v>
      </c>
      <c r="E199" s="76">
        <f>Fev!K18+Fev!K28</f>
        <v>1348335.57</v>
      </c>
      <c r="F199" s="76">
        <f>Mar!K18+Mar!K28</f>
        <v>1372406.93</v>
      </c>
      <c r="G199" s="76">
        <f>Abr!K18+Abr!K28</f>
        <v>1393355.72</v>
      </c>
      <c r="H199" s="76">
        <f t="shared" si="206"/>
        <v>1393355.72</v>
      </c>
      <c r="I199" s="45" t="str">
        <f t="shared" si="207"/>
        <v>-</v>
      </c>
      <c r="J199" s="76"/>
      <c r="K199" s="76"/>
      <c r="L199" s="76"/>
      <c r="M199" s="76"/>
      <c r="N199" s="76">
        <f t="shared" ref="N199" si="221">M199</f>
        <v>0</v>
      </c>
      <c r="O199" s="45" t="str">
        <f t="shared" si="209"/>
        <v>-</v>
      </c>
      <c r="P199" s="76"/>
      <c r="Q199" s="76"/>
      <c r="R199" s="76"/>
      <c r="S199" s="76"/>
      <c r="T199" s="76">
        <f t="shared" si="210"/>
        <v>0</v>
      </c>
      <c r="U199" s="45" t="str">
        <f t="shared" si="211"/>
        <v>-</v>
      </c>
      <c r="V199" s="76">
        <f t="shared" si="217"/>
        <v>0</v>
      </c>
      <c r="W199" s="45" t="str">
        <f t="shared" si="213"/>
        <v>-</v>
      </c>
    </row>
    <row r="200" spans="1:25" x14ac:dyDescent="0.3">
      <c r="A200" s="42" t="s">
        <v>367</v>
      </c>
      <c r="B200" s="43" t="s">
        <v>368</v>
      </c>
      <c r="C200" s="76">
        <v>0</v>
      </c>
      <c r="D200" s="76">
        <f>Jan!K15+Jan!K25</f>
        <v>151267.17000000001</v>
      </c>
      <c r="E200" s="76">
        <f>Fev!K15+Fev!K30</f>
        <v>140869.35999999999</v>
      </c>
      <c r="F200" s="76">
        <f>Mar!K15+Mar!K30</f>
        <v>143589.35</v>
      </c>
      <c r="G200" s="76">
        <f>Abr!K15+Abr!K30</f>
        <v>141341.46</v>
      </c>
      <c r="H200" s="76">
        <f t="shared" si="206"/>
        <v>141341.46</v>
      </c>
      <c r="I200" s="45" t="str">
        <f t="shared" si="207"/>
        <v>-</v>
      </c>
      <c r="J200" s="76"/>
      <c r="K200" s="76"/>
      <c r="L200" s="76"/>
      <c r="M200" s="76"/>
      <c r="N200" s="76">
        <f>M200</f>
        <v>0</v>
      </c>
      <c r="O200" s="45" t="str">
        <f t="shared" si="209"/>
        <v>-</v>
      </c>
      <c r="P200" s="76"/>
      <c r="Q200" s="76"/>
      <c r="R200" s="76"/>
      <c r="S200" s="76"/>
      <c r="T200" s="76">
        <f t="shared" si="210"/>
        <v>0</v>
      </c>
      <c r="U200" s="45" t="str">
        <f t="shared" si="211"/>
        <v>-</v>
      </c>
      <c r="V200" s="76">
        <f t="shared" si="217"/>
        <v>0</v>
      </c>
      <c r="W200" s="45" t="str">
        <f t="shared" si="213"/>
        <v>-</v>
      </c>
    </row>
    <row r="202" spans="1:25" x14ac:dyDescent="0.3">
      <c r="D202" s="34">
        <f>D182-Jan!K191</f>
        <v>0</v>
      </c>
      <c r="E202" s="34">
        <f>E182-Fev!K192</f>
        <v>0</v>
      </c>
      <c r="F202" s="34">
        <f>F182-Mar!K196</f>
        <v>0</v>
      </c>
      <c r="G202" s="34">
        <f>G182-Abr!K191</f>
        <v>0</v>
      </c>
      <c r="H202" s="33"/>
      <c r="N202" s="33"/>
      <c r="S202" s="33"/>
      <c r="T202" s="33"/>
      <c r="V202" s="33"/>
    </row>
    <row r="204" spans="1:25" x14ac:dyDescent="0.3">
      <c r="U204" s="34"/>
      <c r="W204" s="34"/>
      <c r="X204" s="34"/>
      <c r="Y204" s="34"/>
    </row>
    <row r="205" spans="1:25" x14ac:dyDescent="0.3">
      <c r="D205" s="83"/>
      <c r="E205" s="83"/>
      <c r="U205" s="34"/>
      <c r="W205" s="34"/>
      <c r="X205" s="34"/>
      <c r="Y205" s="34"/>
    </row>
    <row r="206" spans="1:25" x14ac:dyDescent="0.3">
      <c r="U206" s="34"/>
      <c r="W206" s="34"/>
      <c r="X206" s="34"/>
      <c r="Y206" s="34"/>
    </row>
    <row r="207" spans="1:25" x14ac:dyDescent="0.3">
      <c r="U207" s="34"/>
      <c r="W207" s="34"/>
      <c r="X207" s="34"/>
      <c r="Y207" s="34"/>
    </row>
    <row r="210" spans="20:20" x14ac:dyDescent="0.3">
      <c r="T210" s="37"/>
    </row>
  </sheetData>
  <phoneticPr fontId="40" type="noConversion"/>
  <printOptions horizontalCentered="1" verticalCentered="1"/>
  <pageMargins left="0" right="0" top="0.55118110236220474" bottom="0" header="0.31496062992125984" footer="0.31496062992125984"/>
  <pageSetup paperSize="9" scale="79" fitToHeight="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F3633-05A1-40FA-B755-E04C5997D10F}">
  <dimension ref="A1:P500"/>
  <sheetViews>
    <sheetView topLeftCell="A213" zoomScale="120" zoomScaleNormal="120" workbookViewId="0">
      <selection activeCell="O230" sqref="O230"/>
    </sheetView>
  </sheetViews>
  <sheetFormatPr defaultColWidth="9.109375" defaultRowHeight="14.4" x14ac:dyDescent="0.3"/>
  <cols>
    <col min="1" max="1" width="11.33203125" style="157" customWidth="1"/>
    <col min="2" max="2" width="2.33203125" style="157" customWidth="1"/>
    <col min="3" max="6" width="1.33203125" style="157" customWidth="1"/>
    <col min="7" max="7" width="0.88671875" style="157" customWidth="1"/>
    <col min="8" max="8" width="15.44140625" style="157" customWidth="1"/>
    <col min="9" max="9" width="0.88671875" style="157" customWidth="1"/>
    <col min="10" max="10" width="12.5546875" style="157" customWidth="1"/>
    <col min="11" max="11" width="4.44140625" style="157" customWidth="1"/>
    <col min="12" max="12" width="10.88671875" style="184" bestFit="1" customWidth="1"/>
    <col min="13" max="14" width="8.6640625" style="184" bestFit="1" customWidth="1"/>
    <col min="15" max="15" width="10" style="184" bestFit="1" customWidth="1"/>
    <col min="16" max="16" width="7.33203125" style="157" customWidth="1"/>
    <col min="17" max="248" width="9.109375" style="157"/>
    <col min="249" max="249" width="11.33203125" style="157" customWidth="1"/>
    <col min="250" max="250" width="2.33203125" style="157" customWidth="1"/>
    <col min="251" max="254" width="1.33203125" style="157" customWidth="1"/>
    <col min="255" max="255" width="0.88671875" style="157" customWidth="1"/>
    <col min="256" max="256" width="15.44140625" style="157" customWidth="1"/>
    <col min="257" max="257" width="0.88671875" style="157" customWidth="1"/>
    <col min="258" max="258" width="12.5546875" style="157" customWidth="1"/>
    <col min="259" max="259" width="4.44140625" style="157" customWidth="1"/>
    <col min="260" max="260" width="2.109375" style="157" customWidth="1"/>
    <col min="261" max="261" width="0.33203125" style="157" customWidth="1"/>
    <col min="262" max="262" width="0.5546875" style="157" customWidth="1"/>
    <col min="263" max="263" width="6.44140625" style="157" customWidth="1"/>
    <col min="264" max="264" width="3.109375" style="157" customWidth="1"/>
    <col min="265" max="265" width="1.5546875" style="157" customWidth="1"/>
    <col min="266" max="266" width="3.33203125" style="157" customWidth="1"/>
    <col min="267" max="267" width="9.109375" style="157"/>
    <col min="268" max="268" width="6.88671875" style="157" customWidth="1"/>
    <col min="269" max="269" width="1.5546875" style="157" customWidth="1"/>
    <col min="270" max="270" width="4.44140625" style="157" customWidth="1"/>
    <col min="271" max="271" width="5" style="157" customWidth="1"/>
    <col min="272" max="272" width="7.33203125" style="157" customWidth="1"/>
    <col min="273" max="504" width="9.109375" style="157"/>
    <col min="505" max="505" width="11.33203125" style="157" customWidth="1"/>
    <col min="506" max="506" width="2.33203125" style="157" customWidth="1"/>
    <col min="507" max="510" width="1.33203125" style="157" customWidth="1"/>
    <col min="511" max="511" width="0.88671875" style="157" customWidth="1"/>
    <col min="512" max="512" width="15.44140625" style="157" customWidth="1"/>
    <col min="513" max="513" width="0.88671875" style="157" customWidth="1"/>
    <col min="514" max="514" width="12.5546875" style="157" customWidth="1"/>
    <col min="515" max="515" width="4.44140625" style="157" customWidth="1"/>
    <col min="516" max="516" width="2.109375" style="157" customWidth="1"/>
    <col min="517" max="517" width="0.33203125" style="157" customWidth="1"/>
    <col min="518" max="518" width="0.5546875" style="157" customWidth="1"/>
    <col min="519" max="519" width="6.44140625" style="157" customWidth="1"/>
    <col min="520" max="520" width="3.109375" style="157" customWidth="1"/>
    <col min="521" max="521" width="1.5546875" style="157" customWidth="1"/>
    <col min="522" max="522" width="3.33203125" style="157" customWidth="1"/>
    <col min="523" max="523" width="9.109375" style="157"/>
    <col min="524" max="524" width="6.88671875" style="157" customWidth="1"/>
    <col min="525" max="525" width="1.5546875" style="157" customWidth="1"/>
    <col min="526" max="526" width="4.44140625" style="157" customWidth="1"/>
    <col min="527" max="527" width="5" style="157" customWidth="1"/>
    <col min="528" max="528" width="7.33203125" style="157" customWidth="1"/>
    <col min="529" max="760" width="9.109375" style="157"/>
    <col min="761" max="761" width="11.33203125" style="157" customWidth="1"/>
    <col min="762" max="762" width="2.33203125" style="157" customWidth="1"/>
    <col min="763" max="766" width="1.33203125" style="157" customWidth="1"/>
    <col min="767" max="767" width="0.88671875" style="157" customWidth="1"/>
    <col min="768" max="768" width="15.44140625" style="157" customWidth="1"/>
    <col min="769" max="769" width="0.88671875" style="157" customWidth="1"/>
    <col min="770" max="770" width="12.5546875" style="157" customWidth="1"/>
    <col min="771" max="771" width="4.44140625" style="157" customWidth="1"/>
    <col min="772" max="772" width="2.109375" style="157" customWidth="1"/>
    <col min="773" max="773" width="0.33203125" style="157" customWidth="1"/>
    <col min="774" max="774" width="0.5546875" style="157" customWidth="1"/>
    <col min="775" max="775" width="6.44140625" style="157" customWidth="1"/>
    <col min="776" max="776" width="3.109375" style="157" customWidth="1"/>
    <col min="777" max="777" width="1.5546875" style="157" customWidth="1"/>
    <col min="778" max="778" width="3.33203125" style="157" customWidth="1"/>
    <col min="779" max="779" width="9.109375" style="157"/>
    <col min="780" max="780" width="6.88671875" style="157" customWidth="1"/>
    <col min="781" max="781" width="1.5546875" style="157" customWidth="1"/>
    <col min="782" max="782" width="4.44140625" style="157" customWidth="1"/>
    <col min="783" max="783" width="5" style="157" customWidth="1"/>
    <col min="784" max="784" width="7.33203125" style="157" customWidth="1"/>
    <col min="785" max="1016" width="9.109375" style="157"/>
    <col min="1017" max="1017" width="11.33203125" style="157" customWidth="1"/>
    <col min="1018" max="1018" width="2.33203125" style="157" customWidth="1"/>
    <col min="1019" max="1022" width="1.33203125" style="157" customWidth="1"/>
    <col min="1023" max="1023" width="0.88671875" style="157" customWidth="1"/>
    <col min="1024" max="1024" width="15.44140625" style="157" customWidth="1"/>
    <col min="1025" max="1025" width="0.88671875" style="157" customWidth="1"/>
    <col min="1026" max="1026" width="12.5546875" style="157" customWidth="1"/>
    <col min="1027" max="1027" width="4.44140625" style="157" customWidth="1"/>
    <col min="1028" max="1028" width="2.109375" style="157" customWidth="1"/>
    <col min="1029" max="1029" width="0.33203125" style="157" customWidth="1"/>
    <col min="1030" max="1030" width="0.5546875" style="157" customWidth="1"/>
    <col min="1031" max="1031" width="6.44140625" style="157" customWidth="1"/>
    <col min="1032" max="1032" width="3.109375" style="157" customWidth="1"/>
    <col min="1033" max="1033" width="1.5546875" style="157" customWidth="1"/>
    <col min="1034" max="1034" width="3.33203125" style="157" customWidth="1"/>
    <col min="1035" max="1035" width="9.109375" style="157"/>
    <col min="1036" max="1036" width="6.88671875" style="157" customWidth="1"/>
    <col min="1037" max="1037" width="1.5546875" style="157" customWidth="1"/>
    <col min="1038" max="1038" width="4.44140625" style="157" customWidth="1"/>
    <col min="1039" max="1039" width="5" style="157" customWidth="1"/>
    <col min="1040" max="1040" width="7.33203125" style="157" customWidth="1"/>
    <col min="1041" max="1272" width="9.109375" style="157"/>
    <col min="1273" max="1273" width="11.33203125" style="157" customWidth="1"/>
    <col min="1274" max="1274" width="2.33203125" style="157" customWidth="1"/>
    <col min="1275" max="1278" width="1.33203125" style="157" customWidth="1"/>
    <col min="1279" max="1279" width="0.88671875" style="157" customWidth="1"/>
    <col min="1280" max="1280" width="15.44140625" style="157" customWidth="1"/>
    <col min="1281" max="1281" width="0.88671875" style="157" customWidth="1"/>
    <col min="1282" max="1282" width="12.5546875" style="157" customWidth="1"/>
    <col min="1283" max="1283" width="4.44140625" style="157" customWidth="1"/>
    <col min="1284" max="1284" width="2.109375" style="157" customWidth="1"/>
    <col min="1285" max="1285" width="0.33203125" style="157" customWidth="1"/>
    <col min="1286" max="1286" width="0.5546875" style="157" customWidth="1"/>
    <col min="1287" max="1287" width="6.44140625" style="157" customWidth="1"/>
    <col min="1288" max="1288" width="3.109375" style="157" customWidth="1"/>
    <col min="1289" max="1289" width="1.5546875" style="157" customWidth="1"/>
    <col min="1290" max="1290" width="3.33203125" style="157" customWidth="1"/>
    <col min="1291" max="1291" width="9.109375" style="157"/>
    <col min="1292" max="1292" width="6.88671875" style="157" customWidth="1"/>
    <col min="1293" max="1293" width="1.5546875" style="157" customWidth="1"/>
    <col min="1294" max="1294" width="4.44140625" style="157" customWidth="1"/>
    <col min="1295" max="1295" width="5" style="157" customWidth="1"/>
    <col min="1296" max="1296" width="7.33203125" style="157" customWidth="1"/>
    <col min="1297" max="1528" width="9.109375" style="157"/>
    <col min="1529" max="1529" width="11.33203125" style="157" customWidth="1"/>
    <col min="1530" max="1530" width="2.33203125" style="157" customWidth="1"/>
    <col min="1531" max="1534" width="1.33203125" style="157" customWidth="1"/>
    <col min="1535" max="1535" width="0.88671875" style="157" customWidth="1"/>
    <col min="1536" max="1536" width="15.44140625" style="157" customWidth="1"/>
    <col min="1537" max="1537" width="0.88671875" style="157" customWidth="1"/>
    <col min="1538" max="1538" width="12.5546875" style="157" customWidth="1"/>
    <col min="1539" max="1539" width="4.44140625" style="157" customWidth="1"/>
    <col min="1540" max="1540" width="2.109375" style="157" customWidth="1"/>
    <col min="1541" max="1541" width="0.33203125" style="157" customWidth="1"/>
    <col min="1542" max="1542" width="0.5546875" style="157" customWidth="1"/>
    <col min="1543" max="1543" width="6.44140625" style="157" customWidth="1"/>
    <col min="1544" max="1544" width="3.109375" style="157" customWidth="1"/>
    <col min="1545" max="1545" width="1.5546875" style="157" customWidth="1"/>
    <col min="1546" max="1546" width="3.33203125" style="157" customWidth="1"/>
    <col min="1547" max="1547" width="9.109375" style="157"/>
    <col min="1548" max="1548" width="6.88671875" style="157" customWidth="1"/>
    <col min="1549" max="1549" width="1.5546875" style="157" customWidth="1"/>
    <col min="1550" max="1550" width="4.44140625" style="157" customWidth="1"/>
    <col min="1551" max="1551" width="5" style="157" customWidth="1"/>
    <col min="1552" max="1552" width="7.33203125" style="157" customWidth="1"/>
    <col min="1553" max="1784" width="9.109375" style="157"/>
    <col min="1785" max="1785" width="11.33203125" style="157" customWidth="1"/>
    <col min="1786" max="1786" width="2.33203125" style="157" customWidth="1"/>
    <col min="1787" max="1790" width="1.33203125" style="157" customWidth="1"/>
    <col min="1791" max="1791" width="0.88671875" style="157" customWidth="1"/>
    <col min="1792" max="1792" width="15.44140625" style="157" customWidth="1"/>
    <col min="1793" max="1793" width="0.88671875" style="157" customWidth="1"/>
    <col min="1794" max="1794" width="12.5546875" style="157" customWidth="1"/>
    <col min="1795" max="1795" width="4.44140625" style="157" customWidth="1"/>
    <col min="1796" max="1796" width="2.109375" style="157" customWidth="1"/>
    <col min="1797" max="1797" width="0.33203125" style="157" customWidth="1"/>
    <col min="1798" max="1798" width="0.5546875" style="157" customWidth="1"/>
    <col min="1799" max="1799" width="6.44140625" style="157" customWidth="1"/>
    <col min="1800" max="1800" width="3.109375" style="157" customWidth="1"/>
    <col min="1801" max="1801" width="1.5546875" style="157" customWidth="1"/>
    <col min="1802" max="1802" width="3.33203125" style="157" customWidth="1"/>
    <col min="1803" max="1803" width="9.109375" style="157"/>
    <col min="1804" max="1804" width="6.88671875" style="157" customWidth="1"/>
    <col min="1805" max="1805" width="1.5546875" style="157" customWidth="1"/>
    <col min="1806" max="1806" width="4.44140625" style="157" customWidth="1"/>
    <col min="1807" max="1807" width="5" style="157" customWidth="1"/>
    <col min="1808" max="1808" width="7.33203125" style="157" customWidth="1"/>
    <col min="1809" max="2040" width="9.109375" style="157"/>
    <col min="2041" max="2041" width="11.33203125" style="157" customWidth="1"/>
    <col min="2042" max="2042" width="2.33203125" style="157" customWidth="1"/>
    <col min="2043" max="2046" width="1.33203125" style="157" customWidth="1"/>
    <col min="2047" max="2047" width="0.88671875" style="157" customWidth="1"/>
    <col min="2048" max="2048" width="15.44140625" style="157" customWidth="1"/>
    <col min="2049" max="2049" width="0.88671875" style="157" customWidth="1"/>
    <col min="2050" max="2050" width="12.5546875" style="157" customWidth="1"/>
    <col min="2051" max="2051" width="4.44140625" style="157" customWidth="1"/>
    <col min="2052" max="2052" width="2.109375" style="157" customWidth="1"/>
    <col min="2053" max="2053" width="0.33203125" style="157" customWidth="1"/>
    <col min="2054" max="2054" width="0.5546875" style="157" customWidth="1"/>
    <col min="2055" max="2055" width="6.44140625" style="157" customWidth="1"/>
    <col min="2056" max="2056" width="3.109375" style="157" customWidth="1"/>
    <col min="2057" max="2057" width="1.5546875" style="157" customWidth="1"/>
    <col min="2058" max="2058" width="3.33203125" style="157" customWidth="1"/>
    <col min="2059" max="2059" width="9.109375" style="157"/>
    <col min="2060" max="2060" width="6.88671875" style="157" customWidth="1"/>
    <col min="2061" max="2061" width="1.5546875" style="157" customWidth="1"/>
    <col min="2062" max="2062" width="4.44140625" style="157" customWidth="1"/>
    <col min="2063" max="2063" width="5" style="157" customWidth="1"/>
    <col min="2064" max="2064" width="7.33203125" style="157" customWidth="1"/>
    <col min="2065" max="2296" width="9.109375" style="157"/>
    <col min="2297" max="2297" width="11.33203125" style="157" customWidth="1"/>
    <col min="2298" max="2298" width="2.33203125" style="157" customWidth="1"/>
    <col min="2299" max="2302" width="1.33203125" style="157" customWidth="1"/>
    <col min="2303" max="2303" width="0.88671875" style="157" customWidth="1"/>
    <col min="2304" max="2304" width="15.44140625" style="157" customWidth="1"/>
    <col min="2305" max="2305" width="0.88671875" style="157" customWidth="1"/>
    <col min="2306" max="2306" width="12.5546875" style="157" customWidth="1"/>
    <col min="2307" max="2307" width="4.44140625" style="157" customWidth="1"/>
    <col min="2308" max="2308" width="2.109375" style="157" customWidth="1"/>
    <col min="2309" max="2309" width="0.33203125" style="157" customWidth="1"/>
    <col min="2310" max="2310" width="0.5546875" style="157" customWidth="1"/>
    <col min="2311" max="2311" width="6.44140625" style="157" customWidth="1"/>
    <col min="2312" max="2312" width="3.109375" style="157" customWidth="1"/>
    <col min="2313" max="2313" width="1.5546875" style="157" customWidth="1"/>
    <col min="2314" max="2314" width="3.33203125" style="157" customWidth="1"/>
    <col min="2315" max="2315" width="9.109375" style="157"/>
    <col min="2316" max="2316" width="6.88671875" style="157" customWidth="1"/>
    <col min="2317" max="2317" width="1.5546875" style="157" customWidth="1"/>
    <col min="2318" max="2318" width="4.44140625" style="157" customWidth="1"/>
    <col min="2319" max="2319" width="5" style="157" customWidth="1"/>
    <col min="2320" max="2320" width="7.33203125" style="157" customWidth="1"/>
    <col min="2321" max="2552" width="9.109375" style="157"/>
    <col min="2553" max="2553" width="11.33203125" style="157" customWidth="1"/>
    <col min="2554" max="2554" width="2.33203125" style="157" customWidth="1"/>
    <col min="2555" max="2558" width="1.33203125" style="157" customWidth="1"/>
    <col min="2559" max="2559" width="0.88671875" style="157" customWidth="1"/>
    <col min="2560" max="2560" width="15.44140625" style="157" customWidth="1"/>
    <col min="2561" max="2561" width="0.88671875" style="157" customWidth="1"/>
    <col min="2562" max="2562" width="12.5546875" style="157" customWidth="1"/>
    <col min="2563" max="2563" width="4.44140625" style="157" customWidth="1"/>
    <col min="2564" max="2564" width="2.109375" style="157" customWidth="1"/>
    <col min="2565" max="2565" width="0.33203125" style="157" customWidth="1"/>
    <col min="2566" max="2566" width="0.5546875" style="157" customWidth="1"/>
    <col min="2567" max="2567" width="6.44140625" style="157" customWidth="1"/>
    <col min="2568" max="2568" width="3.109375" style="157" customWidth="1"/>
    <col min="2569" max="2569" width="1.5546875" style="157" customWidth="1"/>
    <col min="2570" max="2570" width="3.33203125" style="157" customWidth="1"/>
    <col min="2571" max="2571" width="9.109375" style="157"/>
    <col min="2572" max="2572" width="6.88671875" style="157" customWidth="1"/>
    <col min="2573" max="2573" width="1.5546875" style="157" customWidth="1"/>
    <col min="2574" max="2574" width="4.44140625" style="157" customWidth="1"/>
    <col min="2575" max="2575" width="5" style="157" customWidth="1"/>
    <col min="2576" max="2576" width="7.33203125" style="157" customWidth="1"/>
    <col min="2577" max="2808" width="9.109375" style="157"/>
    <col min="2809" max="2809" width="11.33203125" style="157" customWidth="1"/>
    <col min="2810" max="2810" width="2.33203125" style="157" customWidth="1"/>
    <col min="2811" max="2814" width="1.33203125" style="157" customWidth="1"/>
    <col min="2815" max="2815" width="0.88671875" style="157" customWidth="1"/>
    <col min="2816" max="2816" width="15.44140625" style="157" customWidth="1"/>
    <col min="2817" max="2817" width="0.88671875" style="157" customWidth="1"/>
    <col min="2818" max="2818" width="12.5546875" style="157" customWidth="1"/>
    <col min="2819" max="2819" width="4.44140625" style="157" customWidth="1"/>
    <col min="2820" max="2820" width="2.109375" style="157" customWidth="1"/>
    <col min="2821" max="2821" width="0.33203125" style="157" customWidth="1"/>
    <col min="2822" max="2822" width="0.5546875" style="157" customWidth="1"/>
    <col min="2823" max="2823" width="6.44140625" style="157" customWidth="1"/>
    <col min="2824" max="2824" width="3.109375" style="157" customWidth="1"/>
    <col min="2825" max="2825" width="1.5546875" style="157" customWidth="1"/>
    <col min="2826" max="2826" width="3.33203125" style="157" customWidth="1"/>
    <col min="2827" max="2827" width="9.109375" style="157"/>
    <col min="2828" max="2828" width="6.88671875" style="157" customWidth="1"/>
    <col min="2829" max="2829" width="1.5546875" style="157" customWidth="1"/>
    <col min="2830" max="2830" width="4.44140625" style="157" customWidth="1"/>
    <col min="2831" max="2831" width="5" style="157" customWidth="1"/>
    <col min="2832" max="2832" width="7.33203125" style="157" customWidth="1"/>
    <col min="2833" max="3064" width="9.109375" style="157"/>
    <col min="3065" max="3065" width="11.33203125" style="157" customWidth="1"/>
    <col min="3066" max="3066" width="2.33203125" style="157" customWidth="1"/>
    <col min="3067" max="3070" width="1.33203125" style="157" customWidth="1"/>
    <col min="3071" max="3071" width="0.88671875" style="157" customWidth="1"/>
    <col min="3072" max="3072" width="15.44140625" style="157" customWidth="1"/>
    <col min="3073" max="3073" width="0.88671875" style="157" customWidth="1"/>
    <col min="3074" max="3074" width="12.5546875" style="157" customWidth="1"/>
    <col min="3075" max="3075" width="4.44140625" style="157" customWidth="1"/>
    <col min="3076" max="3076" width="2.109375" style="157" customWidth="1"/>
    <col min="3077" max="3077" width="0.33203125" style="157" customWidth="1"/>
    <col min="3078" max="3078" width="0.5546875" style="157" customWidth="1"/>
    <col min="3079" max="3079" width="6.44140625" style="157" customWidth="1"/>
    <col min="3080" max="3080" width="3.109375" style="157" customWidth="1"/>
    <col min="3081" max="3081" width="1.5546875" style="157" customWidth="1"/>
    <col min="3082" max="3082" width="3.33203125" style="157" customWidth="1"/>
    <col min="3083" max="3083" width="9.109375" style="157"/>
    <col min="3084" max="3084" width="6.88671875" style="157" customWidth="1"/>
    <col min="3085" max="3085" width="1.5546875" style="157" customWidth="1"/>
    <col min="3086" max="3086" width="4.44140625" style="157" customWidth="1"/>
    <col min="3087" max="3087" width="5" style="157" customWidth="1"/>
    <col min="3088" max="3088" width="7.33203125" style="157" customWidth="1"/>
    <col min="3089" max="3320" width="9.109375" style="157"/>
    <col min="3321" max="3321" width="11.33203125" style="157" customWidth="1"/>
    <col min="3322" max="3322" width="2.33203125" style="157" customWidth="1"/>
    <col min="3323" max="3326" width="1.33203125" style="157" customWidth="1"/>
    <col min="3327" max="3327" width="0.88671875" style="157" customWidth="1"/>
    <col min="3328" max="3328" width="15.44140625" style="157" customWidth="1"/>
    <col min="3329" max="3329" width="0.88671875" style="157" customWidth="1"/>
    <col min="3330" max="3330" width="12.5546875" style="157" customWidth="1"/>
    <col min="3331" max="3331" width="4.44140625" style="157" customWidth="1"/>
    <col min="3332" max="3332" width="2.109375" style="157" customWidth="1"/>
    <col min="3333" max="3333" width="0.33203125" style="157" customWidth="1"/>
    <col min="3334" max="3334" width="0.5546875" style="157" customWidth="1"/>
    <col min="3335" max="3335" width="6.44140625" style="157" customWidth="1"/>
    <col min="3336" max="3336" width="3.109375" style="157" customWidth="1"/>
    <col min="3337" max="3337" width="1.5546875" style="157" customWidth="1"/>
    <col min="3338" max="3338" width="3.33203125" style="157" customWidth="1"/>
    <col min="3339" max="3339" width="9.109375" style="157"/>
    <col min="3340" max="3340" width="6.88671875" style="157" customWidth="1"/>
    <col min="3341" max="3341" width="1.5546875" style="157" customWidth="1"/>
    <col min="3342" max="3342" width="4.44140625" style="157" customWidth="1"/>
    <col min="3343" max="3343" width="5" style="157" customWidth="1"/>
    <col min="3344" max="3344" width="7.33203125" style="157" customWidth="1"/>
    <col min="3345" max="3576" width="9.109375" style="157"/>
    <col min="3577" max="3577" width="11.33203125" style="157" customWidth="1"/>
    <col min="3578" max="3578" width="2.33203125" style="157" customWidth="1"/>
    <col min="3579" max="3582" width="1.33203125" style="157" customWidth="1"/>
    <col min="3583" max="3583" width="0.88671875" style="157" customWidth="1"/>
    <col min="3584" max="3584" width="15.44140625" style="157" customWidth="1"/>
    <col min="3585" max="3585" width="0.88671875" style="157" customWidth="1"/>
    <col min="3586" max="3586" width="12.5546875" style="157" customWidth="1"/>
    <col min="3587" max="3587" width="4.44140625" style="157" customWidth="1"/>
    <col min="3588" max="3588" width="2.109375" style="157" customWidth="1"/>
    <col min="3589" max="3589" width="0.33203125" style="157" customWidth="1"/>
    <col min="3590" max="3590" width="0.5546875" style="157" customWidth="1"/>
    <col min="3591" max="3591" width="6.44140625" style="157" customWidth="1"/>
    <col min="3592" max="3592" width="3.109375" style="157" customWidth="1"/>
    <col min="3593" max="3593" width="1.5546875" style="157" customWidth="1"/>
    <col min="3594" max="3594" width="3.33203125" style="157" customWidth="1"/>
    <col min="3595" max="3595" width="9.109375" style="157"/>
    <col min="3596" max="3596" width="6.88671875" style="157" customWidth="1"/>
    <col min="3597" max="3597" width="1.5546875" style="157" customWidth="1"/>
    <col min="3598" max="3598" width="4.44140625" style="157" customWidth="1"/>
    <col min="3599" max="3599" width="5" style="157" customWidth="1"/>
    <col min="3600" max="3600" width="7.33203125" style="157" customWidth="1"/>
    <col min="3601" max="3832" width="9.109375" style="157"/>
    <col min="3833" max="3833" width="11.33203125" style="157" customWidth="1"/>
    <col min="3834" max="3834" width="2.33203125" style="157" customWidth="1"/>
    <col min="3835" max="3838" width="1.33203125" style="157" customWidth="1"/>
    <col min="3839" max="3839" width="0.88671875" style="157" customWidth="1"/>
    <col min="3840" max="3840" width="15.44140625" style="157" customWidth="1"/>
    <col min="3841" max="3841" width="0.88671875" style="157" customWidth="1"/>
    <col min="3842" max="3842" width="12.5546875" style="157" customWidth="1"/>
    <col min="3843" max="3843" width="4.44140625" style="157" customWidth="1"/>
    <col min="3844" max="3844" width="2.109375" style="157" customWidth="1"/>
    <col min="3845" max="3845" width="0.33203125" style="157" customWidth="1"/>
    <col min="3846" max="3846" width="0.5546875" style="157" customWidth="1"/>
    <col min="3847" max="3847" width="6.44140625" style="157" customWidth="1"/>
    <col min="3848" max="3848" width="3.109375" style="157" customWidth="1"/>
    <col min="3849" max="3849" width="1.5546875" style="157" customWidth="1"/>
    <col min="3850" max="3850" width="3.33203125" style="157" customWidth="1"/>
    <col min="3851" max="3851" width="9.109375" style="157"/>
    <col min="3852" max="3852" width="6.88671875" style="157" customWidth="1"/>
    <col min="3853" max="3853" width="1.5546875" style="157" customWidth="1"/>
    <col min="3854" max="3854" width="4.44140625" style="157" customWidth="1"/>
    <col min="3855" max="3855" width="5" style="157" customWidth="1"/>
    <col min="3856" max="3856" width="7.33203125" style="157" customWidth="1"/>
    <col min="3857" max="4088" width="9.109375" style="157"/>
    <col min="4089" max="4089" width="11.33203125" style="157" customWidth="1"/>
    <col min="4090" max="4090" width="2.33203125" style="157" customWidth="1"/>
    <col min="4091" max="4094" width="1.33203125" style="157" customWidth="1"/>
    <col min="4095" max="4095" width="0.88671875" style="157" customWidth="1"/>
    <col min="4096" max="4096" width="15.44140625" style="157" customWidth="1"/>
    <col min="4097" max="4097" width="0.88671875" style="157" customWidth="1"/>
    <col min="4098" max="4098" width="12.5546875" style="157" customWidth="1"/>
    <col min="4099" max="4099" width="4.44140625" style="157" customWidth="1"/>
    <col min="4100" max="4100" width="2.109375" style="157" customWidth="1"/>
    <col min="4101" max="4101" width="0.33203125" style="157" customWidth="1"/>
    <col min="4102" max="4102" width="0.5546875" style="157" customWidth="1"/>
    <col min="4103" max="4103" width="6.44140625" style="157" customWidth="1"/>
    <col min="4104" max="4104" width="3.109375" style="157" customWidth="1"/>
    <col min="4105" max="4105" width="1.5546875" style="157" customWidth="1"/>
    <col min="4106" max="4106" width="3.33203125" style="157" customWidth="1"/>
    <col min="4107" max="4107" width="9.109375" style="157"/>
    <col min="4108" max="4108" width="6.88671875" style="157" customWidth="1"/>
    <col min="4109" max="4109" width="1.5546875" style="157" customWidth="1"/>
    <col min="4110" max="4110" width="4.44140625" style="157" customWidth="1"/>
    <col min="4111" max="4111" width="5" style="157" customWidth="1"/>
    <col min="4112" max="4112" width="7.33203125" style="157" customWidth="1"/>
    <col min="4113" max="4344" width="9.109375" style="157"/>
    <col min="4345" max="4345" width="11.33203125" style="157" customWidth="1"/>
    <col min="4346" max="4346" width="2.33203125" style="157" customWidth="1"/>
    <col min="4347" max="4350" width="1.33203125" style="157" customWidth="1"/>
    <col min="4351" max="4351" width="0.88671875" style="157" customWidth="1"/>
    <col min="4352" max="4352" width="15.44140625" style="157" customWidth="1"/>
    <col min="4353" max="4353" width="0.88671875" style="157" customWidth="1"/>
    <col min="4354" max="4354" width="12.5546875" style="157" customWidth="1"/>
    <col min="4355" max="4355" width="4.44140625" style="157" customWidth="1"/>
    <col min="4356" max="4356" width="2.109375" style="157" customWidth="1"/>
    <col min="4357" max="4357" width="0.33203125" style="157" customWidth="1"/>
    <col min="4358" max="4358" width="0.5546875" style="157" customWidth="1"/>
    <col min="4359" max="4359" width="6.44140625" style="157" customWidth="1"/>
    <col min="4360" max="4360" width="3.109375" style="157" customWidth="1"/>
    <col min="4361" max="4361" width="1.5546875" style="157" customWidth="1"/>
    <col min="4362" max="4362" width="3.33203125" style="157" customWidth="1"/>
    <col min="4363" max="4363" width="9.109375" style="157"/>
    <col min="4364" max="4364" width="6.88671875" style="157" customWidth="1"/>
    <col min="4365" max="4365" width="1.5546875" style="157" customWidth="1"/>
    <col min="4366" max="4366" width="4.44140625" style="157" customWidth="1"/>
    <col min="4367" max="4367" width="5" style="157" customWidth="1"/>
    <col min="4368" max="4368" width="7.33203125" style="157" customWidth="1"/>
    <col min="4369" max="4600" width="9.109375" style="157"/>
    <col min="4601" max="4601" width="11.33203125" style="157" customWidth="1"/>
    <col min="4602" max="4602" width="2.33203125" style="157" customWidth="1"/>
    <col min="4603" max="4606" width="1.33203125" style="157" customWidth="1"/>
    <col min="4607" max="4607" width="0.88671875" style="157" customWidth="1"/>
    <col min="4608" max="4608" width="15.44140625" style="157" customWidth="1"/>
    <col min="4609" max="4609" width="0.88671875" style="157" customWidth="1"/>
    <col min="4610" max="4610" width="12.5546875" style="157" customWidth="1"/>
    <col min="4611" max="4611" width="4.44140625" style="157" customWidth="1"/>
    <col min="4612" max="4612" width="2.109375" style="157" customWidth="1"/>
    <col min="4613" max="4613" width="0.33203125" style="157" customWidth="1"/>
    <col min="4614" max="4614" width="0.5546875" style="157" customWidth="1"/>
    <col min="4615" max="4615" width="6.44140625" style="157" customWidth="1"/>
    <col min="4616" max="4616" width="3.109375" style="157" customWidth="1"/>
    <col min="4617" max="4617" width="1.5546875" style="157" customWidth="1"/>
    <col min="4618" max="4618" width="3.33203125" style="157" customWidth="1"/>
    <col min="4619" max="4619" width="9.109375" style="157"/>
    <col min="4620" max="4620" width="6.88671875" style="157" customWidth="1"/>
    <col min="4621" max="4621" width="1.5546875" style="157" customWidth="1"/>
    <col min="4622" max="4622" width="4.44140625" style="157" customWidth="1"/>
    <col min="4623" max="4623" width="5" style="157" customWidth="1"/>
    <col min="4624" max="4624" width="7.33203125" style="157" customWidth="1"/>
    <col min="4625" max="4856" width="9.109375" style="157"/>
    <col min="4857" max="4857" width="11.33203125" style="157" customWidth="1"/>
    <col min="4858" max="4858" width="2.33203125" style="157" customWidth="1"/>
    <col min="4859" max="4862" width="1.33203125" style="157" customWidth="1"/>
    <col min="4863" max="4863" width="0.88671875" style="157" customWidth="1"/>
    <col min="4864" max="4864" width="15.44140625" style="157" customWidth="1"/>
    <col min="4865" max="4865" width="0.88671875" style="157" customWidth="1"/>
    <col min="4866" max="4866" width="12.5546875" style="157" customWidth="1"/>
    <col min="4867" max="4867" width="4.44140625" style="157" customWidth="1"/>
    <col min="4868" max="4868" width="2.109375" style="157" customWidth="1"/>
    <col min="4869" max="4869" width="0.33203125" style="157" customWidth="1"/>
    <col min="4870" max="4870" width="0.5546875" style="157" customWidth="1"/>
    <col min="4871" max="4871" width="6.44140625" style="157" customWidth="1"/>
    <col min="4872" max="4872" width="3.109375" style="157" customWidth="1"/>
    <col min="4873" max="4873" width="1.5546875" style="157" customWidth="1"/>
    <col min="4874" max="4874" width="3.33203125" style="157" customWidth="1"/>
    <col min="4875" max="4875" width="9.109375" style="157"/>
    <col min="4876" max="4876" width="6.88671875" style="157" customWidth="1"/>
    <col min="4877" max="4877" width="1.5546875" style="157" customWidth="1"/>
    <col min="4878" max="4878" width="4.44140625" style="157" customWidth="1"/>
    <col min="4879" max="4879" width="5" style="157" customWidth="1"/>
    <col min="4880" max="4880" width="7.33203125" style="157" customWidth="1"/>
    <col min="4881" max="5112" width="9.109375" style="157"/>
    <col min="5113" max="5113" width="11.33203125" style="157" customWidth="1"/>
    <col min="5114" max="5114" width="2.33203125" style="157" customWidth="1"/>
    <col min="5115" max="5118" width="1.33203125" style="157" customWidth="1"/>
    <col min="5119" max="5119" width="0.88671875" style="157" customWidth="1"/>
    <col min="5120" max="5120" width="15.44140625" style="157" customWidth="1"/>
    <col min="5121" max="5121" width="0.88671875" style="157" customWidth="1"/>
    <col min="5122" max="5122" width="12.5546875" style="157" customWidth="1"/>
    <col min="5123" max="5123" width="4.44140625" style="157" customWidth="1"/>
    <col min="5124" max="5124" width="2.109375" style="157" customWidth="1"/>
    <col min="5125" max="5125" width="0.33203125" style="157" customWidth="1"/>
    <col min="5126" max="5126" width="0.5546875" style="157" customWidth="1"/>
    <col min="5127" max="5127" width="6.44140625" style="157" customWidth="1"/>
    <col min="5128" max="5128" width="3.109375" style="157" customWidth="1"/>
    <col min="5129" max="5129" width="1.5546875" style="157" customWidth="1"/>
    <col min="5130" max="5130" width="3.33203125" style="157" customWidth="1"/>
    <col min="5131" max="5131" width="9.109375" style="157"/>
    <col min="5132" max="5132" width="6.88671875" style="157" customWidth="1"/>
    <col min="5133" max="5133" width="1.5546875" style="157" customWidth="1"/>
    <col min="5134" max="5134" width="4.44140625" style="157" customWidth="1"/>
    <col min="5135" max="5135" width="5" style="157" customWidth="1"/>
    <col min="5136" max="5136" width="7.33203125" style="157" customWidth="1"/>
    <col min="5137" max="5368" width="9.109375" style="157"/>
    <col min="5369" max="5369" width="11.33203125" style="157" customWidth="1"/>
    <col min="5370" max="5370" width="2.33203125" style="157" customWidth="1"/>
    <col min="5371" max="5374" width="1.33203125" style="157" customWidth="1"/>
    <col min="5375" max="5375" width="0.88671875" style="157" customWidth="1"/>
    <col min="5376" max="5376" width="15.44140625" style="157" customWidth="1"/>
    <col min="5377" max="5377" width="0.88671875" style="157" customWidth="1"/>
    <col min="5378" max="5378" width="12.5546875" style="157" customWidth="1"/>
    <col min="5379" max="5379" width="4.44140625" style="157" customWidth="1"/>
    <col min="5380" max="5380" width="2.109375" style="157" customWidth="1"/>
    <col min="5381" max="5381" width="0.33203125" style="157" customWidth="1"/>
    <col min="5382" max="5382" width="0.5546875" style="157" customWidth="1"/>
    <col min="5383" max="5383" width="6.44140625" style="157" customWidth="1"/>
    <col min="5384" max="5384" width="3.109375" style="157" customWidth="1"/>
    <col min="5385" max="5385" width="1.5546875" style="157" customWidth="1"/>
    <col min="5386" max="5386" width="3.33203125" style="157" customWidth="1"/>
    <col min="5387" max="5387" width="9.109375" style="157"/>
    <col min="5388" max="5388" width="6.88671875" style="157" customWidth="1"/>
    <col min="5389" max="5389" width="1.5546875" style="157" customWidth="1"/>
    <col min="5390" max="5390" width="4.44140625" style="157" customWidth="1"/>
    <col min="5391" max="5391" width="5" style="157" customWidth="1"/>
    <col min="5392" max="5392" width="7.33203125" style="157" customWidth="1"/>
    <col min="5393" max="5624" width="9.109375" style="157"/>
    <col min="5625" max="5625" width="11.33203125" style="157" customWidth="1"/>
    <col min="5626" max="5626" width="2.33203125" style="157" customWidth="1"/>
    <col min="5627" max="5630" width="1.33203125" style="157" customWidth="1"/>
    <col min="5631" max="5631" width="0.88671875" style="157" customWidth="1"/>
    <col min="5632" max="5632" width="15.44140625" style="157" customWidth="1"/>
    <col min="5633" max="5633" width="0.88671875" style="157" customWidth="1"/>
    <col min="5634" max="5634" width="12.5546875" style="157" customWidth="1"/>
    <col min="5635" max="5635" width="4.44140625" style="157" customWidth="1"/>
    <col min="5636" max="5636" width="2.109375" style="157" customWidth="1"/>
    <col min="5637" max="5637" width="0.33203125" style="157" customWidth="1"/>
    <col min="5638" max="5638" width="0.5546875" style="157" customWidth="1"/>
    <col min="5639" max="5639" width="6.44140625" style="157" customWidth="1"/>
    <col min="5640" max="5640" width="3.109375" style="157" customWidth="1"/>
    <col min="5641" max="5641" width="1.5546875" style="157" customWidth="1"/>
    <col min="5642" max="5642" width="3.33203125" style="157" customWidth="1"/>
    <col min="5643" max="5643" width="9.109375" style="157"/>
    <col min="5644" max="5644" width="6.88671875" style="157" customWidth="1"/>
    <col min="5645" max="5645" width="1.5546875" style="157" customWidth="1"/>
    <col min="5646" max="5646" width="4.44140625" style="157" customWidth="1"/>
    <col min="5647" max="5647" width="5" style="157" customWidth="1"/>
    <col min="5648" max="5648" width="7.33203125" style="157" customWidth="1"/>
    <col min="5649" max="5880" width="9.109375" style="157"/>
    <col min="5881" max="5881" width="11.33203125" style="157" customWidth="1"/>
    <col min="5882" max="5882" width="2.33203125" style="157" customWidth="1"/>
    <col min="5883" max="5886" width="1.33203125" style="157" customWidth="1"/>
    <col min="5887" max="5887" width="0.88671875" style="157" customWidth="1"/>
    <col min="5888" max="5888" width="15.44140625" style="157" customWidth="1"/>
    <col min="5889" max="5889" width="0.88671875" style="157" customWidth="1"/>
    <col min="5890" max="5890" width="12.5546875" style="157" customWidth="1"/>
    <col min="5891" max="5891" width="4.44140625" style="157" customWidth="1"/>
    <col min="5892" max="5892" width="2.109375" style="157" customWidth="1"/>
    <col min="5893" max="5893" width="0.33203125" style="157" customWidth="1"/>
    <col min="5894" max="5894" width="0.5546875" style="157" customWidth="1"/>
    <col min="5895" max="5895" width="6.44140625" style="157" customWidth="1"/>
    <col min="5896" max="5896" width="3.109375" style="157" customWidth="1"/>
    <col min="5897" max="5897" width="1.5546875" style="157" customWidth="1"/>
    <col min="5898" max="5898" width="3.33203125" style="157" customWidth="1"/>
    <col min="5899" max="5899" width="9.109375" style="157"/>
    <col min="5900" max="5900" width="6.88671875" style="157" customWidth="1"/>
    <col min="5901" max="5901" width="1.5546875" style="157" customWidth="1"/>
    <col min="5902" max="5902" width="4.44140625" style="157" customWidth="1"/>
    <col min="5903" max="5903" width="5" style="157" customWidth="1"/>
    <col min="5904" max="5904" width="7.33203125" style="157" customWidth="1"/>
    <col min="5905" max="6136" width="9.109375" style="157"/>
    <col min="6137" max="6137" width="11.33203125" style="157" customWidth="1"/>
    <col min="6138" max="6138" width="2.33203125" style="157" customWidth="1"/>
    <col min="6139" max="6142" width="1.33203125" style="157" customWidth="1"/>
    <col min="6143" max="6143" width="0.88671875" style="157" customWidth="1"/>
    <col min="6144" max="6144" width="15.44140625" style="157" customWidth="1"/>
    <col min="6145" max="6145" width="0.88671875" style="157" customWidth="1"/>
    <col min="6146" max="6146" width="12.5546875" style="157" customWidth="1"/>
    <col min="6147" max="6147" width="4.44140625" style="157" customWidth="1"/>
    <col min="6148" max="6148" width="2.109375" style="157" customWidth="1"/>
    <col min="6149" max="6149" width="0.33203125" style="157" customWidth="1"/>
    <col min="6150" max="6150" width="0.5546875" style="157" customWidth="1"/>
    <col min="6151" max="6151" width="6.44140625" style="157" customWidth="1"/>
    <col min="6152" max="6152" width="3.109375" style="157" customWidth="1"/>
    <col min="6153" max="6153" width="1.5546875" style="157" customWidth="1"/>
    <col min="6154" max="6154" width="3.33203125" style="157" customWidth="1"/>
    <col min="6155" max="6155" width="9.109375" style="157"/>
    <col min="6156" max="6156" width="6.88671875" style="157" customWidth="1"/>
    <col min="6157" max="6157" width="1.5546875" style="157" customWidth="1"/>
    <col min="6158" max="6158" width="4.44140625" style="157" customWidth="1"/>
    <col min="6159" max="6159" width="5" style="157" customWidth="1"/>
    <col min="6160" max="6160" width="7.33203125" style="157" customWidth="1"/>
    <col min="6161" max="6392" width="9.109375" style="157"/>
    <col min="6393" max="6393" width="11.33203125" style="157" customWidth="1"/>
    <col min="6394" max="6394" width="2.33203125" style="157" customWidth="1"/>
    <col min="6395" max="6398" width="1.33203125" style="157" customWidth="1"/>
    <col min="6399" max="6399" width="0.88671875" style="157" customWidth="1"/>
    <col min="6400" max="6400" width="15.44140625" style="157" customWidth="1"/>
    <col min="6401" max="6401" width="0.88671875" style="157" customWidth="1"/>
    <col min="6402" max="6402" width="12.5546875" style="157" customWidth="1"/>
    <col min="6403" max="6403" width="4.44140625" style="157" customWidth="1"/>
    <col min="6404" max="6404" width="2.109375" style="157" customWidth="1"/>
    <col min="6405" max="6405" width="0.33203125" style="157" customWidth="1"/>
    <col min="6406" max="6406" width="0.5546875" style="157" customWidth="1"/>
    <col min="6407" max="6407" width="6.44140625" style="157" customWidth="1"/>
    <col min="6408" max="6408" width="3.109375" style="157" customWidth="1"/>
    <col min="6409" max="6409" width="1.5546875" style="157" customWidth="1"/>
    <col min="6410" max="6410" width="3.33203125" style="157" customWidth="1"/>
    <col min="6411" max="6411" width="9.109375" style="157"/>
    <col min="6412" max="6412" width="6.88671875" style="157" customWidth="1"/>
    <col min="6413" max="6413" width="1.5546875" style="157" customWidth="1"/>
    <col min="6414" max="6414" width="4.44140625" style="157" customWidth="1"/>
    <col min="6415" max="6415" width="5" style="157" customWidth="1"/>
    <col min="6416" max="6416" width="7.33203125" style="157" customWidth="1"/>
    <col min="6417" max="6648" width="9.109375" style="157"/>
    <col min="6649" max="6649" width="11.33203125" style="157" customWidth="1"/>
    <col min="6650" max="6650" width="2.33203125" style="157" customWidth="1"/>
    <col min="6651" max="6654" width="1.33203125" style="157" customWidth="1"/>
    <col min="6655" max="6655" width="0.88671875" style="157" customWidth="1"/>
    <col min="6656" max="6656" width="15.44140625" style="157" customWidth="1"/>
    <col min="6657" max="6657" width="0.88671875" style="157" customWidth="1"/>
    <col min="6658" max="6658" width="12.5546875" style="157" customWidth="1"/>
    <col min="6659" max="6659" width="4.44140625" style="157" customWidth="1"/>
    <col min="6660" max="6660" width="2.109375" style="157" customWidth="1"/>
    <col min="6661" max="6661" width="0.33203125" style="157" customWidth="1"/>
    <col min="6662" max="6662" width="0.5546875" style="157" customWidth="1"/>
    <col min="6663" max="6663" width="6.44140625" style="157" customWidth="1"/>
    <col min="6664" max="6664" width="3.109375" style="157" customWidth="1"/>
    <col min="6665" max="6665" width="1.5546875" style="157" customWidth="1"/>
    <col min="6666" max="6666" width="3.33203125" style="157" customWidth="1"/>
    <col min="6667" max="6667" width="9.109375" style="157"/>
    <col min="6668" max="6668" width="6.88671875" style="157" customWidth="1"/>
    <col min="6669" max="6669" width="1.5546875" style="157" customWidth="1"/>
    <col min="6670" max="6670" width="4.44140625" style="157" customWidth="1"/>
    <col min="6671" max="6671" width="5" style="157" customWidth="1"/>
    <col min="6672" max="6672" width="7.33203125" style="157" customWidth="1"/>
    <col min="6673" max="6904" width="9.109375" style="157"/>
    <col min="6905" max="6905" width="11.33203125" style="157" customWidth="1"/>
    <col min="6906" max="6906" width="2.33203125" style="157" customWidth="1"/>
    <col min="6907" max="6910" width="1.33203125" style="157" customWidth="1"/>
    <col min="6911" max="6911" width="0.88671875" style="157" customWidth="1"/>
    <col min="6912" max="6912" width="15.44140625" style="157" customWidth="1"/>
    <col min="6913" max="6913" width="0.88671875" style="157" customWidth="1"/>
    <col min="6914" max="6914" width="12.5546875" style="157" customWidth="1"/>
    <col min="6915" max="6915" width="4.44140625" style="157" customWidth="1"/>
    <col min="6916" max="6916" width="2.109375" style="157" customWidth="1"/>
    <col min="6917" max="6917" width="0.33203125" style="157" customWidth="1"/>
    <col min="6918" max="6918" width="0.5546875" style="157" customWidth="1"/>
    <col min="6919" max="6919" width="6.44140625" style="157" customWidth="1"/>
    <col min="6920" max="6920" width="3.109375" style="157" customWidth="1"/>
    <col min="6921" max="6921" width="1.5546875" style="157" customWidth="1"/>
    <col min="6922" max="6922" width="3.33203125" style="157" customWidth="1"/>
    <col min="6923" max="6923" width="9.109375" style="157"/>
    <col min="6924" max="6924" width="6.88671875" style="157" customWidth="1"/>
    <col min="6925" max="6925" width="1.5546875" style="157" customWidth="1"/>
    <col min="6926" max="6926" width="4.44140625" style="157" customWidth="1"/>
    <col min="6927" max="6927" width="5" style="157" customWidth="1"/>
    <col min="6928" max="6928" width="7.33203125" style="157" customWidth="1"/>
    <col min="6929" max="7160" width="9.109375" style="157"/>
    <col min="7161" max="7161" width="11.33203125" style="157" customWidth="1"/>
    <col min="7162" max="7162" width="2.33203125" style="157" customWidth="1"/>
    <col min="7163" max="7166" width="1.33203125" style="157" customWidth="1"/>
    <col min="7167" max="7167" width="0.88671875" style="157" customWidth="1"/>
    <col min="7168" max="7168" width="15.44140625" style="157" customWidth="1"/>
    <col min="7169" max="7169" width="0.88671875" style="157" customWidth="1"/>
    <col min="7170" max="7170" width="12.5546875" style="157" customWidth="1"/>
    <col min="7171" max="7171" width="4.44140625" style="157" customWidth="1"/>
    <col min="7172" max="7172" width="2.109375" style="157" customWidth="1"/>
    <col min="7173" max="7173" width="0.33203125" style="157" customWidth="1"/>
    <col min="7174" max="7174" width="0.5546875" style="157" customWidth="1"/>
    <col min="7175" max="7175" width="6.44140625" style="157" customWidth="1"/>
    <col min="7176" max="7176" width="3.109375" style="157" customWidth="1"/>
    <col min="7177" max="7177" width="1.5546875" style="157" customWidth="1"/>
    <col min="7178" max="7178" width="3.33203125" style="157" customWidth="1"/>
    <col min="7179" max="7179" width="9.109375" style="157"/>
    <col min="7180" max="7180" width="6.88671875" style="157" customWidth="1"/>
    <col min="7181" max="7181" width="1.5546875" style="157" customWidth="1"/>
    <col min="7182" max="7182" width="4.44140625" style="157" customWidth="1"/>
    <col min="7183" max="7183" width="5" style="157" customWidth="1"/>
    <col min="7184" max="7184" width="7.33203125" style="157" customWidth="1"/>
    <col min="7185" max="7416" width="9.109375" style="157"/>
    <col min="7417" max="7417" width="11.33203125" style="157" customWidth="1"/>
    <col min="7418" max="7418" width="2.33203125" style="157" customWidth="1"/>
    <col min="7419" max="7422" width="1.33203125" style="157" customWidth="1"/>
    <col min="7423" max="7423" width="0.88671875" style="157" customWidth="1"/>
    <col min="7424" max="7424" width="15.44140625" style="157" customWidth="1"/>
    <col min="7425" max="7425" width="0.88671875" style="157" customWidth="1"/>
    <col min="7426" max="7426" width="12.5546875" style="157" customWidth="1"/>
    <col min="7427" max="7427" width="4.44140625" style="157" customWidth="1"/>
    <col min="7428" max="7428" width="2.109375" style="157" customWidth="1"/>
    <col min="7429" max="7429" width="0.33203125" style="157" customWidth="1"/>
    <col min="7430" max="7430" width="0.5546875" style="157" customWidth="1"/>
    <col min="7431" max="7431" width="6.44140625" style="157" customWidth="1"/>
    <col min="7432" max="7432" width="3.109375" style="157" customWidth="1"/>
    <col min="7433" max="7433" width="1.5546875" style="157" customWidth="1"/>
    <col min="7434" max="7434" width="3.33203125" style="157" customWidth="1"/>
    <col min="7435" max="7435" width="9.109375" style="157"/>
    <col min="7436" max="7436" width="6.88671875" style="157" customWidth="1"/>
    <col min="7437" max="7437" width="1.5546875" style="157" customWidth="1"/>
    <col min="7438" max="7438" width="4.44140625" style="157" customWidth="1"/>
    <col min="7439" max="7439" width="5" style="157" customWidth="1"/>
    <col min="7440" max="7440" width="7.33203125" style="157" customWidth="1"/>
    <col min="7441" max="7672" width="9.109375" style="157"/>
    <col min="7673" max="7673" width="11.33203125" style="157" customWidth="1"/>
    <col min="7674" max="7674" width="2.33203125" style="157" customWidth="1"/>
    <col min="7675" max="7678" width="1.33203125" style="157" customWidth="1"/>
    <col min="7679" max="7679" width="0.88671875" style="157" customWidth="1"/>
    <col min="7680" max="7680" width="15.44140625" style="157" customWidth="1"/>
    <col min="7681" max="7681" width="0.88671875" style="157" customWidth="1"/>
    <col min="7682" max="7682" width="12.5546875" style="157" customWidth="1"/>
    <col min="7683" max="7683" width="4.44140625" style="157" customWidth="1"/>
    <col min="7684" max="7684" width="2.109375" style="157" customWidth="1"/>
    <col min="7685" max="7685" width="0.33203125" style="157" customWidth="1"/>
    <col min="7686" max="7686" width="0.5546875" style="157" customWidth="1"/>
    <col min="7687" max="7687" width="6.44140625" style="157" customWidth="1"/>
    <col min="7688" max="7688" width="3.109375" style="157" customWidth="1"/>
    <col min="7689" max="7689" width="1.5546875" style="157" customWidth="1"/>
    <col min="7690" max="7690" width="3.33203125" style="157" customWidth="1"/>
    <col min="7691" max="7691" width="9.109375" style="157"/>
    <col min="7692" max="7692" width="6.88671875" style="157" customWidth="1"/>
    <col min="7693" max="7693" width="1.5546875" style="157" customWidth="1"/>
    <col min="7694" max="7694" width="4.44140625" style="157" customWidth="1"/>
    <col min="7695" max="7695" width="5" style="157" customWidth="1"/>
    <col min="7696" max="7696" width="7.33203125" style="157" customWidth="1"/>
    <col min="7697" max="7928" width="9.109375" style="157"/>
    <col min="7929" max="7929" width="11.33203125" style="157" customWidth="1"/>
    <col min="7930" max="7930" width="2.33203125" style="157" customWidth="1"/>
    <col min="7931" max="7934" width="1.33203125" style="157" customWidth="1"/>
    <col min="7935" max="7935" width="0.88671875" style="157" customWidth="1"/>
    <col min="7936" max="7936" width="15.44140625" style="157" customWidth="1"/>
    <col min="7937" max="7937" width="0.88671875" style="157" customWidth="1"/>
    <col min="7938" max="7938" width="12.5546875" style="157" customWidth="1"/>
    <col min="7939" max="7939" width="4.44140625" style="157" customWidth="1"/>
    <col min="7940" max="7940" width="2.109375" style="157" customWidth="1"/>
    <col min="7941" max="7941" width="0.33203125" style="157" customWidth="1"/>
    <col min="7942" max="7942" width="0.5546875" style="157" customWidth="1"/>
    <col min="7943" max="7943" width="6.44140625" style="157" customWidth="1"/>
    <col min="7944" max="7944" width="3.109375" style="157" customWidth="1"/>
    <col min="7945" max="7945" width="1.5546875" style="157" customWidth="1"/>
    <col min="7946" max="7946" width="3.33203125" style="157" customWidth="1"/>
    <col min="7947" max="7947" width="9.109375" style="157"/>
    <col min="7948" max="7948" width="6.88671875" style="157" customWidth="1"/>
    <col min="7949" max="7949" width="1.5546875" style="157" customWidth="1"/>
    <col min="7950" max="7950" width="4.44140625" style="157" customWidth="1"/>
    <col min="7951" max="7951" width="5" style="157" customWidth="1"/>
    <col min="7952" max="7952" width="7.33203125" style="157" customWidth="1"/>
    <col min="7953" max="8184" width="9.109375" style="157"/>
    <col min="8185" max="8185" width="11.33203125" style="157" customWidth="1"/>
    <col min="8186" max="8186" width="2.33203125" style="157" customWidth="1"/>
    <col min="8187" max="8190" width="1.33203125" style="157" customWidth="1"/>
    <col min="8191" max="8191" width="0.88671875" style="157" customWidth="1"/>
    <col min="8192" max="8192" width="15.44140625" style="157" customWidth="1"/>
    <col min="8193" max="8193" width="0.88671875" style="157" customWidth="1"/>
    <col min="8194" max="8194" width="12.5546875" style="157" customWidth="1"/>
    <col min="8195" max="8195" width="4.44140625" style="157" customWidth="1"/>
    <col min="8196" max="8196" width="2.109375" style="157" customWidth="1"/>
    <col min="8197" max="8197" width="0.33203125" style="157" customWidth="1"/>
    <col min="8198" max="8198" width="0.5546875" style="157" customWidth="1"/>
    <col min="8199" max="8199" width="6.44140625" style="157" customWidth="1"/>
    <col min="8200" max="8200" width="3.109375" style="157" customWidth="1"/>
    <col min="8201" max="8201" width="1.5546875" style="157" customWidth="1"/>
    <col min="8202" max="8202" width="3.33203125" style="157" customWidth="1"/>
    <col min="8203" max="8203" width="9.109375" style="157"/>
    <col min="8204" max="8204" width="6.88671875" style="157" customWidth="1"/>
    <col min="8205" max="8205" width="1.5546875" style="157" customWidth="1"/>
    <col min="8206" max="8206" width="4.44140625" style="157" customWidth="1"/>
    <col min="8207" max="8207" width="5" style="157" customWidth="1"/>
    <col min="8208" max="8208" width="7.33203125" style="157" customWidth="1"/>
    <col min="8209" max="8440" width="9.109375" style="157"/>
    <col min="8441" max="8441" width="11.33203125" style="157" customWidth="1"/>
    <col min="8442" max="8442" width="2.33203125" style="157" customWidth="1"/>
    <col min="8443" max="8446" width="1.33203125" style="157" customWidth="1"/>
    <col min="8447" max="8447" width="0.88671875" style="157" customWidth="1"/>
    <col min="8448" max="8448" width="15.44140625" style="157" customWidth="1"/>
    <col min="8449" max="8449" width="0.88671875" style="157" customWidth="1"/>
    <col min="8450" max="8450" width="12.5546875" style="157" customWidth="1"/>
    <col min="8451" max="8451" width="4.44140625" style="157" customWidth="1"/>
    <col min="8452" max="8452" width="2.109375" style="157" customWidth="1"/>
    <col min="8453" max="8453" width="0.33203125" style="157" customWidth="1"/>
    <col min="8454" max="8454" width="0.5546875" style="157" customWidth="1"/>
    <col min="8455" max="8455" width="6.44140625" style="157" customWidth="1"/>
    <col min="8456" max="8456" width="3.109375" style="157" customWidth="1"/>
    <col min="8457" max="8457" width="1.5546875" style="157" customWidth="1"/>
    <col min="8458" max="8458" width="3.33203125" style="157" customWidth="1"/>
    <col min="8459" max="8459" width="9.109375" style="157"/>
    <col min="8460" max="8460" width="6.88671875" style="157" customWidth="1"/>
    <col min="8461" max="8461" width="1.5546875" style="157" customWidth="1"/>
    <col min="8462" max="8462" width="4.44140625" style="157" customWidth="1"/>
    <col min="8463" max="8463" width="5" style="157" customWidth="1"/>
    <col min="8464" max="8464" width="7.33203125" style="157" customWidth="1"/>
    <col min="8465" max="8696" width="9.109375" style="157"/>
    <col min="8697" max="8697" width="11.33203125" style="157" customWidth="1"/>
    <col min="8698" max="8698" width="2.33203125" style="157" customWidth="1"/>
    <col min="8699" max="8702" width="1.33203125" style="157" customWidth="1"/>
    <col min="8703" max="8703" width="0.88671875" style="157" customWidth="1"/>
    <col min="8704" max="8704" width="15.44140625" style="157" customWidth="1"/>
    <col min="8705" max="8705" width="0.88671875" style="157" customWidth="1"/>
    <col min="8706" max="8706" width="12.5546875" style="157" customWidth="1"/>
    <col min="8707" max="8707" width="4.44140625" style="157" customWidth="1"/>
    <col min="8708" max="8708" width="2.109375" style="157" customWidth="1"/>
    <col min="8709" max="8709" width="0.33203125" style="157" customWidth="1"/>
    <col min="8710" max="8710" width="0.5546875" style="157" customWidth="1"/>
    <col min="8711" max="8711" width="6.44140625" style="157" customWidth="1"/>
    <col min="8712" max="8712" width="3.109375" style="157" customWidth="1"/>
    <col min="8713" max="8713" width="1.5546875" style="157" customWidth="1"/>
    <col min="8714" max="8714" width="3.33203125" style="157" customWidth="1"/>
    <col min="8715" max="8715" width="9.109375" style="157"/>
    <col min="8716" max="8716" width="6.88671875" style="157" customWidth="1"/>
    <col min="8717" max="8717" width="1.5546875" style="157" customWidth="1"/>
    <col min="8718" max="8718" width="4.44140625" style="157" customWidth="1"/>
    <col min="8719" max="8719" width="5" style="157" customWidth="1"/>
    <col min="8720" max="8720" width="7.33203125" style="157" customWidth="1"/>
    <col min="8721" max="8952" width="9.109375" style="157"/>
    <col min="8953" max="8953" width="11.33203125" style="157" customWidth="1"/>
    <col min="8954" max="8954" width="2.33203125" style="157" customWidth="1"/>
    <col min="8955" max="8958" width="1.33203125" style="157" customWidth="1"/>
    <col min="8959" max="8959" width="0.88671875" style="157" customWidth="1"/>
    <col min="8960" max="8960" width="15.44140625" style="157" customWidth="1"/>
    <col min="8961" max="8961" width="0.88671875" style="157" customWidth="1"/>
    <col min="8962" max="8962" width="12.5546875" style="157" customWidth="1"/>
    <col min="8963" max="8963" width="4.44140625" style="157" customWidth="1"/>
    <col min="8964" max="8964" width="2.109375" style="157" customWidth="1"/>
    <col min="8965" max="8965" width="0.33203125" style="157" customWidth="1"/>
    <col min="8966" max="8966" width="0.5546875" style="157" customWidth="1"/>
    <col min="8967" max="8967" width="6.44140625" style="157" customWidth="1"/>
    <col min="8968" max="8968" width="3.109375" style="157" customWidth="1"/>
    <col min="8969" max="8969" width="1.5546875" style="157" customWidth="1"/>
    <col min="8970" max="8970" width="3.33203125" style="157" customWidth="1"/>
    <col min="8971" max="8971" width="9.109375" style="157"/>
    <col min="8972" max="8972" width="6.88671875" style="157" customWidth="1"/>
    <col min="8973" max="8973" width="1.5546875" style="157" customWidth="1"/>
    <col min="8974" max="8974" width="4.44140625" style="157" customWidth="1"/>
    <col min="8975" max="8975" width="5" style="157" customWidth="1"/>
    <col min="8976" max="8976" width="7.33203125" style="157" customWidth="1"/>
    <col min="8977" max="9208" width="9.109375" style="157"/>
    <col min="9209" max="9209" width="11.33203125" style="157" customWidth="1"/>
    <col min="9210" max="9210" width="2.33203125" style="157" customWidth="1"/>
    <col min="9211" max="9214" width="1.33203125" style="157" customWidth="1"/>
    <col min="9215" max="9215" width="0.88671875" style="157" customWidth="1"/>
    <col min="9216" max="9216" width="15.44140625" style="157" customWidth="1"/>
    <col min="9217" max="9217" width="0.88671875" style="157" customWidth="1"/>
    <col min="9218" max="9218" width="12.5546875" style="157" customWidth="1"/>
    <col min="9219" max="9219" width="4.44140625" style="157" customWidth="1"/>
    <col min="9220" max="9220" width="2.109375" style="157" customWidth="1"/>
    <col min="9221" max="9221" width="0.33203125" style="157" customWidth="1"/>
    <col min="9222" max="9222" width="0.5546875" style="157" customWidth="1"/>
    <col min="9223" max="9223" width="6.44140625" style="157" customWidth="1"/>
    <col min="9224" max="9224" width="3.109375" style="157" customWidth="1"/>
    <col min="9225" max="9225" width="1.5546875" style="157" customWidth="1"/>
    <col min="9226" max="9226" width="3.33203125" style="157" customWidth="1"/>
    <col min="9227" max="9227" width="9.109375" style="157"/>
    <col min="9228" max="9228" width="6.88671875" style="157" customWidth="1"/>
    <col min="9229" max="9229" width="1.5546875" style="157" customWidth="1"/>
    <col min="9230" max="9230" width="4.44140625" style="157" customWidth="1"/>
    <col min="9231" max="9231" width="5" style="157" customWidth="1"/>
    <col min="9232" max="9232" width="7.33203125" style="157" customWidth="1"/>
    <col min="9233" max="9464" width="9.109375" style="157"/>
    <col min="9465" max="9465" width="11.33203125" style="157" customWidth="1"/>
    <col min="9466" max="9466" width="2.33203125" style="157" customWidth="1"/>
    <col min="9467" max="9470" width="1.33203125" style="157" customWidth="1"/>
    <col min="9471" max="9471" width="0.88671875" style="157" customWidth="1"/>
    <col min="9472" max="9472" width="15.44140625" style="157" customWidth="1"/>
    <col min="9473" max="9473" width="0.88671875" style="157" customWidth="1"/>
    <col min="9474" max="9474" width="12.5546875" style="157" customWidth="1"/>
    <col min="9475" max="9475" width="4.44140625" style="157" customWidth="1"/>
    <col min="9476" max="9476" width="2.109375" style="157" customWidth="1"/>
    <col min="9477" max="9477" width="0.33203125" style="157" customWidth="1"/>
    <col min="9478" max="9478" width="0.5546875" style="157" customWidth="1"/>
    <col min="9479" max="9479" width="6.44140625" style="157" customWidth="1"/>
    <col min="9480" max="9480" width="3.109375" style="157" customWidth="1"/>
    <col min="9481" max="9481" width="1.5546875" style="157" customWidth="1"/>
    <col min="9482" max="9482" width="3.33203125" style="157" customWidth="1"/>
    <col min="9483" max="9483" width="9.109375" style="157"/>
    <col min="9484" max="9484" width="6.88671875" style="157" customWidth="1"/>
    <col min="9485" max="9485" width="1.5546875" style="157" customWidth="1"/>
    <col min="9486" max="9486" width="4.44140625" style="157" customWidth="1"/>
    <col min="9487" max="9487" width="5" style="157" customWidth="1"/>
    <col min="9488" max="9488" width="7.33203125" style="157" customWidth="1"/>
    <col min="9489" max="9720" width="9.109375" style="157"/>
    <col min="9721" max="9721" width="11.33203125" style="157" customWidth="1"/>
    <col min="9722" max="9722" width="2.33203125" style="157" customWidth="1"/>
    <col min="9723" max="9726" width="1.33203125" style="157" customWidth="1"/>
    <col min="9727" max="9727" width="0.88671875" style="157" customWidth="1"/>
    <col min="9728" max="9728" width="15.44140625" style="157" customWidth="1"/>
    <col min="9729" max="9729" width="0.88671875" style="157" customWidth="1"/>
    <col min="9730" max="9730" width="12.5546875" style="157" customWidth="1"/>
    <col min="9731" max="9731" width="4.44140625" style="157" customWidth="1"/>
    <col min="9732" max="9732" width="2.109375" style="157" customWidth="1"/>
    <col min="9733" max="9733" width="0.33203125" style="157" customWidth="1"/>
    <col min="9734" max="9734" width="0.5546875" style="157" customWidth="1"/>
    <col min="9735" max="9735" width="6.44140625" style="157" customWidth="1"/>
    <col min="9736" max="9736" width="3.109375" style="157" customWidth="1"/>
    <col min="9737" max="9737" width="1.5546875" style="157" customWidth="1"/>
    <col min="9738" max="9738" width="3.33203125" style="157" customWidth="1"/>
    <col min="9739" max="9739" width="9.109375" style="157"/>
    <col min="9740" max="9740" width="6.88671875" style="157" customWidth="1"/>
    <col min="9741" max="9741" width="1.5546875" style="157" customWidth="1"/>
    <col min="9742" max="9742" width="4.44140625" style="157" customWidth="1"/>
    <col min="9743" max="9743" width="5" style="157" customWidth="1"/>
    <col min="9744" max="9744" width="7.33203125" style="157" customWidth="1"/>
    <col min="9745" max="9976" width="9.109375" style="157"/>
    <col min="9977" max="9977" width="11.33203125" style="157" customWidth="1"/>
    <col min="9978" max="9978" width="2.33203125" style="157" customWidth="1"/>
    <col min="9979" max="9982" width="1.33203125" style="157" customWidth="1"/>
    <col min="9983" max="9983" width="0.88671875" style="157" customWidth="1"/>
    <col min="9984" max="9984" width="15.44140625" style="157" customWidth="1"/>
    <col min="9985" max="9985" width="0.88671875" style="157" customWidth="1"/>
    <col min="9986" max="9986" width="12.5546875" style="157" customWidth="1"/>
    <col min="9987" max="9987" width="4.44140625" style="157" customWidth="1"/>
    <col min="9988" max="9988" width="2.109375" style="157" customWidth="1"/>
    <col min="9989" max="9989" width="0.33203125" style="157" customWidth="1"/>
    <col min="9990" max="9990" width="0.5546875" style="157" customWidth="1"/>
    <col min="9991" max="9991" width="6.44140625" style="157" customWidth="1"/>
    <col min="9992" max="9992" width="3.109375" style="157" customWidth="1"/>
    <col min="9993" max="9993" width="1.5546875" style="157" customWidth="1"/>
    <col min="9994" max="9994" width="3.33203125" style="157" customWidth="1"/>
    <col min="9995" max="9995" width="9.109375" style="157"/>
    <col min="9996" max="9996" width="6.88671875" style="157" customWidth="1"/>
    <col min="9997" max="9997" width="1.5546875" style="157" customWidth="1"/>
    <col min="9998" max="9998" width="4.44140625" style="157" customWidth="1"/>
    <col min="9999" max="9999" width="5" style="157" customWidth="1"/>
    <col min="10000" max="10000" width="7.33203125" style="157" customWidth="1"/>
    <col min="10001" max="10232" width="9.109375" style="157"/>
    <col min="10233" max="10233" width="11.33203125" style="157" customWidth="1"/>
    <col min="10234" max="10234" width="2.33203125" style="157" customWidth="1"/>
    <col min="10235" max="10238" width="1.33203125" style="157" customWidth="1"/>
    <col min="10239" max="10239" width="0.88671875" style="157" customWidth="1"/>
    <col min="10240" max="10240" width="15.44140625" style="157" customWidth="1"/>
    <col min="10241" max="10241" width="0.88671875" style="157" customWidth="1"/>
    <col min="10242" max="10242" width="12.5546875" style="157" customWidth="1"/>
    <col min="10243" max="10243" width="4.44140625" style="157" customWidth="1"/>
    <col min="10244" max="10244" width="2.109375" style="157" customWidth="1"/>
    <col min="10245" max="10245" width="0.33203125" style="157" customWidth="1"/>
    <col min="10246" max="10246" width="0.5546875" style="157" customWidth="1"/>
    <col min="10247" max="10247" width="6.44140625" style="157" customWidth="1"/>
    <col min="10248" max="10248" width="3.109375" style="157" customWidth="1"/>
    <col min="10249" max="10249" width="1.5546875" style="157" customWidth="1"/>
    <col min="10250" max="10250" width="3.33203125" style="157" customWidth="1"/>
    <col min="10251" max="10251" width="9.109375" style="157"/>
    <col min="10252" max="10252" width="6.88671875" style="157" customWidth="1"/>
    <col min="10253" max="10253" width="1.5546875" style="157" customWidth="1"/>
    <col min="10254" max="10254" width="4.44140625" style="157" customWidth="1"/>
    <col min="10255" max="10255" width="5" style="157" customWidth="1"/>
    <col min="10256" max="10256" width="7.33203125" style="157" customWidth="1"/>
    <col min="10257" max="10488" width="9.109375" style="157"/>
    <col min="10489" max="10489" width="11.33203125" style="157" customWidth="1"/>
    <col min="10490" max="10490" width="2.33203125" style="157" customWidth="1"/>
    <col min="10491" max="10494" width="1.33203125" style="157" customWidth="1"/>
    <col min="10495" max="10495" width="0.88671875" style="157" customWidth="1"/>
    <col min="10496" max="10496" width="15.44140625" style="157" customWidth="1"/>
    <col min="10497" max="10497" width="0.88671875" style="157" customWidth="1"/>
    <col min="10498" max="10498" width="12.5546875" style="157" customWidth="1"/>
    <col min="10499" max="10499" width="4.44140625" style="157" customWidth="1"/>
    <col min="10500" max="10500" width="2.109375" style="157" customWidth="1"/>
    <col min="10501" max="10501" width="0.33203125" style="157" customWidth="1"/>
    <col min="10502" max="10502" width="0.5546875" style="157" customWidth="1"/>
    <col min="10503" max="10503" width="6.44140625" style="157" customWidth="1"/>
    <col min="10504" max="10504" width="3.109375" style="157" customWidth="1"/>
    <col min="10505" max="10505" width="1.5546875" style="157" customWidth="1"/>
    <col min="10506" max="10506" width="3.33203125" style="157" customWidth="1"/>
    <col min="10507" max="10507" width="9.109375" style="157"/>
    <col min="10508" max="10508" width="6.88671875" style="157" customWidth="1"/>
    <col min="10509" max="10509" width="1.5546875" style="157" customWidth="1"/>
    <col min="10510" max="10510" width="4.44140625" style="157" customWidth="1"/>
    <col min="10511" max="10511" width="5" style="157" customWidth="1"/>
    <col min="10512" max="10512" width="7.33203125" style="157" customWidth="1"/>
    <col min="10513" max="10744" width="9.109375" style="157"/>
    <col min="10745" max="10745" width="11.33203125" style="157" customWidth="1"/>
    <col min="10746" max="10746" width="2.33203125" style="157" customWidth="1"/>
    <col min="10747" max="10750" width="1.33203125" style="157" customWidth="1"/>
    <col min="10751" max="10751" width="0.88671875" style="157" customWidth="1"/>
    <col min="10752" max="10752" width="15.44140625" style="157" customWidth="1"/>
    <col min="10753" max="10753" width="0.88671875" style="157" customWidth="1"/>
    <col min="10754" max="10754" width="12.5546875" style="157" customWidth="1"/>
    <col min="10755" max="10755" width="4.44140625" style="157" customWidth="1"/>
    <col min="10756" max="10756" width="2.109375" style="157" customWidth="1"/>
    <col min="10757" max="10757" width="0.33203125" style="157" customWidth="1"/>
    <col min="10758" max="10758" width="0.5546875" style="157" customWidth="1"/>
    <col min="10759" max="10759" width="6.44140625" style="157" customWidth="1"/>
    <col min="10760" max="10760" width="3.109375" style="157" customWidth="1"/>
    <col min="10761" max="10761" width="1.5546875" style="157" customWidth="1"/>
    <col min="10762" max="10762" width="3.33203125" style="157" customWidth="1"/>
    <col min="10763" max="10763" width="9.109375" style="157"/>
    <col min="10764" max="10764" width="6.88671875" style="157" customWidth="1"/>
    <col min="10765" max="10765" width="1.5546875" style="157" customWidth="1"/>
    <col min="10766" max="10766" width="4.44140625" style="157" customWidth="1"/>
    <col min="10767" max="10767" width="5" style="157" customWidth="1"/>
    <col min="10768" max="10768" width="7.33203125" style="157" customWidth="1"/>
    <col min="10769" max="11000" width="9.109375" style="157"/>
    <col min="11001" max="11001" width="11.33203125" style="157" customWidth="1"/>
    <col min="11002" max="11002" width="2.33203125" style="157" customWidth="1"/>
    <col min="11003" max="11006" width="1.33203125" style="157" customWidth="1"/>
    <col min="11007" max="11007" width="0.88671875" style="157" customWidth="1"/>
    <col min="11008" max="11008" width="15.44140625" style="157" customWidth="1"/>
    <col min="11009" max="11009" width="0.88671875" style="157" customWidth="1"/>
    <col min="11010" max="11010" width="12.5546875" style="157" customWidth="1"/>
    <col min="11011" max="11011" width="4.44140625" style="157" customWidth="1"/>
    <col min="11012" max="11012" width="2.109375" style="157" customWidth="1"/>
    <col min="11013" max="11013" width="0.33203125" style="157" customWidth="1"/>
    <col min="11014" max="11014" width="0.5546875" style="157" customWidth="1"/>
    <col min="11015" max="11015" width="6.44140625" style="157" customWidth="1"/>
    <col min="11016" max="11016" width="3.109375" style="157" customWidth="1"/>
    <col min="11017" max="11017" width="1.5546875" style="157" customWidth="1"/>
    <col min="11018" max="11018" width="3.33203125" style="157" customWidth="1"/>
    <col min="11019" max="11019" width="9.109375" style="157"/>
    <col min="11020" max="11020" width="6.88671875" style="157" customWidth="1"/>
    <col min="11021" max="11021" width="1.5546875" style="157" customWidth="1"/>
    <col min="11022" max="11022" width="4.44140625" style="157" customWidth="1"/>
    <col min="11023" max="11023" width="5" style="157" customWidth="1"/>
    <col min="11024" max="11024" width="7.33203125" style="157" customWidth="1"/>
    <col min="11025" max="11256" width="9.109375" style="157"/>
    <col min="11257" max="11257" width="11.33203125" style="157" customWidth="1"/>
    <col min="11258" max="11258" width="2.33203125" style="157" customWidth="1"/>
    <col min="11259" max="11262" width="1.33203125" style="157" customWidth="1"/>
    <col min="11263" max="11263" width="0.88671875" style="157" customWidth="1"/>
    <col min="11264" max="11264" width="15.44140625" style="157" customWidth="1"/>
    <col min="11265" max="11265" width="0.88671875" style="157" customWidth="1"/>
    <col min="11266" max="11266" width="12.5546875" style="157" customWidth="1"/>
    <col min="11267" max="11267" width="4.44140625" style="157" customWidth="1"/>
    <col min="11268" max="11268" width="2.109375" style="157" customWidth="1"/>
    <col min="11269" max="11269" width="0.33203125" style="157" customWidth="1"/>
    <col min="11270" max="11270" width="0.5546875" style="157" customWidth="1"/>
    <col min="11271" max="11271" width="6.44140625" style="157" customWidth="1"/>
    <col min="11272" max="11272" width="3.109375" style="157" customWidth="1"/>
    <col min="11273" max="11273" width="1.5546875" style="157" customWidth="1"/>
    <col min="11274" max="11274" width="3.33203125" style="157" customWidth="1"/>
    <col min="11275" max="11275" width="9.109375" style="157"/>
    <col min="11276" max="11276" width="6.88671875" style="157" customWidth="1"/>
    <col min="11277" max="11277" width="1.5546875" style="157" customWidth="1"/>
    <col min="11278" max="11278" width="4.44140625" style="157" customWidth="1"/>
    <col min="11279" max="11279" width="5" style="157" customWidth="1"/>
    <col min="11280" max="11280" width="7.33203125" style="157" customWidth="1"/>
    <col min="11281" max="11512" width="9.109375" style="157"/>
    <col min="11513" max="11513" width="11.33203125" style="157" customWidth="1"/>
    <col min="11514" max="11514" width="2.33203125" style="157" customWidth="1"/>
    <col min="11515" max="11518" width="1.33203125" style="157" customWidth="1"/>
    <col min="11519" max="11519" width="0.88671875" style="157" customWidth="1"/>
    <col min="11520" max="11520" width="15.44140625" style="157" customWidth="1"/>
    <col min="11521" max="11521" width="0.88671875" style="157" customWidth="1"/>
    <col min="11522" max="11522" width="12.5546875" style="157" customWidth="1"/>
    <col min="11523" max="11523" width="4.44140625" style="157" customWidth="1"/>
    <col min="11524" max="11524" width="2.109375" style="157" customWidth="1"/>
    <col min="11525" max="11525" width="0.33203125" style="157" customWidth="1"/>
    <col min="11526" max="11526" width="0.5546875" style="157" customWidth="1"/>
    <col min="11527" max="11527" width="6.44140625" style="157" customWidth="1"/>
    <col min="11528" max="11528" width="3.109375" style="157" customWidth="1"/>
    <col min="11529" max="11529" width="1.5546875" style="157" customWidth="1"/>
    <col min="11530" max="11530" width="3.33203125" style="157" customWidth="1"/>
    <col min="11531" max="11531" width="9.109375" style="157"/>
    <col min="11532" max="11532" width="6.88671875" style="157" customWidth="1"/>
    <col min="11533" max="11533" width="1.5546875" style="157" customWidth="1"/>
    <col min="11534" max="11534" width="4.44140625" style="157" customWidth="1"/>
    <col min="11535" max="11535" width="5" style="157" customWidth="1"/>
    <col min="11536" max="11536" width="7.33203125" style="157" customWidth="1"/>
    <col min="11537" max="11768" width="9.109375" style="157"/>
    <col min="11769" max="11769" width="11.33203125" style="157" customWidth="1"/>
    <col min="11770" max="11770" width="2.33203125" style="157" customWidth="1"/>
    <col min="11771" max="11774" width="1.33203125" style="157" customWidth="1"/>
    <col min="11775" max="11775" width="0.88671875" style="157" customWidth="1"/>
    <col min="11776" max="11776" width="15.44140625" style="157" customWidth="1"/>
    <col min="11777" max="11777" width="0.88671875" style="157" customWidth="1"/>
    <col min="11778" max="11778" width="12.5546875" style="157" customWidth="1"/>
    <col min="11779" max="11779" width="4.44140625" style="157" customWidth="1"/>
    <col min="11780" max="11780" width="2.109375" style="157" customWidth="1"/>
    <col min="11781" max="11781" width="0.33203125" style="157" customWidth="1"/>
    <col min="11782" max="11782" width="0.5546875" style="157" customWidth="1"/>
    <col min="11783" max="11783" width="6.44140625" style="157" customWidth="1"/>
    <col min="11784" max="11784" width="3.109375" style="157" customWidth="1"/>
    <col min="11785" max="11785" width="1.5546875" style="157" customWidth="1"/>
    <col min="11786" max="11786" width="3.33203125" style="157" customWidth="1"/>
    <col min="11787" max="11787" width="9.109375" style="157"/>
    <col min="11788" max="11788" width="6.88671875" style="157" customWidth="1"/>
    <col min="11789" max="11789" width="1.5546875" style="157" customWidth="1"/>
    <col min="11790" max="11790" width="4.44140625" style="157" customWidth="1"/>
    <col min="11791" max="11791" width="5" style="157" customWidth="1"/>
    <col min="11792" max="11792" width="7.33203125" style="157" customWidth="1"/>
    <col min="11793" max="12024" width="9.109375" style="157"/>
    <col min="12025" max="12025" width="11.33203125" style="157" customWidth="1"/>
    <col min="12026" max="12026" width="2.33203125" style="157" customWidth="1"/>
    <col min="12027" max="12030" width="1.33203125" style="157" customWidth="1"/>
    <col min="12031" max="12031" width="0.88671875" style="157" customWidth="1"/>
    <col min="12032" max="12032" width="15.44140625" style="157" customWidth="1"/>
    <col min="12033" max="12033" width="0.88671875" style="157" customWidth="1"/>
    <col min="12034" max="12034" width="12.5546875" style="157" customWidth="1"/>
    <col min="12035" max="12035" width="4.44140625" style="157" customWidth="1"/>
    <col min="12036" max="12036" width="2.109375" style="157" customWidth="1"/>
    <col min="12037" max="12037" width="0.33203125" style="157" customWidth="1"/>
    <col min="12038" max="12038" width="0.5546875" style="157" customWidth="1"/>
    <col min="12039" max="12039" width="6.44140625" style="157" customWidth="1"/>
    <col min="12040" max="12040" width="3.109375" style="157" customWidth="1"/>
    <col min="12041" max="12041" width="1.5546875" style="157" customWidth="1"/>
    <col min="12042" max="12042" width="3.33203125" style="157" customWidth="1"/>
    <col min="12043" max="12043" width="9.109375" style="157"/>
    <col min="12044" max="12044" width="6.88671875" style="157" customWidth="1"/>
    <col min="12045" max="12045" width="1.5546875" style="157" customWidth="1"/>
    <col min="12046" max="12046" width="4.44140625" style="157" customWidth="1"/>
    <col min="12047" max="12047" width="5" style="157" customWidth="1"/>
    <col min="12048" max="12048" width="7.33203125" style="157" customWidth="1"/>
    <col min="12049" max="12280" width="9.109375" style="157"/>
    <col min="12281" max="12281" width="11.33203125" style="157" customWidth="1"/>
    <col min="12282" max="12282" width="2.33203125" style="157" customWidth="1"/>
    <col min="12283" max="12286" width="1.33203125" style="157" customWidth="1"/>
    <col min="12287" max="12287" width="0.88671875" style="157" customWidth="1"/>
    <col min="12288" max="12288" width="15.44140625" style="157" customWidth="1"/>
    <col min="12289" max="12289" width="0.88671875" style="157" customWidth="1"/>
    <col min="12290" max="12290" width="12.5546875" style="157" customWidth="1"/>
    <col min="12291" max="12291" width="4.44140625" style="157" customWidth="1"/>
    <col min="12292" max="12292" width="2.109375" style="157" customWidth="1"/>
    <col min="12293" max="12293" width="0.33203125" style="157" customWidth="1"/>
    <col min="12294" max="12294" width="0.5546875" style="157" customWidth="1"/>
    <col min="12295" max="12295" width="6.44140625" style="157" customWidth="1"/>
    <col min="12296" max="12296" width="3.109375" style="157" customWidth="1"/>
    <col min="12297" max="12297" width="1.5546875" style="157" customWidth="1"/>
    <col min="12298" max="12298" width="3.33203125" style="157" customWidth="1"/>
    <col min="12299" max="12299" width="9.109375" style="157"/>
    <col min="12300" max="12300" width="6.88671875" style="157" customWidth="1"/>
    <col min="12301" max="12301" width="1.5546875" style="157" customWidth="1"/>
    <col min="12302" max="12302" width="4.44140625" style="157" customWidth="1"/>
    <col min="12303" max="12303" width="5" style="157" customWidth="1"/>
    <col min="12304" max="12304" width="7.33203125" style="157" customWidth="1"/>
    <col min="12305" max="12536" width="9.109375" style="157"/>
    <col min="12537" max="12537" width="11.33203125" style="157" customWidth="1"/>
    <col min="12538" max="12538" width="2.33203125" style="157" customWidth="1"/>
    <col min="12539" max="12542" width="1.33203125" style="157" customWidth="1"/>
    <col min="12543" max="12543" width="0.88671875" style="157" customWidth="1"/>
    <col min="12544" max="12544" width="15.44140625" style="157" customWidth="1"/>
    <col min="12545" max="12545" width="0.88671875" style="157" customWidth="1"/>
    <col min="12546" max="12546" width="12.5546875" style="157" customWidth="1"/>
    <col min="12547" max="12547" width="4.44140625" style="157" customWidth="1"/>
    <col min="12548" max="12548" width="2.109375" style="157" customWidth="1"/>
    <col min="12549" max="12549" width="0.33203125" style="157" customWidth="1"/>
    <col min="12550" max="12550" width="0.5546875" style="157" customWidth="1"/>
    <col min="12551" max="12551" width="6.44140625" style="157" customWidth="1"/>
    <col min="12552" max="12552" width="3.109375" style="157" customWidth="1"/>
    <col min="12553" max="12553" width="1.5546875" style="157" customWidth="1"/>
    <col min="12554" max="12554" width="3.33203125" style="157" customWidth="1"/>
    <col min="12555" max="12555" width="9.109375" style="157"/>
    <col min="12556" max="12556" width="6.88671875" style="157" customWidth="1"/>
    <col min="12557" max="12557" width="1.5546875" style="157" customWidth="1"/>
    <col min="12558" max="12558" width="4.44140625" style="157" customWidth="1"/>
    <col min="12559" max="12559" width="5" style="157" customWidth="1"/>
    <col min="12560" max="12560" width="7.33203125" style="157" customWidth="1"/>
    <col min="12561" max="12792" width="9.109375" style="157"/>
    <col min="12793" max="12793" width="11.33203125" style="157" customWidth="1"/>
    <col min="12794" max="12794" width="2.33203125" style="157" customWidth="1"/>
    <col min="12795" max="12798" width="1.33203125" style="157" customWidth="1"/>
    <col min="12799" max="12799" width="0.88671875" style="157" customWidth="1"/>
    <col min="12800" max="12800" width="15.44140625" style="157" customWidth="1"/>
    <col min="12801" max="12801" width="0.88671875" style="157" customWidth="1"/>
    <col min="12802" max="12802" width="12.5546875" style="157" customWidth="1"/>
    <col min="12803" max="12803" width="4.44140625" style="157" customWidth="1"/>
    <col min="12804" max="12804" width="2.109375" style="157" customWidth="1"/>
    <col min="12805" max="12805" width="0.33203125" style="157" customWidth="1"/>
    <col min="12806" max="12806" width="0.5546875" style="157" customWidth="1"/>
    <col min="12807" max="12807" width="6.44140625" style="157" customWidth="1"/>
    <col min="12808" max="12808" width="3.109375" style="157" customWidth="1"/>
    <col min="12809" max="12809" width="1.5546875" style="157" customWidth="1"/>
    <col min="12810" max="12810" width="3.33203125" style="157" customWidth="1"/>
    <col min="12811" max="12811" width="9.109375" style="157"/>
    <col min="12812" max="12812" width="6.88671875" style="157" customWidth="1"/>
    <col min="12813" max="12813" width="1.5546875" style="157" customWidth="1"/>
    <col min="12814" max="12814" width="4.44140625" style="157" customWidth="1"/>
    <col min="12815" max="12815" width="5" style="157" customWidth="1"/>
    <col min="12816" max="12816" width="7.33203125" style="157" customWidth="1"/>
    <col min="12817" max="13048" width="9.109375" style="157"/>
    <col min="13049" max="13049" width="11.33203125" style="157" customWidth="1"/>
    <col min="13050" max="13050" width="2.33203125" style="157" customWidth="1"/>
    <col min="13051" max="13054" width="1.33203125" style="157" customWidth="1"/>
    <col min="13055" max="13055" width="0.88671875" style="157" customWidth="1"/>
    <col min="13056" max="13056" width="15.44140625" style="157" customWidth="1"/>
    <col min="13057" max="13057" width="0.88671875" style="157" customWidth="1"/>
    <col min="13058" max="13058" width="12.5546875" style="157" customWidth="1"/>
    <col min="13059" max="13059" width="4.44140625" style="157" customWidth="1"/>
    <col min="13060" max="13060" width="2.109375" style="157" customWidth="1"/>
    <col min="13061" max="13061" width="0.33203125" style="157" customWidth="1"/>
    <col min="13062" max="13062" width="0.5546875" style="157" customWidth="1"/>
    <col min="13063" max="13063" width="6.44140625" style="157" customWidth="1"/>
    <col min="13064" max="13064" width="3.109375" style="157" customWidth="1"/>
    <col min="13065" max="13065" width="1.5546875" style="157" customWidth="1"/>
    <col min="13066" max="13066" width="3.33203125" style="157" customWidth="1"/>
    <col min="13067" max="13067" width="9.109375" style="157"/>
    <col min="13068" max="13068" width="6.88671875" style="157" customWidth="1"/>
    <col min="13069" max="13069" width="1.5546875" style="157" customWidth="1"/>
    <col min="13070" max="13070" width="4.44140625" style="157" customWidth="1"/>
    <col min="13071" max="13071" width="5" style="157" customWidth="1"/>
    <col min="13072" max="13072" width="7.33203125" style="157" customWidth="1"/>
    <col min="13073" max="13304" width="9.109375" style="157"/>
    <col min="13305" max="13305" width="11.33203125" style="157" customWidth="1"/>
    <col min="13306" max="13306" width="2.33203125" style="157" customWidth="1"/>
    <col min="13307" max="13310" width="1.33203125" style="157" customWidth="1"/>
    <col min="13311" max="13311" width="0.88671875" style="157" customWidth="1"/>
    <col min="13312" max="13312" width="15.44140625" style="157" customWidth="1"/>
    <col min="13313" max="13313" width="0.88671875" style="157" customWidth="1"/>
    <col min="13314" max="13314" width="12.5546875" style="157" customWidth="1"/>
    <col min="13315" max="13315" width="4.44140625" style="157" customWidth="1"/>
    <col min="13316" max="13316" width="2.109375" style="157" customWidth="1"/>
    <col min="13317" max="13317" width="0.33203125" style="157" customWidth="1"/>
    <col min="13318" max="13318" width="0.5546875" style="157" customWidth="1"/>
    <col min="13319" max="13319" width="6.44140625" style="157" customWidth="1"/>
    <col min="13320" max="13320" width="3.109375" style="157" customWidth="1"/>
    <col min="13321" max="13321" width="1.5546875" style="157" customWidth="1"/>
    <col min="13322" max="13322" width="3.33203125" style="157" customWidth="1"/>
    <col min="13323" max="13323" width="9.109375" style="157"/>
    <col min="13324" max="13324" width="6.88671875" style="157" customWidth="1"/>
    <col min="13325" max="13325" width="1.5546875" style="157" customWidth="1"/>
    <col min="13326" max="13326" width="4.44140625" style="157" customWidth="1"/>
    <col min="13327" max="13327" width="5" style="157" customWidth="1"/>
    <col min="13328" max="13328" width="7.33203125" style="157" customWidth="1"/>
    <col min="13329" max="13560" width="9.109375" style="157"/>
    <col min="13561" max="13561" width="11.33203125" style="157" customWidth="1"/>
    <col min="13562" max="13562" width="2.33203125" style="157" customWidth="1"/>
    <col min="13563" max="13566" width="1.33203125" style="157" customWidth="1"/>
    <col min="13567" max="13567" width="0.88671875" style="157" customWidth="1"/>
    <col min="13568" max="13568" width="15.44140625" style="157" customWidth="1"/>
    <col min="13569" max="13569" width="0.88671875" style="157" customWidth="1"/>
    <col min="13570" max="13570" width="12.5546875" style="157" customWidth="1"/>
    <col min="13571" max="13571" width="4.44140625" style="157" customWidth="1"/>
    <col min="13572" max="13572" width="2.109375" style="157" customWidth="1"/>
    <col min="13573" max="13573" width="0.33203125" style="157" customWidth="1"/>
    <col min="13574" max="13574" width="0.5546875" style="157" customWidth="1"/>
    <col min="13575" max="13575" width="6.44140625" style="157" customWidth="1"/>
    <col min="13576" max="13576" width="3.109375" style="157" customWidth="1"/>
    <col min="13577" max="13577" width="1.5546875" style="157" customWidth="1"/>
    <col min="13578" max="13578" width="3.33203125" style="157" customWidth="1"/>
    <col min="13579" max="13579" width="9.109375" style="157"/>
    <col min="13580" max="13580" width="6.88671875" style="157" customWidth="1"/>
    <col min="13581" max="13581" width="1.5546875" style="157" customWidth="1"/>
    <col min="13582" max="13582" width="4.44140625" style="157" customWidth="1"/>
    <col min="13583" max="13583" width="5" style="157" customWidth="1"/>
    <col min="13584" max="13584" width="7.33203125" style="157" customWidth="1"/>
    <col min="13585" max="13816" width="9.109375" style="157"/>
    <col min="13817" max="13817" width="11.33203125" style="157" customWidth="1"/>
    <col min="13818" max="13818" width="2.33203125" style="157" customWidth="1"/>
    <col min="13819" max="13822" width="1.33203125" style="157" customWidth="1"/>
    <col min="13823" max="13823" width="0.88671875" style="157" customWidth="1"/>
    <col min="13824" max="13824" width="15.44140625" style="157" customWidth="1"/>
    <col min="13825" max="13825" width="0.88671875" style="157" customWidth="1"/>
    <col min="13826" max="13826" width="12.5546875" style="157" customWidth="1"/>
    <col min="13827" max="13827" width="4.44140625" style="157" customWidth="1"/>
    <col min="13828" max="13828" width="2.109375" style="157" customWidth="1"/>
    <col min="13829" max="13829" width="0.33203125" style="157" customWidth="1"/>
    <col min="13830" max="13830" width="0.5546875" style="157" customWidth="1"/>
    <col min="13831" max="13831" width="6.44140625" style="157" customWidth="1"/>
    <col min="13832" max="13832" width="3.109375" style="157" customWidth="1"/>
    <col min="13833" max="13833" width="1.5546875" style="157" customWidth="1"/>
    <col min="13834" max="13834" width="3.33203125" style="157" customWidth="1"/>
    <col min="13835" max="13835" width="9.109375" style="157"/>
    <col min="13836" max="13836" width="6.88671875" style="157" customWidth="1"/>
    <col min="13837" max="13837" width="1.5546875" style="157" customWidth="1"/>
    <col min="13838" max="13838" width="4.44140625" style="157" customWidth="1"/>
    <col min="13839" max="13839" width="5" style="157" customWidth="1"/>
    <col min="13840" max="13840" width="7.33203125" style="157" customWidth="1"/>
    <col min="13841" max="14072" width="9.109375" style="157"/>
    <col min="14073" max="14073" width="11.33203125" style="157" customWidth="1"/>
    <col min="14074" max="14074" width="2.33203125" style="157" customWidth="1"/>
    <col min="14075" max="14078" width="1.33203125" style="157" customWidth="1"/>
    <col min="14079" max="14079" width="0.88671875" style="157" customWidth="1"/>
    <col min="14080" max="14080" width="15.44140625" style="157" customWidth="1"/>
    <col min="14081" max="14081" width="0.88671875" style="157" customWidth="1"/>
    <col min="14082" max="14082" width="12.5546875" style="157" customWidth="1"/>
    <col min="14083" max="14083" width="4.44140625" style="157" customWidth="1"/>
    <col min="14084" max="14084" width="2.109375" style="157" customWidth="1"/>
    <col min="14085" max="14085" width="0.33203125" style="157" customWidth="1"/>
    <col min="14086" max="14086" width="0.5546875" style="157" customWidth="1"/>
    <col min="14087" max="14087" width="6.44140625" style="157" customWidth="1"/>
    <col min="14088" max="14088" width="3.109375" style="157" customWidth="1"/>
    <col min="14089" max="14089" width="1.5546875" style="157" customWidth="1"/>
    <col min="14090" max="14090" width="3.33203125" style="157" customWidth="1"/>
    <col min="14091" max="14091" width="9.109375" style="157"/>
    <col min="14092" max="14092" width="6.88671875" style="157" customWidth="1"/>
    <col min="14093" max="14093" width="1.5546875" style="157" customWidth="1"/>
    <col min="14094" max="14094" width="4.44140625" style="157" customWidth="1"/>
    <col min="14095" max="14095" width="5" style="157" customWidth="1"/>
    <col min="14096" max="14096" width="7.33203125" style="157" customWidth="1"/>
    <col min="14097" max="14328" width="9.109375" style="157"/>
    <col min="14329" max="14329" width="11.33203125" style="157" customWidth="1"/>
    <col min="14330" max="14330" width="2.33203125" style="157" customWidth="1"/>
    <col min="14331" max="14334" width="1.33203125" style="157" customWidth="1"/>
    <col min="14335" max="14335" width="0.88671875" style="157" customWidth="1"/>
    <col min="14336" max="14336" width="15.44140625" style="157" customWidth="1"/>
    <col min="14337" max="14337" width="0.88671875" style="157" customWidth="1"/>
    <col min="14338" max="14338" width="12.5546875" style="157" customWidth="1"/>
    <col min="14339" max="14339" width="4.44140625" style="157" customWidth="1"/>
    <col min="14340" max="14340" width="2.109375" style="157" customWidth="1"/>
    <col min="14341" max="14341" width="0.33203125" style="157" customWidth="1"/>
    <col min="14342" max="14342" width="0.5546875" style="157" customWidth="1"/>
    <col min="14343" max="14343" width="6.44140625" style="157" customWidth="1"/>
    <col min="14344" max="14344" width="3.109375" style="157" customWidth="1"/>
    <col min="14345" max="14345" width="1.5546875" style="157" customWidth="1"/>
    <col min="14346" max="14346" width="3.33203125" style="157" customWidth="1"/>
    <col min="14347" max="14347" width="9.109375" style="157"/>
    <col min="14348" max="14348" width="6.88671875" style="157" customWidth="1"/>
    <col min="14349" max="14349" width="1.5546875" style="157" customWidth="1"/>
    <col min="14350" max="14350" width="4.44140625" style="157" customWidth="1"/>
    <col min="14351" max="14351" width="5" style="157" customWidth="1"/>
    <col min="14352" max="14352" width="7.33203125" style="157" customWidth="1"/>
    <col min="14353" max="14584" width="9.109375" style="157"/>
    <col min="14585" max="14585" width="11.33203125" style="157" customWidth="1"/>
    <col min="14586" max="14586" width="2.33203125" style="157" customWidth="1"/>
    <col min="14587" max="14590" width="1.33203125" style="157" customWidth="1"/>
    <col min="14591" max="14591" width="0.88671875" style="157" customWidth="1"/>
    <col min="14592" max="14592" width="15.44140625" style="157" customWidth="1"/>
    <col min="14593" max="14593" width="0.88671875" style="157" customWidth="1"/>
    <col min="14594" max="14594" width="12.5546875" style="157" customWidth="1"/>
    <col min="14595" max="14595" width="4.44140625" style="157" customWidth="1"/>
    <col min="14596" max="14596" width="2.109375" style="157" customWidth="1"/>
    <col min="14597" max="14597" width="0.33203125" style="157" customWidth="1"/>
    <col min="14598" max="14598" width="0.5546875" style="157" customWidth="1"/>
    <col min="14599" max="14599" width="6.44140625" style="157" customWidth="1"/>
    <col min="14600" max="14600" width="3.109375" style="157" customWidth="1"/>
    <col min="14601" max="14601" width="1.5546875" style="157" customWidth="1"/>
    <col min="14602" max="14602" width="3.33203125" style="157" customWidth="1"/>
    <col min="14603" max="14603" width="9.109375" style="157"/>
    <col min="14604" max="14604" width="6.88671875" style="157" customWidth="1"/>
    <col min="14605" max="14605" width="1.5546875" style="157" customWidth="1"/>
    <col min="14606" max="14606" width="4.44140625" style="157" customWidth="1"/>
    <col min="14607" max="14607" width="5" style="157" customWidth="1"/>
    <col min="14608" max="14608" width="7.33203125" style="157" customWidth="1"/>
    <col min="14609" max="14840" width="9.109375" style="157"/>
    <col min="14841" max="14841" width="11.33203125" style="157" customWidth="1"/>
    <col min="14842" max="14842" width="2.33203125" style="157" customWidth="1"/>
    <col min="14843" max="14846" width="1.33203125" style="157" customWidth="1"/>
    <col min="14847" max="14847" width="0.88671875" style="157" customWidth="1"/>
    <col min="14848" max="14848" width="15.44140625" style="157" customWidth="1"/>
    <col min="14849" max="14849" width="0.88671875" style="157" customWidth="1"/>
    <col min="14850" max="14850" width="12.5546875" style="157" customWidth="1"/>
    <col min="14851" max="14851" width="4.44140625" style="157" customWidth="1"/>
    <col min="14852" max="14852" width="2.109375" style="157" customWidth="1"/>
    <col min="14853" max="14853" width="0.33203125" style="157" customWidth="1"/>
    <col min="14854" max="14854" width="0.5546875" style="157" customWidth="1"/>
    <col min="14855" max="14855" width="6.44140625" style="157" customWidth="1"/>
    <col min="14856" max="14856" width="3.109375" style="157" customWidth="1"/>
    <col min="14857" max="14857" width="1.5546875" style="157" customWidth="1"/>
    <col min="14858" max="14858" width="3.33203125" style="157" customWidth="1"/>
    <col min="14859" max="14859" width="9.109375" style="157"/>
    <col min="14860" max="14860" width="6.88671875" style="157" customWidth="1"/>
    <col min="14861" max="14861" width="1.5546875" style="157" customWidth="1"/>
    <col min="14862" max="14862" width="4.44140625" style="157" customWidth="1"/>
    <col min="14863" max="14863" width="5" style="157" customWidth="1"/>
    <col min="14864" max="14864" width="7.33203125" style="157" customWidth="1"/>
    <col min="14865" max="15096" width="9.109375" style="157"/>
    <col min="15097" max="15097" width="11.33203125" style="157" customWidth="1"/>
    <col min="15098" max="15098" width="2.33203125" style="157" customWidth="1"/>
    <col min="15099" max="15102" width="1.33203125" style="157" customWidth="1"/>
    <col min="15103" max="15103" width="0.88671875" style="157" customWidth="1"/>
    <col min="15104" max="15104" width="15.44140625" style="157" customWidth="1"/>
    <col min="15105" max="15105" width="0.88671875" style="157" customWidth="1"/>
    <col min="15106" max="15106" width="12.5546875" style="157" customWidth="1"/>
    <col min="15107" max="15107" width="4.44140625" style="157" customWidth="1"/>
    <col min="15108" max="15108" width="2.109375" style="157" customWidth="1"/>
    <col min="15109" max="15109" width="0.33203125" style="157" customWidth="1"/>
    <col min="15110" max="15110" width="0.5546875" style="157" customWidth="1"/>
    <col min="15111" max="15111" width="6.44140625" style="157" customWidth="1"/>
    <col min="15112" max="15112" width="3.109375" style="157" customWidth="1"/>
    <col min="15113" max="15113" width="1.5546875" style="157" customWidth="1"/>
    <col min="15114" max="15114" width="3.33203125" style="157" customWidth="1"/>
    <col min="15115" max="15115" width="9.109375" style="157"/>
    <col min="15116" max="15116" width="6.88671875" style="157" customWidth="1"/>
    <col min="15117" max="15117" width="1.5546875" style="157" customWidth="1"/>
    <col min="15118" max="15118" width="4.44140625" style="157" customWidth="1"/>
    <col min="15119" max="15119" width="5" style="157" customWidth="1"/>
    <col min="15120" max="15120" width="7.33203125" style="157" customWidth="1"/>
    <col min="15121" max="15352" width="9.109375" style="157"/>
    <col min="15353" max="15353" width="11.33203125" style="157" customWidth="1"/>
    <col min="15354" max="15354" width="2.33203125" style="157" customWidth="1"/>
    <col min="15355" max="15358" width="1.33203125" style="157" customWidth="1"/>
    <col min="15359" max="15359" width="0.88671875" style="157" customWidth="1"/>
    <col min="15360" max="15360" width="15.44140625" style="157" customWidth="1"/>
    <col min="15361" max="15361" width="0.88671875" style="157" customWidth="1"/>
    <col min="15362" max="15362" width="12.5546875" style="157" customWidth="1"/>
    <col min="15363" max="15363" width="4.44140625" style="157" customWidth="1"/>
    <col min="15364" max="15364" width="2.109375" style="157" customWidth="1"/>
    <col min="15365" max="15365" width="0.33203125" style="157" customWidth="1"/>
    <col min="15366" max="15366" width="0.5546875" style="157" customWidth="1"/>
    <col min="15367" max="15367" width="6.44140625" style="157" customWidth="1"/>
    <col min="15368" max="15368" width="3.109375" style="157" customWidth="1"/>
    <col min="15369" max="15369" width="1.5546875" style="157" customWidth="1"/>
    <col min="15370" max="15370" width="3.33203125" style="157" customWidth="1"/>
    <col min="15371" max="15371" width="9.109375" style="157"/>
    <col min="15372" max="15372" width="6.88671875" style="157" customWidth="1"/>
    <col min="15373" max="15373" width="1.5546875" style="157" customWidth="1"/>
    <col min="15374" max="15374" width="4.44140625" style="157" customWidth="1"/>
    <col min="15375" max="15375" width="5" style="157" customWidth="1"/>
    <col min="15376" max="15376" width="7.33203125" style="157" customWidth="1"/>
    <col min="15377" max="15608" width="9.109375" style="157"/>
    <col min="15609" max="15609" width="11.33203125" style="157" customWidth="1"/>
    <col min="15610" max="15610" width="2.33203125" style="157" customWidth="1"/>
    <col min="15611" max="15614" width="1.33203125" style="157" customWidth="1"/>
    <col min="15615" max="15615" width="0.88671875" style="157" customWidth="1"/>
    <col min="15616" max="15616" width="15.44140625" style="157" customWidth="1"/>
    <col min="15617" max="15617" width="0.88671875" style="157" customWidth="1"/>
    <col min="15618" max="15618" width="12.5546875" style="157" customWidth="1"/>
    <col min="15619" max="15619" width="4.44140625" style="157" customWidth="1"/>
    <col min="15620" max="15620" width="2.109375" style="157" customWidth="1"/>
    <col min="15621" max="15621" width="0.33203125" style="157" customWidth="1"/>
    <col min="15622" max="15622" width="0.5546875" style="157" customWidth="1"/>
    <col min="15623" max="15623" width="6.44140625" style="157" customWidth="1"/>
    <col min="15624" max="15624" width="3.109375" style="157" customWidth="1"/>
    <col min="15625" max="15625" width="1.5546875" style="157" customWidth="1"/>
    <col min="15626" max="15626" width="3.33203125" style="157" customWidth="1"/>
    <col min="15627" max="15627" width="9.109375" style="157"/>
    <col min="15628" max="15628" width="6.88671875" style="157" customWidth="1"/>
    <col min="15629" max="15629" width="1.5546875" style="157" customWidth="1"/>
    <col min="15630" max="15630" width="4.44140625" style="157" customWidth="1"/>
    <col min="15631" max="15631" width="5" style="157" customWidth="1"/>
    <col min="15632" max="15632" width="7.33203125" style="157" customWidth="1"/>
    <col min="15633" max="15864" width="9.109375" style="157"/>
    <col min="15865" max="15865" width="11.33203125" style="157" customWidth="1"/>
    <col min="15866" max="15866" width="2.33203125" style="157" customWidth="1"/>
    <col min="15867" max="15870" width="1.33203125" style="157" customWidth="1"/>
    <col min="15871" max="15871" width="0.88671875" style="157" customWidth="1"/>
    <col min="15872" max="15872" width="15.44140625" style="157" customWidth="1"/>
    <col min="15873" max="15873" width="0.88671875" style="157" customWidth="1"/>
    <col min="15874" max="15874" width="12.5546875" style="157" customWidth="1"/>
    <col min="15875" max="15875" width="4.44140625" style="157" customWidth="1"/>
    <col min="15876" max="15876" width="2.109375" style="157" customWidth="1"/>
    <col min="15877" max="15877" width="0.33203125" style="157" customWidth="1"/>
    <col min="15878" max="15878" width="0.5546875" style="157" customWidth="1"/>
    <col min="15879" max="15879" width="6.44140625" style="157" customWidth="1"/>
    <col min="15880" max="15880" width="3.109375" style="157" customWidth="1"/>
    <col min="15881" max="15881" width="1.5546875" style="157" customWidth="1"/>
    <col min="15882" max="15882" width="3.33203125" style="157" customWidth="1"/>
    <col min="15883" max="15883" width="9.109375" style="157"/>
    <col min="15884" max="15884" width="6.88671875" style="157" customWidth="1"/>
    <col min="15885" max="15885" width="1.5546875" style="157" customWidth="1"/>
    <col min="15886" max="15886" width="4.44140625" style="157" customWidth="1"/>
    <col min="15887" max="15887" width="5" style="157" customWidth="1"/>
    <col min="15888" max="15888" width="7.33203125" style="157" customWidth="1"/>
    <col min="15889" max="16120" width="9.109375" style="157"/>
    <col min="16121" max="16121" width="11.33203125" style="157" customWidth="1"/>
    <col min="16122" max="16122" width="2.33203125" style="157" customWidth="1"/>
    <col min="16123" max="16126" width="1.33203125" style="157" customWidth="1"/>
    <col min="16127" max="16127" width="0.88671875" style="157" customWidth="1"/>
    <col min="16128" max="16128" width="15.44140625" style="157" customWidth="1"/>
    <col min="16129" max="16129" width="0.88671875" style="157" customWidth="1"/>
    <col min="16130" max="16130" width="12.5546875" style="157" customWidth="1"/>
    <col min="16131" max="16131" width="4.44140625" style="157" customWidth="1"/>
    <col min="16132" max="16132" width="2.109375" style="157" customWidth="1"/>
    <col min="16133" max="16133" width="0.33203125" style="157" customWidth="1"/>
    <col min="16134" max="16134" width="0.5546875" style="157" customWidth="1"/>
    <col min="16135" max="16135" width="6.44140625" style="157" customWidth="1"/>
    <col min="16136" max="16136" width="3.109375" style="157" customWidth="1"/>
    <col min="16137" max="16137" width="1.5546875" style="157" customWidth="1"/>
    <col min="16138" max="16138" width="3.33203125" style="157" customWidth="1"/>
    <col min="16139" max="16139" width="9.109375" style="157"/>
    <col min="16140" max="16140" width="6.88671875" style="157" customWidth="1"/>
    <col min="16141" max="16141" width="1.5546875" style="157" customWidth="1"/>
    <col min="16142" max="16142" width="4.44140625" style="157" customWidth="1"/>
    <col min="16143" max="16143" width="5" style="157" customWidth="1"/>
    <col min="16144" max="16144" width="7.33203125" style="157" customWidth="1"/>
    <col min="16145" max="16384" width="9.109375" style="157"/>
  </cols>
  <sheetData>
    <row r="1" spans="1:16" ht="11.4" customHeight="1" x14ac:dyDescent="0.3">
      <c r="A1" s="159" t="s">
        <v>369</v>
      </c>
      <c r="B1" s="167" t="s">
        <v>370</v>
      </c>
      <c r="C1" s="168"/>
      <c r="D1" s="168"/>
      <c r="E1" s="168"/>
      <c r="F1" s="168"/>
      <c r="G1" s="168"/>
      <c r="H1" s="168"/>
      <c r="I1" s="168"/>
      <c r="J1" s="168"/>
      <c r="K1" s="168"/>
      <c r="L1" s="166" t="s">
        <v>371</v>
      </c>
      <c r="M1" s="166" t="s">
        <v>372</v>
      </c>
      <c r="N1" s="166" t="s">
        <v>373</v>
      </c>
      <c r="O1" s="166" t="s">
        <v>374</v>
      </c>
      <c r="P1" s="165"/>
    </row>
    <row r="2" spans="1:16" ht="1.35" customHeight="1" x14ac:dyDescent="0.3">
      <c r="L2" s="157"/>
      <c r="M2" s="157"/>
      <c r="N2" s="157"/>
      <c r="O2" s="157"/>
    </row>
    <row r="3" spans="1:16" ht="15.15" customHeight="1" x14ac:dyDescent="0.3">
      <c r="A3" s="163" t="s">
        <v>375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 ht="9.9" customHeight="1" x14ac:dyDescent="0.3">
      <c r="A4" s="160" t="s">
        <v>376</v>
      </c>
      <c r="B4" s="189" t="s">
        <v>377</v>
      </c>
      <c r="C4" s="190"/>
      <c r="D4" s="190"/>
      <c r="E4" s="190"/>
      <c r="F4" s="190"/>
      <c r="G4" s="190"/>
      <c r="H4" s="190"/>
      <c r="I4" s="190"/>
      <c r="J4" s="190"/>
      <c r="K4" s="190"/>
      <c r="L4" s="178">
        <v>29052166.050000001</v>
      </c>
      <c r="M4" s="178">
        <v>5146744.9800000004</v>
      </c>
      <c r="N4" s="178">
        <v>5361956.22</v>
      </c>
      <c r="O4" s="178">
        <v>28836954.809999999</v>
      </c>
      <c r="P4" s="176"/>
    </row>
    <row r="5" spans="1:16" ht="9.9" customHeight="1" x14ac:dyDescent="0.3">
      <c r="A5" s="160" t="s">
        <v>378</v>
      </c>
      <c r="B5" s="158" t="s">
        <v>379</v>
      </c>
      <c r="C5" s="189" t="s">
        <v>380</v>
      </c>
      <c r="D5" s="190"/>
      <c r="E5" s="190"/>
      <c r="F5" s="190"/>
      <c r="G5" s="190"/>
      <c r="H5" s="190"/>
      <c r="I5" s="190"/>
      <c r="J5" s="190"/>
      <c r="K5" s="190"/>
      <c r="L5" s="178">
        <v>7433481.4100000001</v>
      </c>
      <c r="M5" s="178">
        <v>5116236</v>
      </c>
      <c r="N5" s="178">
        <v>5047591.3</v>
      </c>
      <c r="O5" s="178">
        <v>7502126.1100000003</v>
      </c>
      <c r="P5" s="176"/>
    </row>
    <row r="6" spans="1:16" ht="9.9" customHeight="1" x14ac:dyDescent="0.3">
      <c r="A6" s="160" t="s">
        <v>381</v>
      </c>
      <c r="B6" s="187" t="s">
        <v>379</v>
      </c>
      <c r="C6" s="188"/>
      <c r="D6" s="189" t="s">
        <v>382</v>
      </c>
      <c r="E6" s="190"/>
      <c r="F6" s="190"/>
      <c r="G6" s="190"/>
      <c r="H6" s="190"/>
      <c r="I6" s="190"/>
      <c r="J6" s="190"/>
      <c r="K6" s="190"/>
      <c r="L6" s="178">
        <v>6937290.6600000001</v>
      </c>
      <c r="M6" s="178">
        <v>4500065.58</v>
      </c>
      <c r="N6" s="178">
        <v>4522019.47</v>
      </c>
      <c r="O6" s="178">
        <v>6915336.7699999996</v>
      </c>
      <c r="P6" s="176"/>
    </row>
    <row r="7" spans="1:16" ht="9.9" customHeight="1" x14ac:dyDescent="0.3">
      <c r="A7" s="160" t="s">
        <v>383</v>
      </c>
      <c r="B7" s="187" t="s">
        <v>379</v>
      </c>
      <c r="C7" s="188"/>
      <c r="D7" s="188"/>
      <c r="E7" s="189" t="s">
        <v>382</v>
      </c>
      <c r="F7" s="190"/>
      <c r="G7" s="190"/>
      <c r="H7" s="190"/>
      <c r="I7" s="190"/>
      <c r="J7" s="190"/>
      <c r="K7" s="190"/>
      <c r="L7" s="178">
        <v>6937290.6600000001</v>
      </c>
      <c r="M7" s="178">
        <v>4500065.58</v>
      </c>
      <c r="N7" s="178">
        <v>4522019.47</v>
      </c>
      <c r="O7" s="178">
        <v>6915336.7699999996</v>
      </c>
      <c r="P7" s="176"/>
    </row>
    <row r="8" spans="1:16" ht="9.9" customHeight="1" x14ac:dyDescent="0.3">
      <c r="A8" s="160" t="s">
        <v>384</v>
      </c>
      <c r="B8" s="187" t="s">
        <v>379</v>
      </c>
      <c r="C8" s="188"/>
      <c r="D8" s="188"/>
      <c r="E8" s="188"/>
      <c r="F8" s="189" t="s">
        <v>385</v>
      </c>
      <c r="G8" s="190"/>
      <c r="H8" s="190"/>
      <c r="I8" s="190"/>
      <c r="J8" s="190"/>
      <c r="K8" s="190"/>
      <c r="L8" s="178">
        <v>9500</v>
      </c>
      <c r="M8" s="178">
        <v>10285.56</v>
      </c>
      <c r="N8" s="178">
        <v>10285.56</v>
      </c>
      <c r="O8" s="178">
        <v>9500</v>
      </c>
      <c r="P8" s="176"/>
    </row>
    <row r="9" spans="1:16" ht="9.9" customHeight="1" x14ac:dyDescent="0.3">
      <c r="A9" s="161" t="s">
        <v>386</v>
      </c>
      <c r="B9" s="187" t="s">
        <v>379</v>
      </c>
      <c r="C9" s="188"/>
      <c r="D9" s="188"/>
      <c r="E9" s="188"/>
      <c r="F9" s="188"/>
      <c r="G9" s="191" t="s">
        <v>387</v>
      </c>
      <c r="H9" s="192"/>
      <c r="I9" s="192"/>
      <c r="J9" s="192"/>
      <c r="K9" s="192"/>
      <c r="L9" s="179">
        <v>500</v>
      </c>
      <c r="M9" s="179">
        <v>0</v>
      </c>
      <c r="N9" s="179">
        <v>0</v>
      </c>
      <c r="O9" s="179">
        <v>500</v>
      </c>
      <c r="P9" s="175"/>
    </row>
    <row r="10" spans="1:16" ht="9.9" customHeight="1" x14ac:dyDescent="0.3">
      <c r="A10" s="161" t="s">
        <v>388</v>
      </c>
      <c r="B10" s="187" t="s">
        <v>379</v>
      </c>
      <c r="C10" s="188"/>
      <c r="D10" s="188"/>
      <c r="E10" s="188"/>
      <c r="F10" s="188"/>
      <c r="G10" s="191" t="s">
        <v>389</v>
      </c>
      <c r="H10" s="192"/>
      <c r="I10" s="192"/>
      <c r="J10" s="192"/>
      <c r="K10" s="192"/>
      <c r="L10" s="179">
        <v>3000</v>
      </c>
      <c r="M10" s="179">
        <v>270.39999999999998</v>
      </c>
      <c r="N10" s="179">
        <v>270.39999999999998</v>
      </c>
      <c r="O10" s="179">
        <v>3000</v>
      </c>
      <c r="P10" s="175"/>
    </row>
    <row r="11" spans="1:16" ht="9.9" customHeight="1" x14ac:dyDescent="0.3">
      <c r="A11" s="161" t="s">
        <v>390</v>
      </c>
      <c r="B11" s="187" t="s">
        <v>379</v>
      </c>
      <c r="C11" s="188"/>
      <c r="D11" s="188"/>
      <c r="E11" s="188"/>
      <c r="F11" s="188"/>
      <c r="G11" s="191" t="s">
        <v>391</v>
      </c>
      <c r="H11" s="192"/>
      <c r="I11" s="192"/>
      <c r="J11" s="192"/>
      <c r="K11" s="192"/>
      <c r="L11" s="179">
        <v>5000</v>
      </c>
      <c r="M11" s="179">
        <v>10015.16</v>
      </c>
      <c r="N11" s="179">
        <v>10015.16</v>
      </c>
      <c r="O11" s="179">
        <v>5000</v>
      </c>
      <c r="P11" s="175"/>
    </row>
    <row r="12" spans="1:16" ht="9.9" customHeight="1" x14ac:dyDescent="0.3">
      <c r="A12" s="161" t="s">
        <v>392</v>
      </c>
      <c r="B12" s="187" t="s">
        <v>379</v>
      </c>
      <c r="C12" s="188"/>
      <c r="D12" s="188"/>
      <c r="E12" s="188"/>
      <c r="F12" s="188"/>
      <c r="G12" s="191" t="s">
        <v>393</v>
      </c>
      <c r="H12" s="192"/>
      <c r="I12" s="192"/>
      <c r="J12" s="192"/>
      <c r="K12" s="192"/>
      <c r="L12" s="179">
        <v>1000</v>
      </c>
      <c r="M12" s="179">
        <v>0</v>
      </c>
      <c r="N12" s="179">
        <v>0</v>
      </c>
      <c r="O12" s="179">
        <v>1000</v>
      </c>
      <c r="P12" s="175"/>
    </row>
    <row r="13" spans="1:16" ht="9.9" customHeight="1" x14ac:dyDescent="0.3">
      <c r="A13" s="162" t="s">
        <v>379</v>
      </c>
      <c r="B13" s="187" t="s">
        <v>379</v>
      </c>
      <c r="C13" s="188"/>
      <c r="D13" s="188"/>
      <c r="E13" s="188"/>
      <c r="F13" s="188"/>
      <c r="G13" s="169" t="s">
        <v>379</v>
      </c>
      <c r="H13" s="170"/>
      <c r="I13" s="170"/>
      <c r="J13" s="170"/>
      <c r="K13" s="170"/>
      <c r="L13" s="181"/>
      <c r="M13" s="181"/>
      <c r="N13" s="181"/>
      <c r="O13" s="181"/>
      <c r="P13" s="170"/>
    </row>
    <row r="14" spans="1:16" ht="9.9" customHeight="1" x14ac:dyDescent="0.3">
      <c r="A14" s="160" t="s">
        <v>394</v>
      </c>
      <c r="B14" s="187" t="s">
        <v>379</v>
      </c>
      <c r="C14" s="188"/>
      <c r="D14" s="188"/>
      <c r="E14" s="188"/>
      <c r="F14" s="189" t="s">
        <v>395</v>
      </c>
      <c r="G14" s="190"/>
      <c r="H14" s="190"/>
      <c r="I14" s="190"/>
      <c r="J14" s="190"/>
      <c r="K14" s="190"/>
      <c r="L14" s="178">
        <v>0</v>
      </c>
      <c r="M14" s="178">
        <v>2398404.4700000002</v>
      </c>
      <c r="N14" s="178">
        <v>2321813.6</v>
      </c>
      <c r="O14" s="178">
        <v>76590.87</v>
      </c>
      <c r="P14" s="176"/>
    </row>
    <row r="15" spans="1:16" ht="9.9" customHeight="1" x14ac:dyDescent="0.3">
      <c r="A15" s="161" t="s">
        <v>396</v>
      </c>
      <c r="B15" s="187" t="s">
        <v>379</v>
      </c>
      <c r="C15" s="188"/>
      <c r="D15" s="188"/>
      <c r="E15" s="188"/>
      <c r="F15" s="188"/>
      <c r="G15" s="191" t="s">
        <v>397</v>
      </c>
      <c r="H15" s="192"/>
      <c r="I15" s="192"/>
      <c r="J15" s="192"/>
      <c r="K15" s="192"/>
      <c r="L15" s="179">
        <v>0</v>
      </c>
      <c r="M15" s="179">
        <v>79193.61</v>
      </c>
      <c r="N15" s="179">
        <v>79193.61</v>
      </c>
      <c r="O15" s="179">
        <v>0</v>
      </c>
      <c r="P15" s="175"/>
    </row>
    <row r="16" spans="1:16" ht="9.9" customHeight="1" x14ac:dyDescent="0.3">
      <c r="A16" s="161" t="s">
        <v>398</v>
      </c>
      <c r="B16" s="187" t="s">
        <v>379</v>
      </c>
      <c r="C16" s="188"/>
      <c r="D16" s="188"/>
      <c r="E16" s="188"/>
      <c r="F16" s="188"/>
      <c r="G16" s="191" t="s">
        <v>399</v>
      </c>
      <c r="H16" s="192"/>
      <c r="I16" s="192"/>
      <c r="J16" s="192"/>
      <c r="K16" s="192"/>
      <c r="L16" s="179">
        <v>0</v>
      </c>
      <c r="M16" s="179">
        <v>1906107.29</v>
      </c>
      <c r="N16" s="179">
        <v>1906107.29</v>
      </c>
      <c r="O16" s="179">
        <v>0</v>
      </c>
      <c r="P16" s="175"/>
    </row>
    <row r="17" spans="1:16" ht="9.9" customHeight="1" x14ac:dyDescent="0.3">
      <c r="A17" s="161" t="s">
        <v>400</v>
      </c>
      <c r="B17" s="187" t="s">
        <v>379</v>
      </c>
      <c r="C17" s="188"/>
      <c r="D17" s="188"/>
      <c r="E17" s="188"/>
      <c r="F17" s="188"/>
      <c r="G17" s="191" t="s">
        <v>401</v>
      </c>
      <c r="H17" s="192"/>
      <c r="I17" s="192"/>
      <c r="J17" s="192"/>
      <c r="K17" s="192"/>
      <c r="L17" s="179">
        <v>0</v>
      </c>
      <c r="M17" s="179">
        <v>52569</v>
      </c>
      <c r="N17" s="179">
        <v>52569</v>
      </c>
      <c r="O17" s="179">
        <v>0</v>
      </c>
      <c r="P17" s="175"/>
    </row>
    <row r="18" spans="1:16" ht="9.9" customHeight="1" x14ac:dyDescent="0.3">
      <c r="A18" s="161" t="s">
        <v>402</v>
      </c>
      <c r="B18" s="187" t="s">
        <v>379</v>
      </c>
      <c r="C18" s="188"/>
      <c r="D18" s="188"/>
      <c r="E18" s="188"/>
      <c r="F18" s="188"/>
      <c r="G18" s="191" t="s">
        <v>403</v>
      </c>
      <c r="H18" s="192"/>
      <c r="I18" s="192"/>
      <c r="J18" s="192"/>
      <c r="K18" s="192"/>
      <c r="L18" s="179">
        <v>0</v>
      </c>
      <c r="M18" s="179">
        <v>8819</v>
      </c>
      <c r="N18" s="179">
        <v>8819</v>
      </c>
      <c r="O18" s="179">
        <v>0</v>
      </c>
      <c r="P18" s="175"/>
    </row>
    <row r="19" spans="1:16" ht="9.9" customHeight="1" x14ac:dyDescent="0.3">
      <c r="A19" s="161" t="s">
        <v>404</v>
      </c>
      <c r="B19" s="187" t="s">
        <v>379</v>
      </c>
      <c r="C19" s="188"/>
      <c r="D19" s="188"/>
      <c r="E19" s="188"/>
      <c r="F19" s="188"/>
      <c r="G19" s="191" t="s">
        <v>405</v>
      </c>
      <c r="H19" s="192"/>
      <c r="I19" s="192"/>
      <c r="J19" s="192"/>
      <c r="K19" s="192"/>
      <c r="L19" s="179">
        <v>0</v>
      </c>
      <c r="M19" s="179">
        <v>351715.57</v>
      </c>
      <c r="N19" s="179">
        <v>275124.7</v>
      </c>
      <c r="O19" s="179">
        <v>76590.87</v>
      </c>
      <c r="P19" s="175"/>
    </row>
    <row r="20" spans="1:16" ht="9.9" customHeight="1" x14ac:dyDescent="0.3">
      <c r="A20" s="162" t="s">
        <v>379</v>
      </c>
      <c r="B20" s="187" t="s">
        <v>379</v>
      </c>
      <c r="C20" s="188"/>
      <c r="D20" s="188"/>
      <c r="E20" s="188"/>
      <c r="F20" s="188"/>
      <c r="G20" s="169" t="s">
        <v>379</v>
      </c>
      <c r="H20" s="170"/>
      <c r="I20" s="170"/>
      <c r="J20" s="170"/>
      <c r="K20" s="170"/>
      <c r="L20" s="181"/>
      <c r="M20" s="181"/>
      <c r="N20" s="181"/>
      <c r="O20" s="181"/>
      <c r="P20" s="170"/>
    </row>
    <row r="21" spans="1:16" ht="9.9" customHeight="1" x14ac:dyDescent="0.3">
      <c r="A21" s="160" t="s">
        <v>406</v>
      </c>
      <c r="B21" s="187" t="s">
        <v>379</v>
      </c>
      <c r="C21" s="188"/>
      <c r="D21" s="188"/>
      <c r="E21" s="188"/>
      <c r="F21" s="189" t="s">
        <v>407</v>
      </c>
      <c r="G21" s="190"/>
      <c r="H21" s="190"/>
      <c r="I21" s="190"/>
      <c r="J21" s="190"/>
      <c r="K21" s="190"/>
      <c r="L21" s="178">
        <v>376902.86</v>
      </c>
      <c r="M21" s="178">
        <v>744204.06</v>
      </c>
      <c r="N21" s="178">
        <v>744204.06</v>
      </c>
      <c r="O21" s="178">
        <v>376902.86</v>
      </c>
      <c r="P21" s="176"/>
    </row>
    <row r="22" spans="1:16" ht="9.9" customHeight="1" x14ac:dyDescent="0.3">
      <c r="A22" s="161" t="s">
        <v>408</v>
      </c>
      <c r="B22" s="187" t="s">
        <v>379</v>
      </c>
      <c r="C22" s="188"/>
      <c r="D22" s="188"/>
      <c r="E22" s="188"/>
      <c r="F22" s="188"/>
      <c r="G22" s="191" t="s">
        <v>409</v>
      </c>
      <c r="H22" s="192"/>
      <c r="I22" s="192"/>
      <c r="J22" s="192"/>
      <c r="K22" s="192"/>
      <c r="L22" s="179">
        <v>376902.86</v>
      </c>
      <c r="M22" s="179">
        <v>0</v>
      </c>
      <c r="N22" s="179">
        <v>0</v>
      </c>
      <c r="O22" s="179">
        <v>376902.86</v>
      </c>
      <c r="P22" s="175"/>
    </row>
    <row r="23" spans="1:16" ht="9.9" customHeight="1" x14ac:dyDescent="0.3">
      <c r="A23" s="161" t="s">
        <v>410</v>
      </c>
      <c r="B23" s="187" t="s">
        <v>379</v>
      </c>
      <c r="C23" s="188"/>
      <c r="D23" s="188"/>
      <c r="E23" s="188"/>
      <c r="F23" s="188"/>
      <c r="G23" s="191" t="s">
        <v>411</v>
      </c>
      <c r="H23" s="192"/>
      <c r="I23" s="192"/>
      <c r="J23" s="192"/>
      <c r="K23" s="192"/>
      <c r="L23" s="179">
        <v>0</v>
      </c>
      <c r="M23" s="179">
        <v>372102.03</v>
      </c>
      <c r="N23" s="179">
        <v>372102.03</v>
      </c>
      <c r="O23" s="179">
        <v>0</v>
      </c>
      <c r="P23" s="175"/>
    </row>
    <row r="24" spans="1:16" ht="9.9" customHeight="1" x14ac:dyDescent="0.3">
      <c r="A24" s="161" t="s">
        <v>412</v>
      </c>
      <c r="B24" s="187" t="s">
        <v>379</v>
      </c>
      <c r="C24" s="188"/>
      <c r="D24" s="188"/>
      <c r="E24" s="188"/>
      <c r="F24" s="188"/>
      <c r="G24" s="191" t="s">
        <v>413</v>
      </c>
      <c r="H24" s="192"/>
      <c r="I24" s="192"/>
      <c r="J24" s="192"/>
      <c r="K24" s="192"/>
      <c r="L24" s="179">
        <v>0</v>
      </c>
      <c r="M24" s="179">
        <v>372102.03</v>
      </c>
      <c r="N24" s="179">
        <v>372102.03</v>
      </c>
      <c r="O24" s="179">
        <v>0</v>
      </c>
      <c r="P24" s="175"/>
    </row>
    <row r="25" spans="1:16" ht="9.9" customHeight="1" x14ac:dyDescent="0.3">
      <c r="A25" s="162" t="s">
        <v>379</v>
      </c>
      <c r="B25" s="187" t="s">
        <v>379</v>
      </c>
      <c r="C25" s="188"/>
      <c r="D25" s="188"/>
      <c r="E25" s="188"/>
      <c r="F25" s="188"/>
      <c r="G25" s="169" t="s">
        <v>379</v>
      </c>
      <c r="H25" s="170"/>
      <c r="I25" s="170"/>
      <c r="J25" s="170"/>
      <c r="K25" s="170"/>
      <c r="L25" s="181"/>
      <c r="M25" s="181"/>
      <c r="N25" s="181"/>
      <c r="O25" s="181"/>
      <c r="P25" s="170"/>
    </row>
    <row r="26" spans="1:16" ht="9.9" customHeight="1" x14ac:dyDescent="0.3">
      <c r="A26" s="160" t="s">
        <v>414</v>
      </c>
      <c r="B26" s="187" t="s">
        <v>379</v>
      </c>
      <c r="C26" s="188"/>
      <c r="D26" s="188"/>
      <c r="E26" s="188"/>
      <c r="F26" s="189" t="s">
        <v>415</v>
      </c>
      <c r="G26" s="190"/>
      <c r="H26" s="190"/>
      <c r="I26" s="190"/>
      <c r="J26" s="190"/>
      <c r="K26" s="190"/>
      <c r="L26" s="178">
        <v>4368348.1900000004</v>
      </c>
      <c r="M26" s="178">
        <v>959112.17</v>
      </c>
      <c r="N26" s="178">
        <v>1073087.0900000001</v>
      </c>
      <c r="O26" s="178">
        <v>4254373.2699999996</v>
      </c>
      <c r="P26" s="176"/>
    </row>
    <row r="27" spans="1:16" ht="9.9" customHeight="1" x14ac:dyDescent="0.3">
      <c r="A27" s="161" t="s">
        <v>416</v>
      </c>
      <c r="B27" s="187" t="s">
        <v>379</v>
      </c>
      <c r="C27" s="188"/>
      <c r="D27" s="188"/>
      <c r="E27" s="188"/>
      <c r="F27" s="188"/>
      <c r="G27" s="191" t="s">
        <v>417</v>
      </c>
      <c r="H27" s="192"/>
      <c r="I27" s="192"/>
      <c r="J27" s="192"/>
      <c r="K27" s="192"/>
      <c r="L27" s="179">
        <v>1735682.11</v>
      </c>
      <c r="M27" s="179">
        <v>585375.98</v>
      </c>
      <c r="N27" s="179">
        <v>1034424.78</v>
      </c>
      <c r="O27" s="179">
        <v>1286633.31</v>
      </c>
      <c r="P27" s="175"/>
    </row>
    <row r="28" spans="1:16" ht="9.9" customHeight="1" x14ac:dyDescent="0.3">
      <c r="A28" s="161" t="s">
        <v>418</v>
      </c>
      <c r="B28" s="187" t="s">
        <v>379</v>
      </c>
      <c r="C28" s="188"/>
      <c r="D28" s="188"/>
      <c r="E28" s="188"/>
      <c r="F28" s="188"/>
      <c r="G28" s="191" t="s">
        <v>419</v>
      </c>
      <c r="H28" s="192"/>
      <c r="I28" s="192"/>
      <c r="J28" s="192"/>
      <c r="K28" s="192"/>
      <c r="L28" s="179">
        <v>1372406.93</v>
      </c>
      <c r="M28" s="179">
        <v>21018.44</v>
      </c>
      <c r="N28" s="179">
        <v>69.650000000000006</v>
      </c>
      <c r="O28" s="179">
        <v>1393355.72</v>
      </c>
      <c r="P28" s="175"/>
    </row>
    <row r="29" spans="1:16" ht="9.9" customHeight="1" x14ac:dyDescent="0.3">
      <c r="A29" s="161" t="s">
        <v>420</v>
      </c>
      <c r="B29" s="187" t="s">
        <v>379</v>
      </c>
      <c r="C29" s="188"/>
      <c r="D29" s="188"/>
      <c r="E29" s="188"/>
      <c r="F29" s="188"/>
      <c r="G29" s="191" t="s">
        <v>421</v>
      </c>
      <c r="H29" s="192"/>
      <c r="I29" s="192"/>
      <c r="J29" s="192"/>
      <c r="K29" s="192"/>
      <c r="L29" s="179">
        <v>910703.77</v>
      </c>
      <c r="M29" s="179">
        <v>262000.54</v>
      </c>
      <c r="N29" s="179">
        <v>0</v>
      </c>
      <c r="O29" s="179">
        <v>1172704.31</v>
      </c>
      <c r="P29" s="175"/>
    </row>
    <row r="30" spans="1:16" ht="9.9" customHeight="1" x14ac:dyDescent="0.3">
      <c r="A30" s="161" t="s">
        <v>422</v>
      </c>
      <c r="B30" s="187" t="s">
        <v>379</v>
      </c>
      <c r="C30" s="188"/>
      <c r="D30" s="188"/>
      <c r="E30" s="188"/>
      <c r="F30" s="188"/>
      <c r="G30" s="191" t="s">
        <v>423</v>
      </c>
      <c r="H30" s="192"/>
      <c r="I30" s="192"/>
      <c r="J30" s="192"/>
      <c r="K30" s="192"/>
      <c r="L30" s="179">
        <v>143589.35</v>
      </c>
      <c r="M30" s="179">
        <v>36275.21</v>
      </c>
      <c r="N30" s="179">
        <v>38523.1</v>
      </c>
      <c r="O30" s="179">
        <v>141341.46</v>
      </c>
      <c r="P30" s="175"/>
    </row>
    <row r="31" spans="1:16" ht="9.9" customHeight="1" x14ac:dyDescent="0.3">
      <c r="A31" s="161" t="s">
        <v>424</v>
      </c>
      <c r="B31" s="187" t="s">
        <v>379</v>
      </c>
      <c r="C31" s="188"/>
      <c r="D31" s="188"/>
      <c r="E31" s="188"/>
      <c r="F31" s="188"/>
      <c r="G31" s="191" t="s">
        <v>425</v>
      </c>
      <c r="H31" s="192"/>
      <c r="I31" s="192"/>
      <c r="J31" s="192"/>
      <c r="K31" s="192"/>
      <c r="L31" s="179">
        <v>205966.03</v>
      </c>
      <c r="M31" s="179">
        <v>54442</v>
      </c>
      <c r="N31" s="179">
        <v>69.56</v>
      </c>
      <c r="O31" s="179">
        <v>260338.47</v>
      </c>
      <c r="P31" s="175"/>
    </row>
    <row r="32" spans="1:16" ht="9.9" customHeight="1" x14ac:dyDescent="0.3">
      <c r="A32" s="162" t="s">
        <v>379</v>
      </c>
      <c r="B32" s="187" t="s">
        <v>379</v>
      </c>
      <c r="C32" s="188"/>
      <c r="D32" s="188"/>
      <c r="E32" s="188"/>
      <c r="F32" s="188"/>
      <c r="G32" s="169" t="s">
        <v>379</v>
      </c>
      <c r="H32" s="170"/>
      <c r="I32" s="170"/>
      <c r="J32" s="170"/>
      <c r="K32" s="170"/>
      <c r="L32" s="181"/>
      <c r="M32" s="181"/>
      <c r="N32" s="181"/>
      <c r="O32" s="181"/>
      <c r="P32" s="170"/>
    </row>
    <row r="33" spans="1:16" ht="9.9" customHeight="1" x14ac:dyDescent="0.3">
      <c r="A33" s="160" t="s">
        <v>426</v>
      </c>
      <c r="B33" s="187" t="s">
        <v>379</v>
      </c>
      <c r="C33" s="188"/>
      <c r="D33" s="188"/>
      <c r="E33" s="188"/>
      <c r="F33" s="189" t="s">
        <v>427</v>
      </c>
      <c r="G33" s="190"/>
      <c r="H33" s="190"/>
      <c r="I33" s="190"/>
      <c r="J33" s="190"/>
      <c r="K33" s="190"/>
      <c r="L33" s="178">
        <v>2182539.61</v>
      </c>
      <c r="M33" s="178">
        <v>388059.32</v>
      </c>
      <c r="N33" s="178">
        <v>372629.16</v>
      </c>
      <c r="O33" s="178">
        <v>2197969.77</v>
      </c>
      <c r="P33" s="176"/>
    </row>
    <row r="34" spans="1:16" ht="9.9" customHeight="1" x14ac:dyDescent="0.3">
      <c r="A34" s="161" t="s">
        <v>428</v>
      </c>
      <c r="B34" s="187" t="s">
        <v>379</v>
      </c>
      <c r="C34" s="188"/>
      <c r="D34" s="188"/>
      <c r="E34" s="188"/>
      <c r="F34" s="188"/>
      <c r="G34" s="191" t="s">
        <v>429</v>
      </c>
      <c r="H34" s="192"/>
      <c r="I34" s="192"/>
      <c r="J34" s="192"/>
      <c r="K34" s="192"/>
      <c r="L34" s="179">
        <v>372177.23</v>
      </c>
      <c r="M34" s="179">
        <v>451.93</v>
      </c>
      <c r="N34" s="179">
        <v>372629.16</v>
      </c>
      <c r="O34" s="179">
        <v>0</v>
      </c>
      <c r="P34" s="175"/>
    </row>
    <row r="35" spans="1:16" ht="9.9" customHeight="1" x14ac:dyDescent="0.3">
      <c r="A35" s="161" t="s">
        <v>430</v>
      </c>
      <c r="B35" s="187" t="s">
        <v>379</v>
      </c>
      <c r="C35" s="188"/>
      <c r="D35" s="188"/>
      <c r="E35" s="188"/>
      <c r="F35" s="188"/>
      <c r="G35" s="191" t="s">
        <v>431</v>
      </c>
      <c r="H35" s="192"/>
      <c r="I35" s="192"/>
      <c r="J35" s="192"/>
      <c r="K35" s="192"/>
      <c r="L35" s="179">
        <v>1810362.38</v>
      </c>
      <c r="M35" s="179">
        <v>387607.39</v>
      </c>
      <c r="N35" s="179">
        <v>0</v>
      </c>
      <c r="O35" s="179">
        <v>2197969.77</v>
      </c>
      <c r="P35" s="175"/>
    </row>
    <row r="36" spans="1:16" ht="9.9" customHeight="1" x14ac:dyDescent="0.3">
      <c r="A36" s="162" t="s">
        <v>379</v>
      </c>
      <c r="B36" s="187" t="s">
        <v>379</v>
      </c>
      <c r="C36" s="188"/>
      <c r="D36" s="188"/>
      <c r="E36" s="188"/>
      <c r="F36" s="188"/>
      <c r="G36" s="169" t="s">
        <v>379</v>
      </c>
      <c r="H36" s="170"/>
      <c r="I36" s="170"/>
      <c r="J36" s="170"/>
      <c r="K36" s="170"/>
      <c r="L36" s="181"/>
      <c r="M36" s="181"/>
      <c r="N36" s="181"/>
      <c r="O36" s="181"/>
      <c r="P36" s="170"/>
    </row>
    <row r="37" spans="1:16" ht="9.9" customHeight="1" x14ac:dyDescent="0.3">
      <c r="A37" s="160" t="s">
        <v>432</v>
      </c>
      <c r="B37" s="187" t="s">
        <v>379</v>
      </c>
      <c r="C37" s="188"/>
      <c r="D37" s="189" t="s">
        <v>433</v>
      </c>
      <c r="E37" s="190"/>
      <c r="F37" s="190"/>
      <c r="G37" s="190"/>
      <c r="H37" s="190"/>
      <c r="I37" s="190"/>
      <c r="J37" s="190"/>
      <c r="K37" s="190"/>
      <c r="L37" s="178">
        <v>496190.75</v>
      </c>
      <c r="M37" s="178">
        <v>616170.42000000004</v>
      </c>
      <c r="N37" s="178">
        <v>525571.82999999996</v>
      </c>
      <c r="O37" s="178">
        <v>586789.34</v>
      </c>
      <c r="P37" s="176"/>
    </row>
    <row r="38" spans="1:16" ht="9.9" customHeight="1" x14ac:dyDescent="0.3">
      <c r="A38" s="160" t="s">
        <v>434</v>
      </c>
      <c r="B38" s="187" t="s">
        <v>379</v>
      </c>
      <c r="C38" s="188"/>
      <c r="D38" s="188"/>
      <c r="E38" s="189" t="s">
        <v>435</v>
      </c>
      <c r="F38" s="190"/>
      <c r="G38" s="190"/>
      <c r="H38" s="190"/>
      <c r="I38" s="190"/>
      <c r="J38" s="190"/>
      <c r="K38" s="190"/>
      <c r="L38" s="178">
        <v>58756</v>
      </c>
      <c r="M38" s="178">
        <v>371541.9</v>
      </c>
      <c r="N38" s="178">
        <v>289914.64</v>
      </c>
      <c r="O38" s="178">
        <v>140383.26</v>
      </c>
      <c r="P38" s="176"/>
    </row>
    <row r="39" spans="1:16" ht="9.9" customHeight="1" x14ac:dyDescent="0.3">
      <c r="A39" s="160" t="s">
        <v>436</v>
      </c>
      <c r="B39" s="187" t="s">
        <v>379</v>
      </c>
      <c r="C39" s="188"/>
      <c r="D39" s="188"/>
      <c r="E39" s="188"/>
      <c r="F39" s="189" t="s">
        <v>437</v>
      </c>
      <c r="G39" s="190"/>
      <c r="H39" s="190"/>
      <c r="I39" s="190"/>
      <c r="J39" s="190"/>
      <c r="K39" s="190"/>
      <c r="L39" s="178">
        <v>58756</v>
      </c>
      <c r="M39" s="178">
        <v>371541.9</v>
      </c>
      <c r="N39" s="178">
        <v>289914.64</v>
      </c>
      <c r="O39" s="178">
        <v>140383.26</v>
      </c>
      <c r="P39" s="176"/>
    </row>
    <row r="40" spans="1:16" ht="9.9" customHeight="1" x14ac:dyDescent="0.3">
      <c r="A40" s="161" t="s">
        <v>438</v>
      </c>
      <c r="B40" s="187" t="s">
        <v>379</v>
      </c>
      <c r="C40" s="188"/>
      <c r="D40" s="188"/>
      <c r="E40" s="188"/>
      <c r="F40" s="188"/>
      <c r="G40" s="191" t="s">
        <v>437</v>
      </c>
      <c r="H40" s="192"/>
      <c r="I40" s="192"/>
      <c r="J40" s="192"/>
      <c r="K40" s="192"/>
      <c r="L40" s="179">
        <v>27424.55</v>
      </c>
      <c r="M40" s="179">
        <v>52381.2</v>
      </c>
      <c r="N40" s="179">
        <v>41141.279999999999</v>
      </c>
      <c r="O40" s="179">
        <v>38664.47</v>
      </c>
      <c r="P40" s="175"/>
    </row>
    <row r="41" spans="1:16" ht="9.9" customHeight="1" x14ac:dyDescent="0.3">
      <c r="A41" s="161" t="s">
        <v>439</v>
      </c>
      <c r="B41" s="187" t="s">
        <v>379</v>
      </c>
      <c r="C41" s="188"/>
      <c r="D41" s="188"/>
      <c r="E41" s="188"/>
      <c r="F41" s="188"/>
      <c r="G41" s="191" t="s">
        <v>440</v>
      </c>
      <c r="H41" s="192"/>
      <c r="I41" s="192"/>
      <c r="J41" s="192"/>
      <c r="K41" s="192"/>
      <c r="L41" s="179">
        <v>14664.44</v>
      </c>
      <c r="M41" s="179">
        <v>290512.5</v>
      </c>
      <c r="N41" s="179">
        <v>232106.35</v>
      </c>
      <c r="O41" s="179">
        <v>73070.59</v>
      </c>
      <c r="P41" s="175"/>
    </row>
    <row r="42" spans="1:16" ht="9.9" customHeight="1" x14ac:dyDescent="0.3">
      <c r="A42" s="161" t="s">
        <v>441</v>
      </c>
      <c r="B42" s="187" t="s">
        <v>379</v>
      </c>
      <c r="C42" s="188"/>
      <c r="D42" s="188"/>
      <c r="E42" s="188"/>
      <c r="F42" s="188"/>
      <c r="G42" s="191" t="s">
        <v>442</v>
      </c>
      <c r="H42" s="192"/>
      <c r="I42" s="192"/>
      <c r="J42" s="192"/>
      <c r="K42" s="192"/>
      <c r="L42" s="179">
        <v>7502.8</v>
      </c>
      <c r="M42" s="179">
        <v>15637</v>
      </c>
      <c r="N42" s="179">
        <v>7502.8</v>
      </c>
      <c r="O42" s="179">
        <v>15637</v>
      </c>
      <c r="P42" s="175"/>
    </row>
    <row r="43" spans="1:16" ht="9.9" customHeight="1" x14ac:dyDescent="0.3">
      <c r="A43" s="161" t="s">
        <v>443</v>
      </c>
      <c r="B43" s="187" t="s">
        <v>379</v>
      </c>
      <c r="C43" s="188"/>
      <c r="D43" s="188"/>
      <c r="E43" s="188"/>
      <c r="F43" s="188"/>
      <c r="G43" s="191" t="s">
        <v>444</v>
      </c>
      <c r="H43" s="192"/>
      <c r="I43" s="192"/>
      <c r="J43" s="192"/>
      <c r="K43" s="192"/>
      <c r="L43" s="179">
        <v>9164.2099999999991</v>
      </c>
      <c r="M43" s="179">
        <v>13011.2</v>
      </c>
      <c r="N43" s="179">
        <v>9164.2099999999991</v>
      </c>
      <c r="O43" s="179">
        <v>13011.2</v>
      </c>
      <c r="P43" s="175"/>
    </row>
    <row r="44" spans="1:16" ht="9.9" customHeight="1" x14ac:dyDescent="0.3">
      <c r="A44" s="162" t="s">
        <v>379</v>
      </c>
      <c r="B44" s="187" t="s">
        <v>379</v>
      </c>
      <c r="C44" s="188"/>
      <c r="D44" s="188"/>
      <c r="E44" s="188"/>
      <c r="F44" s="188"/>
      <c r="G44" s="169" t="s">
        <v>379</v>
      </c>
      <c r="H44" s="170"/>
      <c r="I44" s="170"/>
      <c r="J44" s="170"/>
      <c r="K44" s="170"/>
      <c r="L44" s="181"/>
      <c r="M44" s="181"/>
      <c r="N44" s="181"/>
      <c r="O44" s="181"/>
      <c r="P44" s="170"/>
    </row>
    <row r="45" spans="1:16" ht="9.9" customHeight="1" x14ac:dyDescent="0.3">
      <c r="A45" s="160" t="s">
        <v>445</v>
      </c>
      <c r="B45" s="187" t="s">
        <v>379</v>
      </c>
      <c r="C45" s="188"/>
      <c r="D45" s="188"/>
      <c r="E45" s="189" t="s">
        <v>446</v>
      </c>
      <c r="F45" s="190"/>
      <c r="G45" s="190"/>
      <c r="H45" s="190"/>
      <c r="I45" s="190"/>
      <c r="J45" s="190"/>
      <c r="K45" s="190"/>
      <c r="L45" s="178">
        <v>14960.16</v>
      </c>
      <c r="M45" s="178">
        <v>26811.47</v>
      </c>
      <c r="N45" s="178">
        <v>23047.74</v>
      </c>
      <c r="O45" s="178">
        <v>18723.89</v>
      </c>
      <c r="P45" s="176"/>
    </row>
    <row r="46" spans="1:16" ht="9.9" customHeight="1" x14ac:dyDescent="0.3">
      <c r="A46" s="160" t="s">
        <v>447</v>
      </c>
      <c r="B46" s="187" t="s">
        <v>379</v>
      </c>
      <c r="C46" s="188"/>
      <c r="D46" s="188"/>
      <c r="E46" s="188"/>
      <c r="F46" s="189" t="s">
        <v>446</v>
      </c>
      <c r="G46" s="190"/>
      <c r="H46" s="190"/>
      <c r="I46" s="190"/>
      <c r="J46" s="190"/>
      <c r="K46" s="190"/>
      <c r="L46" s="178">
        <v>14960.16</v>
      </c>
      <c r="M46" s="178">
        <v>26811.47</v>
      </c>
      <c r="N46" s="178">
        <v>23047.74</v>
      </c>
      <c r="O46" s="178">
        <v>18723.89</v>
      </c>
      <c r="P46" s="176"/>
    </row>
    <row r="47" spans="1:16" ht="9.9" customHeight="1" x14ac:dyDescent="0.3">
      <c r="A47" s="161" t="s">
        <v>448</v>
      </c>
      <c r="B47" s="187" t="s">
        <v>379</v>
      </c>
      <c r="C47" s="188"/>
      <c r="D47" s="188"/>
      <c r="E47" s="188"/>
      <c r="F47" s="188"/>
      <c r="G47" s="191" t="s">
        <v>449</v>
      </c>
      <c r="H47" s="192"/>
      <c r="I47" s="192"/>
      <c r="J47" s="192"/>
      <c r="K47" s="192"/>
      <c r="L47" s="179">
        <v>1518.44</v>
      </c>
      <c r="M47" s="179">
        <v>102.87</v>
      </c>
      <c r="N47" s="179">
        <v>0</v>
      </c>
      <c r="O47" s="179">
        <v>1621.31</v>
      </c>
      <c r="P47" s="175"/>
    </row>
    <row r="48" spans="1:16" ht="9.9" customHeight="1" x14ac:dyDescent="0.3">
      <c r="A48" s="161" t="s">
        <v>450</v>
      </c>
      <c r="B48" s="187" t="s">
        <v>379</v>
      </c>
      <c r="C48" s="188"/>
      <c r="D48" s="188"/>
      <c r="E48" s="188"/>
      <c r="F48" s="188"/>
      <c r="G48" s="191" t="s">
        <v>451</v>
      </c>
      <c r="H48" s="192"/>
      <c r="I48" s="192"/>
      <c r="J48" s="192"/>
      <c r="K48" s="192"/>
      <c r="L48" s="179">
        <v>12934.32</v>
      </c>
      <c r="M48" s="179">
        <v>21867.83</v>
      </c>
      <c r="N48" s="179">
        <v>18757.25</v>
      </c>
      <c r="O48" s="179">
        <v>16044.9</v>
      </c>
      <c r="P48" s="175"/>
    </row>
    <row r="49" spans="1:16" ht="9.9" customHeight="1" x14ac:dyDescent="0.3">
      <c r="A49" s="161" t="s">
        <v>452</v>
      </c>
      <c r="B49" s="187" t="s">
        <v>379</v>
      </c>
      <c r="C49" s="188"/>
      <c r="D49" s="188"/>
      <c r="E49" s="188"/>
      <c r="F49" s="188"/>
      <c r="G49" s="191" t="s">
        <v>453</v>
      </c>
      <c r="H49" s="192"/>
      <c r="I49" s="192"/>
      <c r="J49" s="192"/>
      <c r="K49" s="192"/>
      <c r="L49" s="179">
        <v>378.94</v>
      </c>
      <c r="M49" s="179">
        <v>551.78</v>
      </c>
      <c r="N49" s="179">
        <v>0</v>
      </c>
      <c r="O49" s="179">
        <v>930.72</v>
      </c>
      <c r="P49" s="175"/>
    </row>
    <row r="50" spans="1:16" ht="9.9" customHeight="1" x14ac:dyDescent="0.3">
      <c r="A50" s="161" t="s">
        <v>454</v>
      </c>
      <c r="B50" s="187" t="s">
        <v>379</v>
      </c>
      <c r="C50" s="188"/>
      <c r="D50" s="188"/>
      <c r="E50" s="188"/>
      <c r="F50" s="188"/>
      <c r="G50" s="191" t="s">
        <v>455</v>
      </c>
      <c r="H50" s="192"/>
      <c r="I50" s="192"/>
      <c r="J50" s="192"/>
      <c r="K50" s="192"/>
      <c r="L50" s="179">
        <v>0</v>
      </c>
      <c r="M50" s="179">
        <v>4288.99</v>
      </c>
      <c r="N50" s="179">
        <v>4288.99</v>
      </c>
      <c r="O50" s="179">
        <v>0</v>
      </c>
      <c r="P50" s="175"/>
    </row>
    <row r="51" spans="1:16" ht="9.9" customHeight="1" x14ac:dyDescent="0.3">
      <c r="A51" s="161" t="s">
        <v>456</v>
      </c>
      <c r="B51" s="187" t="s">
        <v>379</v>
      </c>
      <c r="C51" s="188"/>
      <c r="D51" s="188"/>
      <c r="E51" s="188"/>
      <c r="F51" s="188"/>
      <c r="G51" s="191" t="s">
        <v>457</v>
      </c>
      <c r="H51" s="192"/>
      <c r="I51" s="192"/>
      <c r="J51" s="192"/>
      <c r="K51" s="192"/>
      <c r="L51" s="179">
        <v>128.46</v>
      </c>
      <c r="M51" s="179">
        <v>0</v>
      </c>
      <c r="N51" s="179">
        <v>1.5</v>
      </c>
      <c r="O51" s="179">
        <v>126.96</v>
      </c>
      <c r="P51" s="175"/>
    </row>
    <row r="52" spans="1:16" ht="9.9" customHeight="1" x14ac:dyDescent="0.3">
      <c r="A52" s="162" t="s">
        <v>379</v>
      </c>
      <c r="B52" s="187" t="s">
        <v>379</v>
      </c>
      <c r="C52" s="188"/>
      <c r="D52" s="188"/>
      <c r="E52" s="188"/>
      <c r="F52" s="188"/>
      <c r="G52" s="169" t="s">
        <v>379</v>
      </c>
      <c r="H52" s="170"/>
      <c r="I52" s="170"/>
      <c r="J52" s="170"/>
      <c r="K52" s="170"/>
      <c r="L52" s="181"/>
      <c r="M52" s="181"/>
      <c r="N52" s="181"/>
      <c r="O52" s="181"/>
      <c r="P52" s="170"/>
    </row>
    <row r="53" spans="1:16" ht="9.9" customHeight="1" x14ac:dyDescent="0.3">
      <c r="A53" s="160" t="s">
        <v>458</v>
      </c>
      <c r="B53" s="187" t="s">
        <v>379</v>
      </c>
      <c r="C53" s="188"/>
      <c r="D53" s="188"/>
      <c r="E53" s="189" t="s">
        <v>459</v>
      </c>
      <c r="F53" s="190"/>
      <c r="G53" s="190"/>
      <c r="H53" s="190"/>
      <c r="I53" s="190"/>
      <c r="J53" s="190"/>
      <c r="K53" s="190"/>
      <c r="L53" s="178">
        <v>0</v>
      </c>
      <c r="M53" s="178">
        <v>655.89</v>
      </c>
      <c r="N53" s="178">
        <v>655.89</v>
      </c>
      <c r="O53" s="178">
        <v>0</v>
      </c>
      <c r="P53" s="176"/>
    </row>
    <row r="54" spans="1:16" ht="9.9" customHeight="1" x14ac:dyDescent="0.3">
      <c r="A54" s="160" t="s">
        <v>460</v>
      </c>
      <c r="B54" s="187" t="s">
        <v>379</v>
      </c>
      <c r="C54" s="188"/>
      <c r="D54" s="188"/>
      <c r="E54" s="188"/>
      <c r="F54" s="189" t="s">
        <v>461</v>
      </c>
      <c r="G54" s="190"/>
      <c r="H54" s="190"/>
      <c r="I54" s="190"/>
      <c r="J54" s="190"/>
      <c r="K54" s="190"/>
      <c r="L54" s="178">
        <v>0</v>
      </c>
      <c r="M54" s="178">
        <v>655.89</v>
      </c>
      <c r="N54" s="178">
        <v>655.89</v>
      </c>
      <c r="O54" s="178">
        <v>0</v>
      </c>
      <c r="P54" s="176"/>
    </row>
    <row r="55" spans="1:16" ht="9.9" customHeight="1" x14ac:dyDescent="0.3">
      <c r="A55" s="161" t="s">
        <v>462</v>
      </c>
      <c r="B55" s="187" t="s">
        <v>379</v>
      </c>
      <c r="C55" s="188"/>
      <c r="D55" s="188"/>
      <c r="E55" s="188"/>
      <c r="F55" s="188"/>
      <c r="G55" s="191" t="s">
        <v>463</v>
      </c>
      <c r="H55" s="192"/>
      <c r="I55" s="192"/>
      <c r="J55" s="192"/>
      <c r="K55" s="192"/>
      <c r="L55" s="179">
        <v>0</v>
      </c>
      <c r="M55" s="179">
        <v>655.89</v>
      </c>
      <c r="N55" s="179">
        <v>655.89</v>
      </c>
      <c r="O55" s="179">
        <v>0</v>
      </c>
      <c r="P55" s="175"/>
    </row>
    <row r="56" spans="1:16" ht="9.9" customHeight="1" x14ac:dyDescent="0.3">
      <c r="A56" s="162" t="s">
        <v>379</v>
      </c>
      <c r="B56" s="187" t="s">
        <v>379</v>
      </c>
      <c r="C56" s="188"/>
      <c r="D56" s="188"/>
      <c r="E56" s="188"/>
      <c r="F56" s="188"/>
      <c r="G56" s="169" t="s">
        <v>379</v>
      </c>
      <c r="H56" s="170"/>
      <c r="I56" s="170"/>
      <c r="J56" s="170"/>
      <c r="K56" s="170"/>
      <c r="L56" s="181"/>
      <c r="M56" s="181"/>
      <c r="N56" s="181"/>
      <c r="O56" s="181"/>
      <c r="P56" s="170"/>
    </row>
    <row r="57" spans="1:16" ht="9.9" customHeight="1" x14ac:dyDescent="0.3">
      <c r="A57" s="160" t="s">
        <v>464</v>
      </c>
      <c r="B57" s="187" t="s">
        <v>379</v>
      </c>
      <c r="C57" s="188"/>
      <c r="D57" s="188"/>
      <c r="E57" s="189" t="s">
        <v>465</v>
      </c>
      <c r="F57" s="190"/>
      <c r="G57" s="190"/>
      <c r="H57" s="190"/>
      <c r="I57" s="190"/>
      <c r="J57" s="190"/>
      <c r="K57" s="190"/>
      <c r="L57" s="178">
        <v>178842.95</v>
      </c>
      <c r="M57" s="178">
        <v>22154.400000000001</v>
      </c>
      <c r="N57" s="178">
        <v>26294.84</v>
      </c>
      <c r="O57" s="178">
        <v>174702.51</v>
      </c>
      <c r="P57" s="176"/>
    </row>
    <row r="58" spans="1:16" ht="9.9" customHeight="1" x14ac:dyDescent="0.3">
      <c r="A58" s="160" t="s">
        <v>466</v>
      </c>
      <c r="B58" s="187" t="s">
        <v>379</v>
      </c>
      <c r="C58" s="188"/>
      <c r="D58" s="188"/>
      <c r="E58" s="188"/>
      <c r="F58" s="189" t="s">
        <v>465</v>
      </c>
      <c r="G58" s="190"/>
      <c r="H58" s="190"/>
      <c r="I58" s="190"/>
      <c r="J58" s="190"/>
      <c r="K58" s="190"/>
      <c r="L58" s="178">
        <v>178842.95</v>
      </c>
      <c r="M58" s="178">
        <v>22154.400000000001</v>
      </c>
      <c r="N58" s="178">
        <v>26294.84</v>
      </c>
      <c r="O58" s="178">
        <v>174702.51</v>
      </c>
      <c r="P58" s="176"/>
    </row>
    <row r="59" spans="1:16" ht="9.9" customHeight="1" x14ac:dyDescent="0.3">
      <c r="A59" s="161" t="s">
        <v>467</v>
      </c>
      <c r="B59" s="187" t="s">
        <v>379</v>
      </c>
      <c r="C59" s="188"/>
      <c r="D59" s="188"/>
      <c r="E59" s="188"/>
      <c r="F59" s="188"/>
      <c r="G59" s="191" t="s">
        <v>468</v>
      </c>
      <c r="H59" s="192"/>
      <c r="I59" s="192"/>
      <c r="J59" s="192"/>
      <c r="K59" s="192"/>
      <c r="L59" s="179">
        <v>178842.95</v>
      </c>
      <c r="M59" s="179">
        <v>22154.400000000001</v>
      </c>
      <c r="N59" s="179">
        <v>26294.84</v>
      </c>
      <c r="O59" s="179">
        <v>174702.51</v>
      </c>
      <c r="P59" s="175"/>
    </row>
    <row r="60" spans="1:16" ht="9.9" customHeight="1" x14ac:dyDescent="0.3">
      <c r="A60" s="162" t="s">
        <v>379</v>
      </c>
      <c r="B60" s="187" t="s">
        <v>379</v>
      </c>
      <c r="C60" s="188"/>
      <c r="D60" s="188"/>
      <c r="E60" s="188"/>
      <c r="F60" s="188"/>
      <c r="G60" s="169" t="s">
        <v>379</v>
      </c>
      <c r="H60" s="170"/>
      <c r="I60" s="170"/>
      <c r="J60" s="170"/>
      <c r="K60" s="170"/>
      <c r="L60" s="181"/>
      <c r="M60" s="181"/>
      <c r="N60" s="181"/>
      <c r="O60" s="181"/>
      <c r="P60" s="170"/>
    </row>
    <row r="61" spans="1:16" ht="9.9" customHeight="1" x14ac:dyDescent="0.3">
      <c r="A61" s="160" t="s">
        <v>469</v>
      </c>
      <c r="B61" s="187" t="s">
        <v>379</v>
      </c>
      <c r="C61" s="188"/>
      <c r="D61" s="188"/>
      <c r="E61" s="189" t="s">
        <v>470</v>
      </c>
      <c r="F61" s="190"/>
      <c r="G61" s="190"/>
      <c r="H61" s="190"/>
      <c r="I61" s="190"/>
      <c r="J61" s="190"/>
      <c r="K61" s="190"/>
      <c r="L61" s="178">
        <v>243631.64</v>
      </c>
      <c r="M61" s="178">
        <v>195006.76</v>
      </c>
      <c r="N61" s="178">
        <v>185658.72</v>
      </c>
      <c r="O61" s="178">
        <v>252979.68</v>
      </c>
      <c r="P61" s="176"/>
    </row>
    <row r="62" spans="1:16" ht="9.9" customHeight="1" x14ac:dyDescent="0.3">
      <c r="A62" s="160" t="s">
        <v>471</v>
      </c>
      <c r="B62" s="187" t="s">
        <v>379</v>
      </c>
      <c r="C62" s="188"/>
      <c r="D62" s="188"/>
      <c r="E62" s="188"/>
      <c r="F62" s="189" t="s">
        <v>470</v>
      </c>
      <c r="G62" s="190"/>
      <c r="H62" s="190"/>
      <c r="I62" s="190"/>
      <c r="J62" s="190"/>
      <c r="K62" s="190"/>
      <c r="L62" s="178">
        <v>243631.64</v>
      </c>
      <c r="M62" s="178">
        <v>195006.76</v>
      </c>
      <c r="N62" s="178">
        <v>185658.72</v>
      </c>
      <c r="O62" s="178">
        <v>252979.68</v>
      </c>
      <c r="P62" s="176"/>
    </row>
    <row r="63" spans="1:16" ht="9.9" customHeight="1" x14ac:dyDescent="0.3">
      <c r="A63" s="161" t="s">
        <v>472</v>
      </c>
      <c r="B63" s="187" t="s">
        <v>379</v>
      </c>
      <c r="C63" s="188"/>
      <c r="D63" s="188"/>
      <c r="E63" s="188"/>
      <c r="F63" s="188"/>
      <c r="G63" s="191" t="s">
        <v>473</v>
      </c>
      <c r="H63" s="192"/>
      <c r="I63" s="192"/>
      <c r="J63" s="192"/>
      <c r="K63" s="192"/>
      <c r="L63" s="179">
        <v>65071.65</v>
      </c>
      <c r="M63" s="179">
        <v>0</v>
      </c>
      <c r="N63" s="179">
        <v>7098.73</v>
      </c>
      <c r="O63" s="179">
        <v>57972.92</v>
      </c>
      <c r="P63" s="175"/>
    </row>
    <row r="64" spans="1:16" ht="9.9" customHeight="1" x14ac:dyDescent="0.3">
      <c r="A64" s="161" t="s">
        <v>474</v>
      </c>
      <c r="B64" s="187" t="s">
        <v>379</v>
      </c>
      <c r="C64" s="188"/>
      <c r="D64" s="188"/>
      <c r="E64" s="188"/>
      <c r="F64" s="188"/>
      <c r="G64" s="191" t="s">
        <v>475</v>
      </c>
      <c r="H64" s="192"/>
      <c r="I64" s="192"/>
      <c r="J64" s="192"/>
      <c r="K64" s="192"/>
      <c r="L64" s="179">
        <v>178559.99</v>
      </c>
      <c r="M64" s="179">
        <v>195006.76</v>
      </c>
      <c r="N64" s="179">
        <v>178559.99</v>
      </c>
      <c r="O64" s="179">
        <v>195006.76</v>
      </c>
      <c r="P64" s="175"/>
    </row>
    <row r="65" spans="1:16" ht="9.9" customHeight="1" x14ac:dyDescent="0.3">
      <c r="A65" s="162" t="s">
        <v>379</v>
      </c>
      <c r="B65" s="187" t="s">
        <v>379</v>
      </c>
      <c r="C65" s="188"/>
      <c r="D65" s="188"/>
      <c r="E65" s="188"/>
      <c r="F65" s="188"/>
      <c r="G65" s="169" t="s">
        <v>379</v>
      </c>
      <c r="H65" s="170"/>
      <c r="I65" s="170"/>
      <c r="J65" s="170"/>
      <c r="K65" s="170"/>
      <c r="L65" s="181"/>
      <c r="M65" s="181"/>
      <c r="N65" s="181"/>
      <c r="O65" s="181"/>
      <c r="P65" s="170"/>
    </row>
    <row r="66" spans="1:16" ht="9.9" customHeight="1" x14ac:dyDescent="0.3">
      <c r="A66" s="160" t="s">
        <v>476</v>
      </c>
      <c r="B66" s="158" t="s">
        <v>379</v>
      </c>
      <c r="C66" s="189" t="s">
        <v>477</v>
      </c>
      <c r="D66" s="190"/>
      <c r="E66" s="190"/>
      <c r="F66" s="190"/>
      <c r="G66" s="190"/>
      <c r="H66" s="190"/>
      <c r="I66" s="190"/>
      <c r="J66" s="190"/>
      <c r="K66" s="190"/>
      <c r="L66" s="178">
        <v>21618684.640000001</v>
      </c>
      <c r="M66" s="178">
        <v>30508.98</v>
      </c>
      <c r="N66" s="178">
        <v>314364.92</v>
      </c>
      <c r="O66" s="178">
        <v>21334828.699999999</v>
      </c>
      <c r="P66" s="176"/>
    </row>
    <row r="67" spans="1:16" ht="9.9" customHeight="1" x14ac:dyDescent="0.3">
      <c r="A67" s="160" t="s">
        <v>478</v>
      </c>
      <c r="B67" s="187" t="s">
        <v>379</v>
      </c>
      <c r="C67" s="188"/>
      <c r="D67" s="189" t="s">
        <v>479</v>
      </c>
      <c r="E67" s="190"/>
      <c r="F67" s="190"/>
      <c r="G67" s="190"/>
      <c r="H67" s="190"/>
      <c r="I67" s="190"/>
      <c r="J67" s="190"/>
      <c r="K67" s="190"/>
      <c r="L67" s="178">
        <v>11964129.949999999</v>
      </c>
      <c r="M67" s="178">
        <v>30508.98</v>
      </c>
      <c r="N67" s="178">
        <v>314364.92</v>
      </c>
      <c r="O67" s="178">
        <v>11680274.01</v>
      </c>
      <c r="P67" s="176"/>
    </row>
    <row r="68" spans="1:16" ht="9.9" customHeight="1" x14ac:dyDescent="0.3">
      <c r="A68" s="160" t="s">
        <v>480</v>
      </c>
      <c r="B68" s="187" t="s">
        <v>379</v>
      </c>
      <c r="C68" s="188"/>
      <c r="D68" s="188"/>
      <c r="E68" s="189" t="s">
        <v>481</v>
      </c>
      <c r="F68" s="190"/>
      <c r="G68" s="190"/>
      <c r="H68" s="190"/>
      <c r="I68" s="190"/>
      <c r="J68" s="190"/>
      <c r="K68" s="190"/>
      <c r="L68" s="178">
        <v>42801980.68</v>
      </c>
      <c r="M68" s="178">
        <v>30508.98</v>
      </c>
      <c r="N68" s="178">
        <v>0</v>
      </c>
      <c r="O68" s="178">
        <v>42832489.659999996</v>
      </c>
      <c r="P68" s="176"/>
    </row>
    <row r="69" spans="1:16" ht="9.9" customHeight="1" x14ac:dyDescent="0.3">
      <c r="A69" s="160" t="s">
        <v>482</v>
      </c>
      <c r="B69" s="187" t="s">
        <v>379</v>
      </c>
      <c r="C69" s="188"/>
      <c r="D69" s="188"/>
      <c r="E69" s="188"/>
      <c r="F69" s="189" t="s">
        <v>481</v>
      </c>
      <c r="G69" s="190"/>
      <c r="H69" s="190"/>
      <c r="I69" s="190"/>
      <c r="J69" s="190"/>
      <c r="K69" s="190"/>
      <c r="L69" s="178">
        <v>42801980.68</v>
      </c>
      <c r="M69" s="178">
        <v>30508.98</v>
      </c>
      <c r="N69" s="178">
        <v>0</v>
      </c>
      <c r="O69" s="178">
        <v>42832489.659999996</v>
      </c>
      <c r="P69" s="176"/>
    </row>
    <row r="70" spans="1:16" ht="9.9" customHeight="1" x14ac:dyDescent="0.3">
      <c r="A70" s="161" t="s">
        <v>483</v>
      </c>
      <c r="B70" s="187" t="s">
        <v>379</v>
      </c>
      <c r="C70" s="188"/>
      <c r="D70" s="188"/>
      <c r="E70" s="188"/>
      <c r="F70" s="188"/>
      <c r="G70" s="191" t="s">
        <v>484</v>
      </c>
      <c r="H70" s="192"/>
      <c r="I70" s="192"/>
      <c r="J70" s="192"/>
      <c r="K70" s="192"/>
      <c r="L70" s="179">
        <v>759111.34</v>
      </c>
      <c r="M70" s="179">
        <v>0</v>
      </c>
      <c r="N70" s="179">
        <v>0</v>
      </c>
      <c r="O70" s="179">
        <v>759111.34</v>
      </c>
      <c r="P70" s="175"/>
    </row>
    <row r="71" spans="1:16" ht="9.9" customHeight="1" x14ac:dyDescent="0.3">
      <c r="A71" s="161" t="s">
        <v>485</v>
      </c>
      <c r="B71" s="187" t="s">
        <v>379</v>
      </c>
      <c r="C71" s="188"/>
      <c r="D71" s="188"/>
      <c r="E71" s="188"/>
      <c r="F71" s="188"/>
      <c r="G71" s="191" t="s">
        <v>486</v>
      </c>
      <c r="H71" s="192"/>
      <c r="I71" s="192"/>
      <c r="J71" s="192"/>
      <c r="K71" s="192"/>
      <c r="L71" s="179">
        <v>350327.15</v>
      </c>
      <c r="M71" s="179">
        <v>0</v>
      </c>
      <c r="N71" s="179">
        <v>0</v>
      </c>
      <c r="O71" s="179">
        <v>350327.15</v>
      </c>
      <c r="P71" s="175"/>
    </row>
    <row r="72" spans="1:16" ht="9.9" customHeight="1" x14ac:dyDescent="0.3">
      <c r="A72" s="161" t="s">
        <v>487</v>
      </c>
      <c r="B72" s="187" t="s">
        <v>379</v>
      </c>
      <c r="C72" s="188"/>
      <c r="D72" s="188"/>
      <c r="E72" s="188"/>
      <c r="F72" s="188"/>
      <c r="G72" s="191" t="s">
        <v>488</v>
      </c>
      <c r="H72" s="192"/>
      <c r="I72" s="192"/>
      <c r="J72" s="192"/>
      <c r="K72" s="192"/>
      <c r="L72" s="179">
        <v>1108963.1499999999</v>
      </c>
      <c r="M72" s="179">
        <v>0</v>
      </c>
      <c r="N72" s="179">
        <v>0</v>
      </c>
      <c r="O72" s="179">
        <v>1108963.1499999999</v>
      </c>
      <c r="P72" s="175"/>
    </row>
    <row r="73" spans="1:16" ht="9.9" customHeight="1" x14ac:dyDescent="0.3">
      <c r="A73" s="161" t="s">
        <v>489</v>
      </c>
      <c r="B73" s="187" t="s">
        <v>379</v>
      </c>
      <c r="C73" s="188"/>
      <c r="D73" s="188"/>
      <c r="E73" s="188"/>
      <c r="F73" s="188"/>
      <c r="G73" s="191" t="s">
        <v>490</v>
      </c>
      <c r="H73" s="192"/>
      <c r="I73" s="192"/>
      <c r="J73" s="192"/>
      <c r="K73" s="192"/>
      <c r="L73" s="179">
        <v>1316095.44</v>
      </c>
      <c r="M73" s="179">
        <v>0</v>
      </c>
      <c r="N73" s="179">
        <v>0</v>
      </c>
      <c r="O73" s="179">
        <v>1316095.44</v>
      </c>
      <c r="P73" s="175"/>
    </row>
    <row r="74" spans="1:16" ht="9.9" customHeight="1" x14ac:dyDescent="0.3">
      <c r="A74" s="161" t="s">
        <v>491</v>
      </c>
      <c r="B74" s="187" t="s">
        <v>379</v>
      </c>
      <c r="C74" s="188"/>
      <c r="D74" s="188"/>
      <c r="E74" s="188"/>
      <c r="F74" s="188"/>
      <c r="G74" s="191" t="s">
        <v>492</v>
      </c>
      <c r="H74" s="192"/>
      <c r="I74" s="192"/>
      <c r="J74" s="192"/>
      <c r="K74" s="192"/>
      <c r="L74" s="179">
        <v>4586499.28</v>
      </c>
      <c r="M74" s="179">
        <v>21256.98</v>
      </c>
      <c r="N74" s="179">
        <v>0</v>
      </c>
      <c r="O74" s="179">
        <v>4607756.26</v>
      </c>
      <c r="P74" s="175"/>
    </row>
    <row r="75" spans="1:16" ht="9.9" customHeight="1" x14ac:dyDescent="0.3">
      <c r="A75" s="161" t="s">
        <v>493</v>
      </c>
      <c r="B75" s="187" t="s">
        <v>379</v>
      </c>
      <c r="C75" s="188"/>
      <c r="D75" s="188"/>
      <c r="E75" s="188"/>
      <c r="F75" s="188"/>
      <c r="G75" s="191" t="s">
        <v>494</v>
      </c>
      <c r="H75" s="192"/>
      <c r="I75" s="192"/>
      <c r="J75" s="192"/>
      <c r="K75" s="192"/>
      <c r="L75" s="179">
        <v>584788.54</v>
      </c>
      <c r="M75" s="179">
        <v>0</v>
      </c>
      <c r="N75" s="179">
        <v>0</v>
      </c>
      <c r="O75" s="179">
        <v>584788.54</v>
      </c>
      <c r="P75" s="175"/>
    </row>
    <row r="76" spans="1:16" ht="9.9" customHeight="1" x14ac:dyDescent="0.3">
      <c r="A76" s="161" t="s">
        <v>495</v>
      </c>
      <c r="B76" s="187" t="s">
        <v>379</v>
      </c>
      <c r="C76" s="188"/>
      <c r="D76" s="188"/>
      <c r="E76" s="188"/>
      <c r="F76" s="188"/>
      <c r="G76" s="191" t="s">
        <v>496</v>
      </c>
      <c r="H76" s="192"/>
      <c r="I76" s="192"/>
      <c r="J76" s="192"/>
      <c r="K76" s="192"/>
      <c r="L76" s="179">
        <v>5115103.99</v>
      </c>
      <c r="M76" s="179">
        <v>9252</v>
      </c>
      <c r="N76" s="179">
        <v>0</v>
      </c>
      <c r="O76" s="179">
        <v>5124355.99</v>
      </c>
      <c r="P76" s="175"/>
    </row>
    <row r="77" spans="1:16" ht="9.9" customHeight="1" x14ac:dyDescent="0.3">
      <c r="A77" s="161" t="s">
        <v>497</v>
      </c>
      <c r="B77" s="187" t="s">
        <v>379</v>
      </c>
      <c r="C77" s="188"/>
      <c r="D77" s="188"/>
      <c r="E77" s="188"/>
      <c r="F77" s="188"/>
      <c r="G77" s="191" t="s">
        <v>498</v>
      </c>
      <c r="H77" s="192"/>
      <c r="I77" s="192"/>
      <c r="J77" s="192"/>
      <c r="K77" s="192"/>
      <c r="L77" s="179">
        <v>76973.740000000005</v>
      </c>
      <c r="M77" s="179">
        <v>0</v>
      </c>
      <c r="N77" s="179">
        <v>0</v>
      </c>
      <c r="O77" s="179">
        <v>76973.740000000005</v>
      </c>
      <c r="P77" s="175"/>
    </row>
    <row r="78" spans="1:16" ht="9.9" customHeight="1" x14ac:dyDescent="0.3">
      <c r="A78" s="161" t="s">
        <v>499</v>
      </c>
      <c r="B78" s="187" t="s">
        <v>379</v>
      </c>
      <c r="C78" s="188"/>
      <c r="D78" s="188"/>
      <c r="E78" s="188"/>
      <c r="F78" s="188"/>
      <c r="G78" s="191" t="s">
        <v>500</v>
      </c>
      <c r="H78" s="192"/>
      <c r="I78" s="192"/>
      <c r="J78" s="192"/>
      <c r="K78" s="192"/>
      <c r="L78" s="179">
        <v>48104.38</v>
      </c>
      <c r="M78" s="179">
        <v>0</v>
      </c>
      <c r="N78" s="179">
        <v>0</v>
      </c>
      <c r="O78" s="179">
        <v>48104.38</v>
      </c>
      <c r="P78" s="175"/>
    </row>
    <row r="79" spans="1:16" ht="9.9" customHeight="1" x14ac:dyDescent="0.3">
      <c r="A79" s="161" t="s">
        <v>501</v>
      </c>
      <c r="B79" s="187" t="s">
        <v>379</v>
      </c>
      <c r="C79" s="188"/>
      <c r="D79" s="188"/>
      <c r="E79" s="188"/>
      <c r="F79" s="188"/>
      <c r="G79" s="191" t="s">
        <v>502</v>
      </c>
      <c r="H79" s="192"/>
      <c r="I79" s="192"/>
      <c r="J79" s="192"/>
      <c r="K79" s="192"/>
      <c r="L79" s="179">
        <v>556431.16</v>
      </c>
      <c r="M79" s="179">
        <v>0</v>
      </c>
      <c r="N79" s="179">
        <v>0</v>
      </c>
      <c r="O79" s="179">
        <v>556431.16</v>
      </c>
      <c r="P79" s="175"/>
    </row>
    <row r="80" spans="1:16" ht="9.9" customHeight="1" x14ac:dyDescent="0.3">
      <c r="A80" s="161" t="s">
        <v>503</v>
      </c>
      <c r="B80" s="187" t="s">
        <v>379</v>
      </c>
      <c r="C80" s="188"/>
      <c r="D80" s="188"/>
      <c r="E80" s="188"/>
      <c r="F80" s="188"/>
      <c r="G80" s="191" t="s">
        <v>504</v>
      </c>
      <c r="H80" s="192"/>
      <c r="I80" s="192"/>
      <c r="J80" s="192"/>
      <c r="K80" s="192"/>
      <c r="L80" s="179">
        <v>120178.97</v>
      </c>
      <c r="M80" s="179">
        <v>0</v>
      </c>
      <c r="N80" s="179">
        <v>0</v>
      </c>
      <c r="O80" s="179">
        <v>120178.97</v>
      </c>
      <c r="P80" s="175"/>
    </row>
    <row r="81" spans="1:16" ht="9.9" customHeight="1" x14ac:dyDescent="0.3">
      <c r="A81" s="161" t="s">
        <v>505</v>
      </c>
      <c r="B81" s="187" t="s">
        <v>379</v>
      </c>
      <c r="C81" s="188"/>
      <c r="D81" s="188"/>
      <c r="E81" s="188"/>
      <c r="F81" s="188"/>
      <c r="G81" s="191" t="s">
        <v>506</v>
      </c>
      <c r="H81" s="192"/>
      <c r="I81" s="192"/>
      <c r="J81" s="192"/>
      <c r="K81" s="192"/>
      <c r="L81" s="179">
        <v>31828.44</v>
      </c>
      <c r="M81" s="179">
        <v>0</v>
      </c>
      <c r="N81" s="179">
        <v>0</v>
      </c>
      <c r="O81" s="179">
        <v>31828.44</v>
      </c>
      <c r="P81" s="175"/>
    </row>
    <row r="82" spans="1:16" ht="9.9" customHeight="1" x14ac:dyDescent="0.3">
      <c r="A82" s="161" t="s">
        <v>507</v>
      </c>
      <c r="B82" s="187" t="s">
        <v>379</v>
      </c>
      <c r="C82" s="188"/>
      <c r="D82" s="188"/>
      <c r="E82" s="188"/>
      <c r="F82" s="188"/>
      <c r="G82" s="191" t="s">
        <v>508</v>
      </c>
      <c r="H82" s="192"/>
      <c r="I82" s="192"/>
      <c r="J82" s="192"/>
      <c r="K82" s="192"/>
      <c r="L82" s="179">
        <v>525406.35</v>
      </c>
      <c r="M82" s="179">
        <v>0</v>
      </c>
      <c r="N82" s="179">
        <v>0</v>
      </c>
      <c r="O82" s="179">
        <v>525406.35</v>
      </c>
      <c r="P82" s="175"/>
    </row>
    <row r="83" spans="1:16" ht="9.9" customHeight="1" x14ac:dyDescent="0.3">
      <c r="A83" s="161" t="s">
        <v>509</v>
      </c>
      <c r="B83" s="187" t="s">
        <v>379</v>
      </c>
      <c r="C83" s="188"/>
      <c r="D83" s="188"/>
      <c r="E83" s="188"/>
      <c r="F83" s="188"/>
      <c r="G83" s="191" t="s">
        <v>510</v>
      </c>
      <c r="H83" s="192"/>
      <c r="I83" s="192"/>
      <c r="J83" s="192"/>
      <c r="K83" s="192"/>
      <c r="L83" s="179">
        <v>4009607.95</v>
      </c>
      <c r="M83" s="179">
        <v>0</v>
      </c>
      <c r="N83" s="179">
        <v>0</v>
      </c>
      <c r="O83" s="179">
        <v>4009607.95</v>
      </c>
      <c r="P83" s="175"/>
    </row>
    <row r="84" spans="1:16" ht="9.9" customHeight="1" x14ac:dyDescent="0.3">
      <c r="A84" s="161" t="s">
        <v>511</v>
      </c>
      <c r="B84" s="187" t="s">
        <v>379</v>
      </c>
      <c r="C84" s="188"/>
      <c r="D84" s="188"/>
      <c r="E84" s="188"/>
      <c r="F84" s="188"/>
      <c r="G84" s="191" t="s">
        <v>512</v>
      </c>
      <c r="H84" s="192"/>
      <c r="I84" s="192"/>
      <c r="J84" s="192"/>
      <c r="K84" s="192"/>
      <c r="L84" s="179">
        <v>5617914.8700000001</v>
      </c>
      <c r="M84" s="179">
        <v>0</v>
      </c>
      <c r="N84" s="179">
        <v>0</v>
      </c>
      <c r="O84" s="179">
        <v>5617914.8700000001</v>
      </c>
      <c r="P84" s="175"/>
    </row>
    <row r="85" spans="1:16" ht="9.9" customHeight="1" x14ac:dyDescent="0.3">
      <c r="A85" s="161" t="s">
        <v>513</v>
      </c>
      <c r="B85" s="187" t="s">
        <v>379</v>
      </c>
      <c r="C85" s="188"/>
      <c r="D85" s="188"/>
      <c r="E85" s="188"/>
      <c r="F85" s="188"/>
      <c r="G85" s="191" t="s">
        <v>514</v>
      </c>
      <c r="H85" s="192"/>
      <c r="I85" s="192"/>
      <c r="J85" s="192"/>
      <c r="K85" s="192"/>
      <c r="L85" s="179">
        <v>1338399.67</v>
      </c>
      <c r="M85" s="179">
        <v>0</v>
      </c>
      <c r="N85" s="179">
        <v>0</v>
      </c>
      <c r="O85" s="179">
        <v>1338399.67</v>
      </c>
      <c r="P85" s="175"/>
    </row>
    <row r="86" spans="1:16" ht="9.9" customHeight="1" x14ac:dyDescent="0.3">
      <c r="A86" s="161" t="s">
        <v>515</v>
      </c>
      <c r="B86" s="187" t="s">
        <v>379</v>
      </c>
      <c r="C86" s="188"/>
      <c r="D86" s="188"/>
      <c r="E86" s="188"/>
      <c r="F86" s="188"/>
      <c r="G86" s="191" t="s">
        <v>516</v>
      </c>
      <c r="H86" s="192"/>
      <c r="I86" s="192"/>
      <c r="J86" s="192"/>
      <c r="K86" s="192"/>
      <c r="L86" s="179">
        <v>7007476.5800000001</v>
      </c>
      <c r="M86" s="179">
        <v>0</v>
      </c>
      <c r="N86" s="179">
        <v>0</v>
      </c>
      <c r="O86" s="179">
        <v>7007476.5800000001</v>
      </c>
      <c r="P86" s="175"/>
    </row>
    <row r="87" spans="1:16" ht="9.9" customHeight="1" x14ac:dyDescent="0.3">
      <c r="A87" s="161" t="s">
        <v>517</v>
      </c>
      <c r="B87" s="187" t="s">
        <v>379</v>
      </c>
      <c r="C87" s="188"/>
      <c r="D87" s="188"/>
      <c r="E87" s="188"/>
      <c r="F87" s="188"/>
      <c r="G87" s="191" t="s">
        <v>518</v>
      </c>
      <c r="H87" s="192"/>
      <c r="I87" s="192"/>
      <c r="J87" s="192"/>
      <c r="K87" s="192"/>
      <c r="L87" s="179">
        <v>348448.03</v>
      </c>
      <c r="M87" s="179">
        <v>0</v>
      </c>
      <c r="N87" s="179">
        <v>0</v>
      </c>
      <c r="O87" s="179">
        <v>348448.03</v>
      </c>
      <c r="P87" s="175"/>
    </row>
    <row r="88" spans="1:16" ht="18.899999999999999" customHeight="1" x14ac:dyDescent="0.3">
      <c r="A88" s="161" t="s">
        <v>519</v>
      </c>
      <c r="B88" s="187" t="s">
        <v>379</v>
      </c>
      <c r="C88" s="188"/>
      <c r="D88" s="188"/>
      <c r="E88" s="188"/>
      <c r="F88" s="188"/>
      <c r="G88" s="191" t="s">
        <v>520</v>
      </c>
      <c r="H88" s="192"/>
      <c r="I88" s="192"/>
      <c r="J88" s="192"/>
      <c r="K88" s="192"/>
      <c r="L88" s="179">
        <v>2769863.61</v>
      </c>
      <c r="M88" s="179">
        <v>0</v>
      </c>
      <c r="N88" s="179">
        <v>0</v>
      </c>
      <c r="O88" s="179">
        <v>2769863.61</v>
      </c>
      <c r="P88" s="175"/>
    </row>
    <row r="89" spans="1:16" ht="9.9" customHeight="1" x14ac:dyDescent="0.3">
      <c r="A89" s="161" t="s">
        <v>521</v>
      </c>
      <c r="B89" s="187" t="s">
        <v>379</v>
      </c>
      <c r="C89" s="188"/>
      <c r="D89" s="188"/>
      <c r="E89" s="188"/>
      <c r="F89" s="188"/>
      <c r="G89" s="191" t="s">
        <v>522</v>
      </c>
      <c r="H89" s="192"/>
      <c r="I89" s="192"/>
      <c r="J89" s="192"/>
      <c r="K89" s="192"/>
      <c r="L89" s="179">
        <v>3832172.58</v>
      </c>
      <c r="M89" s="179">
        <v>0</v>
      </c>
      <c r="N89" s="179">
        <v>0</v>
      </c>
      <c r="O89" s="179">
        <v>3832172.58</v>
      </c>
      <c r="P89" s="175"/>
    </row>
    <row r="90" spans="1:16" ht="9.9" customHeight="1" x14ac:dyDescent="0.3">
      <c r="A90" s="161" t="s">
        <v>523</v>
      </c>
      <c r="B90" s="187" t="s">
        <v>379</v>
      </c>
      <c r="C90" s="188"/>
      <c r="D90" s="188"/>
      <c r="E90" s="188"/>
      <c r="F90" s="188"/>
      <c r="G90" s="191" t="s">
        <v>524</v>
      </c>
      <c r="H90" s="192"/>
      <c r="I90" s="192"/>
      <c r="J90" s="192"/>
      <c r="K90" s="192"/>
      <c r="L90" s="179">
        <v>174389.91</v>
      </c>
      <c r="M90" s="179">
        <v>0</v>
      </c>
      <c r="N90" s="179">
        <v>0</v>
      </c>
      <c r="O90" s="179">
        <v>174389.91</v>
      </c>
      <c r="P90" s="175"/>
    </row>
    <row r="91" spans="1:16" ht="9.9" customHeight="1" x14ac:dyDescent="0.3">
      <c r="A91" s="161" t="s">
        <v>525</v>
      </c>
      <c r="B91" s="187" t="s">
        <v>379</v>
      </c>
      <c r="C91" s="188"/>
      <c r="D91" s="188"/>
      <c r="E91" s="188"/>
      <c r="F91" s="188"/>
      <c r="G91" s="191" t="s">
        <v>526</v>
      </c>
      <c r="H91" s="192"/>
      <c r="I91" s="192"/>
      <c r="J91" s="192"/>
      <c r="K91" s="192"/>
      <c r="L91" s="179">
        <v>560490.98</v>
      </c>
      <c r="M91" s="179">
        <v>0</v>
      </c>
      <c r="N91" s="179">
        <v>0</v>
      </c>
      <c r="O91" s="179">
        <v>560490.98</v>
      </c>
      <c r="P91" s="175"/>
    </row>
    <row r="92" spans="1:16" ht="9.9" customHeight="1" x14ac:dyDescent="0.3">
      <c r="A92" s="161" t="s">
        <v>527</v>
      </c>
      <c r="B92" s="187" t="s">
        <v>379</v>
      </c>
      <c r="C92" s="188"/>
      <c r="D92" s="188"/>
      <c r="E92" s="188"/>
      <c r="F92" s="188"/>
      <c r="G92" s="191" t="s">
        <v>528</v>
      </c>
      <c r="H92" s="192"/>
      <c r="I92" s="192"/>
      <c r="J92" s="192"/>
      <c r="K92" s="192"/>
      <c r="L92" s="179">
        <v>69645.5</v>
      </c>
      <c r="M92" s="179">
        <v>0</v>
      </c>
      <c r="N92" s="179">
        <v>0</v>
      </c>
      <c r="O92" s="179">
        <v>69645.5</v>
      </c>
      <c r="P92" s="175"/>
    </row>
    <row r="93" spans="1:16" ht="9.9" customHeight="1" x14ac:dyDescent="0.3">
      <c r="A93" s="161" t="s">
        <v>529</v>
      </c>
      <c r="B93" s="187" t="s">
        <v>379</v>
      </c>
      <c r="C93" s="188"/>
      <c r="D93" s="188"/>
      <c r="E93" s="188"/>
      <c r="F93" s="188"/>
      <c r="G93" s="191" t="s">
        <v>530</v>
      </c>
      <c r="H93" s="192"/>
      <c r="I93" s="192"/>
      <c r="J93" s="192"/>
      <c r="K93" s="192"/>
      <c r="L93" s="179">
        <v>451228.94</v>
      </c>
      <c r="M93" s="179">
        <v>0</v>
      </c>
      <c r="N93" s="179">
        <v>0</v>
      </c>
      <c r="O93" s="179">
        <v>451228.94</v>
      </c>
      <c r="P93" s="175"/>
    </row>
    <row r="94" spans="1:16" ht="9.9" customHeight="1" x14ac:dyDescent="0.3">
      <c r="A94" s="161" t="s">
        <v>531</v>
      </c>
      <c r="B94" s="187" t="s">
        <v>379</v>
      </c>
      <c r="C94" s="188"/>
      <c r="D94" s="188"/>
      <c r="E94" s="188"/>
      <c r="F94" s="188"/>
      <c r="G94" s="191" t="s">
        <v>532</v>
      </c>
      <c r="H94" s="192"/>
      <c r="I94" s="192"/>
      <c r="J94" s="192"/>
      <c r="K94" s="192"/>
      <c r="L94" s="179">
        <v>385830.13</v>
      </c>
      <c r="M94" s="179">
        <v>0</v>
      </c>
      <c r="N94" s="179">
        <v>0</v>
      </c>
      <c r="O94" s="179">
        <v>385830.13</v>
      </c>
      <c r="P94" s="175"/>
    </row>
    <row r="95" spans="1:16" ht="9.9" customHeight="1" x14ac:dyDescent="0.3">
      <c r="A95" s="161" t="s">
        <v>533</v>
      </c>
      <c r="B95" s="187" t="s">
        <v>379</v>
      </c>
      <c r="C95" s="188"/>
      <c r="D95" s="188"/>
      <c r="E95" s="188"/>
      <c r="F95" s="188"/>
      <c r="G95" s="191" t="s">
        <v>534</v>
      </c>
      <c r="H95" s="192"/>
      <c r="I95" s="192"/>
      <c r="J95" s="192"/>
      <c r="K95" s="192"/>
      <c r="L95" s="179">
        <v>1056700</v>
      </c>
      <c r="M95" s="179">
        <v>0</v>
      </c>
      <c r="N95" s="179">
        <v>0</v>
      </c>
      <c r="O95" s="179">
        <v>1056700</v>
      </c>
      <c r="P95" s="175"/>
    </row>
    <row r="96" spans="1:16" ht="9.9" customHeight="1" x14ac:dyDescent="0.3">
      <c r="A96" s="161" t="s">
        <v>535</v>
      </c>
      <c r="B96" s="187" t="s">
        <v>379</v>
      </c>
      <c r="C96" s="188"/>
      <c r="D96" s="188"/>
      <c r="E96" s="188"/>
      <c r="F96" s="188"/>
      <c r="G96" s="191" t="s">
        <v>536</v>
      </c>
      <c r="H96" s="192"/>
      <c r="I96" s="192"/>
      <c r="J96" s="192"/>
      <c r="K96" s="192"/>
      <c r="L96" s="179">
        <v>463740.7</v>
      </c>
      <c r="M96" s="179">
        <v>0</v>
      </c>
      <c r="N96" s="179">
        <v>0</v>
      </c>
      <c r="O96" s="179">
        <v>463740.7</v>
      </c>
      <c r="P96" s="175"/>
    </row>
    <row r="97" spans="1:16" ht="9.9" customHeight="1" x14ac:dyDescent="0.3">
      <c r="A97" s="161" t="s">
        <v>537</v>
      </c>
      <c r="B97" s="187" t="s">
        <v>379</v>
      </c>
      <c r="C97" s="188"/>
      <c r="D97" s="188"/>
      <c r="E97" s="188"/>
      <c r="F97" s="188"/>
      <c r="G97" s="191" t="s">
        <v>538</v>
      </c>
      <c r="H97" s="192"/>
      <c r="I97" s="192"/>
      <c r="J97" s="192"/>
      <c r="K97" s="192"/>
      <c r="L97" s="179">
        <v>-463740.7</v>
      </c>
      <c r="M97" s="179">
        <v>0</v>
      </c>
      <c r="N97" s="179">
        <v>0</v>
      </c>
      <c r="O97" s="179">
        <v>-463740.7</v>
      </c>
      <c r="P97" s="175"/>
    </row>
    <row r="98" spans="1:16" ht="9.9" customHeight="1" x14ac:dyDescent="0.3">
      <c r="A98" s="162" t="s">
        <v>379</v>
      </c>
      <c r="B98" s="187" t="s">
        <v>379</v>
      </c>
      <c r="C98" s="188"/>
      <c r="D98" s="188"/>
      <c r="E98" s="188"/>
      <c r="F98" s="188"/>
      <c r="G98" s="169" t="s">
        <v>379</v>
      </c>
      <c r="H98" s="170"/>
      <c r="I98" s="170"/>
      <c r="J98" s="170"/>
      <c r="K98" s="170"/>
      <c r="L98" s="181"/>
      <c r="M98" s="181"/>
      <c r="N98" s="181"/>
      <c r="O98" s="181"/>
      <c r="P98" s="170"/>
    </row>
    <row r="99" spans="1:16" ht="9.9" customHeight="1" x14ac:dyDescent="0.3">
      <c r="A99" s="160" t="s">
        <v>539</v>
      </c>
      <c r="B99" s="187" t="s">
        <v>379</v>
      </c>
      <c r="C99" s="188"/>
      <c r="D99" s="188"/>
      <c r="E99" s="189" t="s">
        <v>540</v>
      </c>
      <c r="F99" s="190"/>
      <c r="G99" s="190"/>
      <c r="H99" s="190"/>
      <c r="I99" s="190"/>
      <c r="J99" s="190"/>
      <c r="K99" s="190"/>
      <c r="L99" s="178">
        <v>-31244041.190000001</v>
      </c>
      <c r="M99" s="178">
        <v>0</v>
      </c>
      <c r="N99" s="178">
        <v>308682.13</v>
      </c>
      <c r="O99" s="178">
        <v>-31552723.32</v>
      </c>
      <c r="P99" s="176"/>
    </row>
    <row r="100" spans="1:16" ht="9.9" customHeight="1" x14ac:dyDescent="0.3">
      <c r="A100" s="160" t="s">
        <v>541</v>
      </c>
      <c r="B100" s="187" t="s">
        <v>379</v>
      </c>
      <c r="C100" s="188"/>
      <c r="D100" s="188"/>
      <c r="E100" s="188"/>
      <c r="F100" s="189" t="s">
        <v>540</v>
      </c>
      <c r="G100" s="190"/>
      <c r="H100" s="190"/>
      <c r="I100" s="190"/>
      <c r="J100" s="190"/>
      <c r="K100" s="190"/>
      <c r="L100" s="178">
        <v>-31244041.190000001</v>
      </c>
      <c r="M100" s="178">
        <v>0</v>
      </c>
      <c r="N100" s="178">
        <v>308682.13</v>
      </c>
      <c r="O100" s="178">
        <v>-31552723.32</v>
      </c>
      <c r="P100" s="176"/>
    </row>
    <row r="101" spans="1:16" ht="9.9" customHeight="1" x14ac:dyDescent="0.3">
      <c r="A101" s="161" t="s">
        <v>542</v>
      </c>
      <c r="B101" s="187" t="s">
        <v>379</v>
      </c>
      <c r="C101" s="188"/>
      <c r="D101" s="188"/>
      <c r="E101" s="188"/>
      <c r="F101" s="188"/>
      <c r="G101" s="191" t="s">
        <v>543</v>
      </c>
      <c r="H101" s="192"/>
      <c r="I101" s="192"/>
      <c r="J101" s="192"/>
      <c r="K101" s="192"/>
      <c r="L101" s="179">
        <v>-1108963.1499999999</v>
      </c>
      <c r="M101" s="179">
        <v>0</v>
      </c>
      <c r="N101" s="179">
        <v>0</v>
      </c>
      <c r="O101" s="179">
        <v>-1108963.1499999999</v>
      </c>
      <c r="P101" s="175"/>
    </row>
    <row r="102" spans="1:16" ht="9.9" customHeight="1" x14ac:dyDescent="0.3">
      <c r="A102" s="161" t="s">
        <v>544</v>
      </c>
      <c r="B102" s="187" t="s">
        <v>379</v>
      </c>
      <c r="C102" s="188"/>
      <c r="D102" s="188"/>
      <c r="E102" s="188"/>
      <c r="F102" s="188"/>
      <c r="G102" s="191" t="s">
        <v>545</v>
      </c>
      <c r="H102" s="192"/>
      <c r="I102" s="192"/>
      <c r="J102" s="192"/>
      <c r="K102" s="192"/>
      <c r="L102" s="179">
        <v>-1557406.24</v>
      </c>
      <c r="M102" s="179">
        <v>0</v>
      </c>
      <c r="N102" s="179">
        <v>58217.26</v>
      </c>
      <c r="O102" s="179">
        <v>-1615623.5</v>
      </c>
      <c r="P102" s="175"/>
    </row>
    <row r="103" spans="1:16" ht="9.9" customHeight="1" x14ac:dyDescent="0.3">
      <c r="A103" s="161" t="s">
        <v>546</v>
      </c>
      <c r="B103" s="187" t="s">
        <v>379</v>
      </c>
      <c r="C103" s="188"/>
      <c r="D103" s="188"/>
      <c r="E103" s="188"/>
      <c r="F103" s="188"/>
      <c r="G103" s="191" t="s">
        <v>547</v>
      </c>
      <c r="H103" s="192"/>
      <c r="I103" s="192"/>
      <c r="J103" s="192"/>
      <c r="K103" s="192"/>
      <c r="L103" s="179">
        <v>-831956.02</v>
      </c>
      <c r="M103" s="179">
        <v>0</v>
      </c>
      <c r="N103" s="179">
        <v>4882.32</v>
      </c>
      <c r="O103" s="179">
        <v>-836838.34</v>
      </c>
      <c r="P103" s="175"/>
    </row>
    <row r="104" spans="1:16" ht="9.9" customHeight="1" x14ac:dyDescent="0.3">
      <c r="A104" s="161" t="s">
        <v>548</v>
      </c>
      <c r="B104" s="187" t="s">
        <v>379</v>
      </c>
      <c r="C104" s="188"/>
      <c r="D104" s="188"/>
      <c r="E104" s="188"/>
      <c r="F104" s="188"/>
      <c r="G104" s="191" t="s">
        <v>549</v>
      </c>
      <c r="H104" s="192"/>
      <c r="I104" s="192"/>
      <c r="J104" s="192"/>
      <c r="K104" s="192"/>
      <c r="L104" s="179">
        <v>-759111.34</v>
      </c>
      <c r="M104" s="179">
        <v>0</v>
      </c>
      <c r="N104" s="179">
        <v>0</v>
      </c>
      <c r="O104" s="179">
        <v>-759111.34</v>
      </c>
      <c r="P104" s="175"/>
    </row>
    <row r="105" spans="1:16" ht="9.9" customHeight="1" x14ac:dyDescent="0.3">
      <c r="A105" s="161" t="s">
        <v>550</v>
      </c>
      <c r="B105" s="187" t="s">
        <v>379</v>
      </c>
      <c r="C105" s="188"/>
      <c r="D105" s="188"/>
      <c r="E105" s="188"/>
      <c r="F105" s="188"/>
      <c r="G105" s="191" t="s">
        <v>551</v>
      </c>
      <c r="H105" s="192"/>
      <c r="I105" s="192"/>
      <c r="J105" s="192"/>
      <c r="K105" s="192"/>
      <c r="L105" s="179">
        <v>-2883569.01</v>
      </c>
      <c r="M105" s="179">
        <v>0</v>
      </c>
      <c r="N105" s="179">
        <v>133943.14000000001</v>
      </c>
      <c r="O105" s="179">
        <v>-3017512.15</v>
      </c>
      <c r="P105" s="175"/>
    </row>
    <row r="106" spans="1:16" ht="9.9" customHeight="1" x14ac:dyDescent="0.3">
      <c r="A106" s="161" t="s">
        <v>552</v>
      </c>
      <c r="B106" s="187" t="s">
        <v>379</v>
      </c>
      <c r="C106" s="188"/>
      <c r="D106" s="188"/>
      <c r="E106" s="188"/>
      <c r="F106" s="188"/>
      <c r="G106" s="191" t="s">
        <v>553</v>
      </c>
      <c r="H106" s="192"/>
      <c r="I106" s="192"/>
      <c r="J106" s="192"/>
      <c r="K106" s="192"/>
      <c r="L106" s="179">
        <v>-68769.490000000005</v>
      </c>
      <c r="M106" s="179">
        <v>0</v>
      </c>
      <c r="N106" s="179">
        <v>435.24</v>
      </c>
      <c r="O106" s="179">
        <v>-69204.73</v>
      </c>
      <c r="P106" s="175"/>
    </row>
    <row r="107" spans="1:16" ht="9.9" customHeight="1" x14ac:dyDescent="0.3">
      <c r="A107" s="161" t="s">
        <v>554</v>
      </c>
      <c r="B107" s="187" t="s">
        <v>379</v>
      </c>
      <c r="C107" s="188"/>
      <c r="D107" s="188"/>
      <c r="E107" s="188"/>
      <c r="F107" s="188"/>
      <c r="G107" s="191" t="s">
        <v>555</v>
      </c>
      <c r="H107" s="192"/>
      <c r="I107" s="192"/>
      <c r="J107" s="192"/>
      <c r="K107" s="192"/>
      <c r="L107" s="179">
        <v>-350327.15</v>
      </c>
      <c r="M107" s="179">
        <v>0</v>
      </c>
      <c r="N107" s="179">
        <v>0</v>
      </c>
      <c r="O107" s="179">
        <v>-350327.15</v>
      </c>
      <c r="P107" s="175"/>
    </row>
    <row r="108" spans="1:16" ht="9.9" customHeight="1" x14ac:dyDescent="0.3">
      <c r="A108" s="161" t="s">
        <v>556</v>
      </c>
      <c r="B108" s="187" t="s">
        <v>379</v>
      </c>
      <c r="C108" s="188"/>
      <c r="D108" s="188"/>
      <c r="E108" s="188"/>
      <c r="F108" s="188"/>
      <c r="G108" s="191" t="s">
        <v>557</v>
      </c>
      <c r="H108" s="192"/>
      <c r="I108" s="192"/>
      <c r="J108" s="192"/>
      <c r="K108" s="192"/>
      <c r="L108" s="179">
        <v>-48104.38</v>
      </c>
      <c r="M108" s="179">
        <v>0</v>
      </c>
      <c r="N108" s="179">
        <v>0</v>
      </c>
      <c r="O108" s="179">
        <v>-48104.38</v>
      </c>
      <c r="P108" s="175"/>
    </row>
    <row r="109" spans="1:16" ht="9.9" customHeight="1" x14ac:dyDescent="0.3">
      <c r="A109" s="161" t="s">
        <v>558</v>
      </c>
      <c r="B109" s="187" t="s">
        <v>379</v>
      </c>
      <c r="C109" s="188"/>
      <c r="D109" s="188"/>
      <c r="E109" s="188"/>
      <c r="F109" s="188"/>
      <c r="G109" s="191" t="s">
        <v>559</v>
      </c>
      <c r="H109" s="192"/>
      <c r="I109" s="192"/>
      <c r="J109" s="192"/>
      <c r="K109" s="192"/>
      <c r="L109" s="179">
        <v>-584788.54</v>
      </c>
      <c r="M109" s="179">
        <v>0</v>
      </c>
      <c r="N109" s="179">
        <v>0</v>
      </c>
      <c r="O109" s="179">
        <v>-584788.54</v>
      </c>
      <c r="P109" s="175"/>
    </row>
    <row r="110" spans="1:16" ht="9.9" customHeight="1" x14ac:dyDescent="0.3">
      <c r="A110" s="161" t="s">
        <v>560</v>
      </c>
      <c r="B110" s="187" t="s">
        <v>379</v>
      </c>
      <c r="C110" s="188"/>
      <c r="D110" s="188"/>
      <c r="E110" s="188"/>
      <c r="F110" s="188"/>
      <c r="G110" s="191" t="s">
        <v>561</v>
      </c>
      <c r="H110" s="192"/>
      <c r="I110" s="192"/>
      <c r="J110" s="192"/>
      <c r="K110" s="192"/>
      <c r="L110" s="179">
        <v>-545572.36</v>
      </c>
      <c r="M110" s="179">
        <v>0</v>
      </c>
      <c r="N110" s="179">
        <v>468.02</v>
      </c>
      <c r="O110" s="179">
        <v>-546040.38</v>
      </c>
      <c r="P110" s="175"/>
    </row>
    <row r="111" spans="1:16" ht="9.9" customHeight="1" x14ac:dyDescent="0.3">
      <c r="A111" s="161" t="s">
        <v>562</v>
      </c>
      <c r="B111" s="187" t="s">
        <v>379</v>
      </c>
      <c r="C111" s="188"/>
      <c r="D111" s="188"/>
      <c r="E111" s="188"/>
      <c r="F111" s="188"/>
      <c r="G111" s="191" t="s">
        <v>563</v>
      </c>
      <c r="H111" s="192"/>
      <c r="I111" s="192"/>
      <c r="J111" s="192"/>
      <c r="K111" s="192"/>
      <c r="L111" s="179">
        <v>-120178.97</v>
      </c>
      <c r="M111" s="179">
        <v>0</v>
      </c>
      <c r="N111" s="179">
        <v>0</v>
      </c>
      <c r="O111" s="179">
        <v>-120178.97</v>
      </c>
      <c r="P111" s="175"/>
    </row>
    <row r="112" spans="1:16" ht="9.9" customHeight="1" x14ac:dyDescent="0.3">
      <c r="A112" s="161" t="s">
        <v>564</v>
      </c>
      <c r="B112" s="187" t="s">
        <v>379</v>
      </c>
      <c r="C112" s="188"/>
      <c r="D112" s="188"/>
      <c r="E112" s="188"/>
      <c r="F112" s="188"/>
      <c r="G112" s="191" t="s">
        <v>565</v>
      </c>
      <c r="H112" s="192"/>
      <c r="I112" s="192"/>
      <c r="J112" s="192"/>
      <c r="K112" s="192"/>
      <c r="L112" s="179">
        <v>-31828.44</v>
      </c>
      <c r="M112" s="179">
        <v>0</v>
      </c>
      <c r="N112" s="179">
        <v>0</v>
      </c>
      <c r="O112" s="179">
        <v>-31828.44</v>
      </c>
      <c r="P112" s="175"/>
    </row>
    <row r="113" spans="1:16" ht="9.9" customHeight="1" x14ac:dyDescent="0.3">
      <c r="A113" s="161" t="s">
        <v>566</v>
      </c>
      <c r="B113" s="187" t="s">
        <v>379</v>
      </c>
      <c r="C113" s="188"/>
      <c r="D113" s="188"/>
      <c r="E113" s="188"/>
      <c r="F113" s="188"/>
      <c r="G113" s="191" t="s">
        <v>567</v>
      </c>
      <c r="H113" s="192"/>
      <c r="I113" s="192"/>
      <c r="J113" s="192"/>
      <c r="K113" s="192"/>
      <c r="L113" s="179">
        <v>-525406.35</v>
      </c>
      <c r="M113" s="179">
        <v>0</v>
      </c>
      <c r="N113" s="179">
        <v>0</v>
      </c>
      <c r="O113" s="179">
        <v>-525406.35</v>
      </c>
      <c r="P113" s="175"/>
    </row>
    <row r="114" spans="1:16" ht="9.9" customHeight="1" x14ac:dyDescent="0.3">
      <c r="A114" s="161" t="s">
        <v>568</v>
      </c>
      <c r="B114" s="187" t="s">
        <v>379</v>
      </c>
      <c r="C114" s="188"/>
      <c r="D114" s="188"/>
      <c r="E114" s="188"/>
      <c r="F114" s="188"/>
      <c r="G114" s="191" t="s">
        <v>569</v>
      </c>
      <c r="H114" s="192"/>
      <c r="I114" s="192"/>
      <c r="J114" s="192"/>
      <c r="K114" s="192"/>
      <c r="L114" s="179">
        <v>-2449111.67</v>
      </c>
      <c r="M114" s="179">
        <v>0</v>
      </c>
      <c r="N114" s="179">
        <v>27412.560000000001</v>
      </c>
      <c r="O114" s="179">
        <v>-2476524.23</v>
      </c>
      <c r="P114" s="175"/>
    </row>
    <row r="115" spans="1:16" ht="9.9" customHeight="1" x14ac:dyDescent="0.3">
      <c r="A115" s="161" t="s">
        <v>570</v>
      </c>
      <c r="B115" s="187" t="s">
        <v>379</v>
      </c>
      <c r="C115" s="188"/>
      <c r="D115" s="188"/>
      <c r="E115" s="188"/>
      <c r="F115" s="188"/>
      <c r="G115" s="191" t="s">
        <v>571</v>
      </c>
      <c r="H115" s="192"/>
      <c r="I115" s="192"/>
      <c r="J115" s="192"/>
      <c r="K115" s="192"/>
      <c r="L115" s="179">
        <v>-5248609.21</v>
      </c>
      <c r="M115" s="179">
        <v>0</v>
      </c>
      <c r="N115" s="179">
        <v>7108.8</v>
      </c>
      <c r="O115" s="179">
        <v>-5255718.01</v>
      </c>
      <c r="P115" s="175"/>
    </row>
    <row r="116" spans="1:16" ht="9.9" customHeight="1" x14ac:dyDescent="0.3">
      <c r="A116" s="161" t="s">
        <v>572</v>
      </c>
      <c r="B116" s="187" t="s">
        <v>379</v>
      </c>
      <c r="C116" s="188"/>
      <c r="D116" s="188"/>
      <c r="E116" s="188"/>
      <c r="F116" s="188"/>
      <c r="G116" s="191" t="s">
        <v>573</v>
      </c>
      <c r="H116" s="192"/>
      <c r="I116" s="192"/>
      <c r="J116" s="192"/>
      <c r="K116" s="192"/>
      <c r="L116" s="179">
        <v>-1222247.2</v>
      </c>
      <c r="M116" s="179">
        <v>0</v>
      </c>
      <c r="N116" s="179">
        <v>2524.4699999999998</v>
      </c>
      <c r="O116" s="179">
        <v>-1224771.67</v>
      </c>
      <c r="P116" s="175"/>
    </row>
    <row r="117" spans="1:16" ht="9.9" customHeight="1" x14ac:dyDescent="0.3">
      <c r="A117" s="161" t="s">
        <v>574</v>
      </c>
      <c r="B117" s="187" t="s">
        <v>379</v>
      </c>
      <c r="C117" s="188"/>
      <c r="D117" s="188"/>
      <c r="E117" s="188"/>
      <c r="F117" s="188"/>
      <c r="G117" s="191" t="s">
        <v>575</v>
      </c>
      <c r="H117" s="192"/>
      <c r="I117" s="192"/>
      <c r="J117" s="192"/>
      <c r="K117" s="192"/>
      <c r="L117" s="179">
        <v>-5447375.71</v>
      </c>
      <c r="M117" s="179">
        <v>0</v>
      </c>
      <c r="N117" s="179">
        <v>28419.25</v>
      </c>
      <c r="O117" s="179">
        <v>-5475794.96</v>
      </c>
      <c r="P117" s="175"/>
    </row>
    <row r="118" spans="1:16" ht="9.9" customHeight="1" x14ac:dyDescent="0.3">
      <c r="A118" s="161" t="s">
        <v>576</v>
      </c>
      <c r="B118" s="187" t="s">
        <v>379</v>
      </c>
      <c r="C118" s="188"/>
      <c r="D118" s="188"/>
      <c r="E118" s="188"/>
      <c r="F118" s="188"/>
      <c r="G118" s="191" t="s">
        <v>577</v>
      </c>
      <c r="H118" s="192"/>
      <c r="I118" s="192"/>
      <c r="J118" s="192"/>
      <c r="K118" s="192"/>
      <c r="L118" s="179">
        <v>-276284.63</v>
      </c>
      <c r="M118" s="179">
        <v>0</v>
      </c>
      <c r="N118" s="179">
        <v>1400.62</v>
      </c>
      <c r="O118" s="179">
        <v>-277685.25</v>
      </c>
      <c r="P118" s="175"/>
    </row>
    <row r="119" spans="1:16" ht="18.899999999999999" customHeight="1" x14ac:dyDescent="0.3">
      <c r="A119" s="161" t="s">
        <v>578</v>
      </c>
      <c r="B119" s="187" t="s">
        <v>379</v>
      </c>
      <c r="C119" s="188"/>
      <c r="D119" s="188"/>
      <c r="E119" s="188"/>
      <c r="F119" s="188"/>
      <c r="G119" s="191" t="s">
        <v>579</v>
      </c>
      <c r="H119" s="192"/>
      <c r="I119" s="192"/>
      <c r="J119" s="192"/>
      <c r="K119" s="192"/>
      <c r="L119" s="179">
        <v>-2766277.31</v>
      </c>
      <c r="M119" s="179">
        <v>0</v>
      </c>
      <c r="N119" s="179">
        <v>3080.98</v>
      </c>
      <c r="O119" s="179">
        <v>-2769358.29</v>
      </c>
      <c r="P119" s="175"/>
    </row>
    <row r="120" spans="1:16" ht="9.9" customHeight="1" x14ac:dyDescent="0.3">
      <c r="A120" s="161" t="s">
        <v>580</v>
      </c>
      <c r="B120" s="187" t="s">
        <v>379</v>
      </c>
      <c r="C120" s="188"/>
      <c r="D120" s="188"/>
      <c r="E120" s="188"/>
      <c r="F120" s="188"/>
      <c r="G120" s="191" t="s">
        <v>581</v>
      </c>
      <c r="H120" s="192"/>
      <c r="I120" s="192"/>
      <c r="J120" s="192"/>
      <c r="K120" s="192"/>
      <c r="L120" s="179">
        <v>-3832172.58</v>
      </c>
      <c r="M120" s="179">
        <v>0</v>
      </c>
      <c r="N120" s="179">
        <v>0</v>
      </c>
      <c r="O120" s="179">
        <v>-3832172.58</v>
      </c>
      <c r="P120" s="175"/>
    </row>
    <row r="121" spans="1:16" ht="9.9" customHeight="1" x14ac:dyDescent="0.3">
      <c r="A121" s="161" t="s">
        <v>582</v>
      </c>
      <c r="B121" s="187" t="s">
        <v>379</v>
      </c>
      <c r="C121" s="188"/>
      <c r="D121" s="188"/>
      <c r="E121" s="188"/>
      <c r="F121" s="188"/>
      <c r="G121" s="191" t="s">
        <v>583</v>
      </c>
      <c r="H121" s="192"/>
      <c r="I121" s="192"/>
      <c r="J121" s="192"/>
      <c r="K121" s="192"/>
      <c r="L121" s="179">
        <v>-174389.91</v>
      </c>
      <c r="M121" s="179">
        <v>0</v>
      </c>
      <c r="N121" s="179">
        <v>0</v>
      </c>
      <c r="O121" s="179">
        <v>-174389.91</v>
      </c>
      <c r="P121" s="175"/>
    </row>
    <row r="122" spans="1:16" ht="9.9" customHeight="1" x14ac:dyDescent="0.3">
      <c r="A122" s="161" t="s">
        <v>584</v>
      </c>
      <c r="B122" s="187" t="s">
        <v>379</v>
      </c>
      <c r="C122" s="188"/>
      <c r="D122" s="188"/>
      <c r="E122" s="188"/>
      <c r="F122" s="188"/>
      <c r="G122" s="191" t="s">
        <v>585</v>
      </c>
      <c r="H122" s="192"/>
      <c r="I122" s="192"/>
      <c r="J122" s="192"/>
      <c r="K122" s="192"/>
      <c r="L122" s="179">
        <v>-186894.88</v>
      </c>
      <c r="M122" s="179">
        <v>0</v>
      </c>
      <c r="N122" s="179">
        <v>9213.5499999999993</v>
      </c>
      <c r="O122" s="179">
        <v>-196108.43</v>
      </c>
      <c r="P122" s="175"/>
    </row>
    <row r="123" spans="1:16" ht="9.9" customHeight="1" x14ac:dyDescent="0.3">
      <c r="A123" s="161" t="s">
        <v>586</v>
      </c>
      <c r="B123" s="187" t="s">
        <v>379</v>
      </c>
      <c r="C123" s="188"/>
      <c r="D123" s="188"/>
      <c r="E123" s="188"/>
      <c r="F123" s="188"/>
      <c r="G123" s="191" t="s">
        <v>587</v>
      </c>
      <c r="H123" s="192"/>
      <c r="I123" s="192"/>
      <c r="J123" s="192"/>
      <c r="K123" s="192"/>
      <c r="L123" s="179">
        <v>-33939.74</v>
      </c>
      <c r="M123" s="179">
        <v>0</v>
      </c>
      <c r="N123" s="179">
        <v>445.63</v>
      </c>
      <c r="O123" s="179">
        <v>-34385.370000000003</v>
      </c>
      <c r="P123" s="175"/>
    </row>
    <row r="124" spans="1:16" ht="9.9" customHeight="1" x14ac:dyDescent="0.3">
      <c r="A124" s="161" t="s">
        <v>588</v>
      </c>
      <c r="B124" s="187" t="s">
        <v>379</v>
      </c>
      <c r="C124" s="188"/>
      <c r="D124" s="188"/>
      <c r="E124" s="188"/>
      <c r="F124" s="188"/>
      <c r="G124" s="191" t="s">
        <v>589</v>
      </c>
      <c r="H124" s="192"/>
      <c r="I124" s="192"/>
      <c r="J124" s="192"/>
      <c r="K124" s="192"/>
      <c r="L124" s="179">
        <v>-58091.5</v>
      </c>
      <c r="M124" s="179">
        <v>0</v>
      </c>
      <c r="N124" s="179">
        <v>7417.47</v>
      </c>
      <c r="O124" s="179">
        <v>-65508.97</v>
      </c>
      <c r="P124" s="175"/>
    </row>
    <row r="125" spans="1:16" ht="9.9" customHeight="1" x14ac:dyDescent="0.3">
      <c r="A125" s="161" t="s">
        <v>590</v>
      </c>
      <c r="B125" s="187" t="s">
        <v>379</v>
      </c>
      <c r="C125" s="188"/>
      <c r="D125" s="188"/>
      <c r="E125" s="188"/>
      <c r="F125" s="188"/>
      <c r="G125" s="191" t="s">
        <v>591</v>
      </c>
      <c r="H125" s="192"/>
      <c r="I125" s="192"/>
      <c r="J125" s="192"/>
      <c r="K125" s="192"/>
      <c r="L125" s="179">
        <v>-71289.960000000006</v>
      </c>
      <c r="M125" s="179">
        <v>0</v>
      </c>
      <c r="N125" s="179">
        <v>6342.41</v>
      </c>
      <c r="O125" s="179">
        <v>-77632.37</v>
      </c>
      <c r="P125" s="175"/>
    </row>
    <row r="126" spans="1:16" ht="9.9" customHeight="1" x14ac:dyDescent="0.3">
      <c r="A126" s="161" t="s">
        <v>592</v>
      </c>
      <c r="B126" s="187" t="s">
        <v>379</v>
      </c>
      <c r="C126" s="188"/>
      <c r="D126" s="188"/>
      <c r="E126" s="188"/>
      <c r="F126" s="188"/>
      <c r="G126" s="191" t="s">
        <v>593</v>
      </c>
      <c r="H126" s="192"/>
      <c r="I126" s="192"/>
      <c r="J126" s="192"/>
      <c r="K126" s="192"/>
      <c r="L126" s="179">
        <v>-61375.45</v>
      </c>
      <c r="M126" s="179">
        <v>0</v>
      </c>
      <c r="N126" s="179">
        <v>17370.41</v>
      </c>
      <c r="O126" s="179">
        <v>-78745.86</v>
      </c>
      <c r="P126" s="175"/>
    </row>
    <row r="127" spans="1:16" ht="9.9" customHeight="1" x14ac:dyDescent="0.3">
      <c r="A127" s="162" t="s">
        <v>379</v>
      </c>
      <c r="B127" s="187" t="s">
        <v>379</v>
      </c>
      <c r="C127" s="188"/>
      <c r="D127" s="188"/>
      <c r="E127" s="188"/>
      <c r="F127" s="188"/>
      <c r="G127" s="169" t="s">
        <v>379</v>
      </c>
      <c r="H127" s="170"/>
      <c r="I127" s="170"/>
      <c r="J127" s="170"/>
      <c r="K127" s="170"/>
      <c r="L127" s="181"/>
      <c r="M127" s="181"/>
      <c r="N127" s="181"/>
      <c r="O127" s="181"/>
      <c r="P127" s="170"/>
    </row>
    <row r="128" spans="1:16" ht="9.9" customHeight="1" x14ac:dyDescent="0.3">
      <c r="A128" s="160" t="s">
        <v>594</v>
      </c>
      <c r="B128" s="187" t="s">
        <v>379</v>
      </c>
      <c r="C128" s="188"/>
      <c r="D128" s="188"/>
      <c r="E128" s="189" t="s">
        <v>595</v>
      </c>
      <c r="F128" s="190"/>
      <c r="G128" s="190"/>
      <c r="H128" s="190"/>
      <c r="I128" s="190"/>
      <c r="J128" s="190"/>
      <c r="K128" s="190"/>
      <c r="L128" s="178">
        <v>318719.46000000002</v>
      </c>
      <c r="M128" s="178">
        <v>0</v>
      </c>
      <c r="N128" s="178">
        <v>5682.79</v>
      </c>
      <c r="O128" s="178">
        <v>313036.67</v>
      </c>
      <c r="P128" s="176"/>
    </row>
    <row r="129" spans="1:16" ht="9.9" customHeight="1" x14ac:dyDescent="0.3">
      <c r="A129" s="160" t="s">
        <v>596</v>
      </c>
      <c r="B129" s="187" t="s">
        <v>379</v>
      </c>
      <c r="C129" s="188"/>
      <c r="D129" s="188"/>
      <c r="E129" s="188"/>
      <c r="F129" s="189" t="s">
        <v>595</v>
      </c>
      <c r="G129" s="190"/>
      <c r="H129" s="190"/>
      <c r="I129" s="190"/>
      <c r="J129" s="190"/>
      <c r="K129" s="190"/>
      <c r="L129" s="178">
        <v>882788.32</v>
      </c>
      <c r="M129" s="178">
        <v>0</v>
      </c>
      <c r="N129" s="178">
        <v>0</v>
      </c>
      <c r="O129" s="178">
        <v>882788.32</v>
      </c>
      <c r="P129" s="176"/>
    </row>
    <row r="130" spans="1:16" ht="9.9" customHeight="1" x14ac:dyDescent="0.3">
      <c r="A130" s="161" t="s">
        <v>597</v>
      </c>
      <c r="B130" s="187" t="s">
        <v>379</v>
      </c>
      <c r="C130" s="188"/>
      <c r="D130" s="188"/>
      <c r="E130" s="188"/>
      <c r="F130" s="188"/>
      <c r="G130" s="191" t="s">
        <v>598</v>
      </c>
      <c r="H130" s="192"/>
      <c r="I130" s="192"/>
      <c r="J130" s="192"/>
      <c r="K130" s="192"/>
      <c r="L130" s="179">
        <v>759470.32</v>
      </c>
      <c r="M130" s="179">
        <v>0</v>
      </c>
      <c r="N130" s="179">
        <v>0</v>
      </c>
      <c r="O130" s="179">
        <v>759470.32</v>
      </c>
      <c r="P130" s="175"/>
    </row>
    <row r="131" spans="1:16" ht="9.9" customHeight="1" x14ac:dyDescent="0.3">
      <c r="A131" s="161" t="s">
        <v>599</v>
      </c>
      <c r="B131" s="187" t="s">
        <v>379</v>
      </c>
      <c r="C131" s="188"/>
      <c r="D131" s="188"/>
      <c r="E131" s="188"/>
      <c r="F131" s="188"/>
      <c r="G131" s="191" t="s">
        <v>600</v>
      </c>
      <c r="H131" s="192"/>
      <c r="I131" s="192"/>
      <c r="J131" s="192"/>
      <c r="K131" s="192"/>
      <c r="L131" s="179">
        <v>113798</v>
      </c>
      <c r="M131" s="179">
        <v>0</v>
      </c>
      <c r="N131" s="179">
        <v>0</v>
      </c>
      <c r="O131" s="179">
        <v>113798</v>
      </c>
      <c r="P131" s="175"/>
    </row>
    <row r="132" spans="1:16" ht="9.9" customHeight="1" x14ac:dyDescent="0.3">
      <c r="A132" s="161" t="s">
        <v>601</v>
      </c>
      <c r="B132" s="187" t="s">
        <v>379</v>
      </c>
      <c r="C132" s="188"/>
      <c r="D132" s="188"/>
      <c r="E132" s="188"/>
      <c r="F132" s="188"/>
      <c r="G132" s="191" t="s">
        <v>602</v>
      </c>
      <c r="H132" s="192"/>
      <c r="I132" s="192"/>
      <c r="J132" s="192"/>
      <c r="K132" s="192"/>
      <c r="L132" s="179">
        <v>9520</v>
      </c>
      <c r="M132" s="179">
        <v>0</v>
      </c>
      <c r="N132" s="179">
        <v>0</v>
      </c>
      <c r="O132" s="179">
        <v>9520</v>
      </c>
      <c r="P132" s="175"/>
    </row>
    <row r="133" spans="1:16" ht="9.9" customHeight="1" x14ac:dyDescent="0.3">
      <c r="A133" s="162" t="s">
        <v>379</v>
      </c>
      <c r="B133" s="187" t="s">
        <v>379</v>
      </c>
      <c r="C133" s="188"/>
      <c r="D133" s="188"/>
      <c r="E133" s="188"/>
      <c r="F133" s="188"/>
      <c r="G133" s="169" t="s">
        <v>379</v>
      </c>
      <c r="H133" s="170"/>
      <c r="I133" s="170"/>
      <c r="J133" s="170"/>
      <c r="K133" s="170"/>
      <c r="L133" s="181"/>
      <c r="M133" s="181"/>
      <c r="N133" s="181"/>
      <c r="O133" s="181"/>
      <c r="P133" s="170"/>
    </row>
    <row r="134" spans="1:16" ht="9.9" customHeight="1" x14ac:dyDescent="0.3">
      <c r="A134" s="160" t="s">
        <v>603</v>
      </c>
      <c r="B134" s="187" t="s">
        <v>379</v>
      </c>
      <c r="C134" s="188"/>
      <c r="D134" s="188"/>
      <c r="E134" s="188"/>
      <c r="F134" s="189" t="s">
        <v>604</v>
      </c>
      <c r="G134" s="190"/>
      <c r="H134" s="190"/>
      <c r="I134" s="190"/>
      <c r="J134" s="190"/>
      <c r="K134" s="190"/>
      <c r="L134" s="178">
        <v>-564068.86</v>
      </c>
      <c r="M134" s="178">
        <v>0</v>
      </c>
      <c r="N134" s="178">
        <v>5682.79</v>
      </c>
      <c r="O134" s="178">
        <v>-569751.65</v>
      </c>
      <c r="P134" s="176"/>
    </row>
    <row r="135" spans="1:16" ht="9.9" customHeight="1" x14ac:dyDescent="0.3">
      <c r="A135" s="161" t="s">
        <v>605</v>
      </c>
      <c r="B135" s="187" t="s">
        <v>379</v>
      </c>
      <c r="C135" s="188"/>
      <c r="D135" s="188"/>
      <c r="E135" s="188"/>
      <c r="F135" s="188"/>
      <c r="G135" s="191" t="s">
        <v>606</v>
      </c>
      <c r="H135" s="192"/>
      <c r="I135" s="192"/>
      <c r="J135" s="192"/>
      <c r="K135" s="192"/>
      <c r="L135" s="179">
        <v>-440750.86</v>
      </c>
      <c r="M135" s="179">
        <v>0</v>
      </c>
      <c r="N135" s="179">
        <v>5682.79</v>
      </c>
      <c r="O135" s="179">
        <v>-446433.65</v>
      </c>
      <c r="P135" s="175"/>
    </row>
    <row r="136" spans="1:16" ht="9.9" customHeight="1" x14ac:dyDescent="0.3">
      <c r="A136" s="161" t="s">
        <v>607</v>
      </c>
      <c r="B136" s="187" t="s">
        <v>379</v>
      </c>
      <c r="C136" s="188"/>
      <c r="D136" s="188"/>
      <c r="E136" s="188"/>
      <c r="F136" s="188"/>
      <c r="G136" s="191" t="s">
        <v>608</v>
      </c>
      <c r="H136" s="192"/>
      <c r="I136" s="192"/>
      <c r="J136" s="192"/>
      <c r="K136" s="192"/>
      <c r="L136" s="179">
        <v>-9520</v>
      </c>
      <c r="M136" s="179">
        <v>0</v>
      </c>
      <c r="N136" s="179">
        <v>0</v>
      </c>
      <c r="O136" s="179">
        <v>-9520</v>
      </c>
      <c r="P136" s="175"/>
    </row>
    <row r="137" spans="1:16" ht="9.9" customHeight="1" x14ac:dyDescent="0.3">
      <c r="A137" s="161" t="s">
        <v>609</v>
      </c>
      <c r="B137" s="187" t="s">
        <v>379</v>
      </c>
      <c r="C137" s="188"/>
      <c r="D137" s="188"/>
      <c r="E137" s="188"/>
      <c r="F137" s="188"/>
      <c r="G137" s="191" t="s">
        <v>610</v>
      </c>
      <c r="H137" s="192"/>
      <c r="I137" s="192"/>
      <c r="J137" s="192"/>
      <c r="K137" s="192"/>
      <c r="L137" s="179">
        <v>-113798</v>
      </c>
      <c r="M137" s="179">
        <v>0</v>
      </c>
      <c r="N137" s="179">
        <v>0</v>
      </c>
      <c r="O137" s="179">
        <v>-113798</v>
      </c>
      <c r="P137" s="175"/>
    </row>
    <row r="138" spans="1:16" ht="9.9" customHeight="1" x14ac:dyDescent="0.3">
      <c r="A138" s="162" t="s">
        <v>379</v>
      </c>
      <c r="B138" s="187" t="s">
        <v>379</v>
      </c>
      <c r="C138" s="188"/>
      <c r="D138" s="188"/>
      <c r="E138" s="188"/>
      <c r="F138" s="188"/>
      <c r="G138" s="169" t="s">
        <v>379</v>
      </c>
      <c r="H138" s="170"/>
      <c r="I138" s="170"/>
      <c r="J138" s="170"/>
      <c r="K138" s="170"/>
      <c r="L138" s="181"/>
      <c r="M138" s="181"/>
      <c r="N138" s="181"/>
      <c r="O138" s="181"/>
      <c r="P138" s="170"/>
    </row>
    <row r="139" spans="1:16" ht="9.9" customHeight="1" x14ac:dyDescent="0.3">
      <c r="A139" s="160" t="s">
        <v>611</v>
      </c>
      <c r="B139" s="187" t="s">
        <v>379</v>
      </c>
      <c r="C139" s="188"/>
      <c r="D139" s="188"/>
      <c r="E139" s="189" t="s">
        <v>612</v>
      </c>
      <c r="F139" s="190"/>
      <c r="G139" s="190"/>
      <c r="H139" s="190"/>
      <c r="I139" s="190"/>
      <c r="J139" s="190"/>
      <c r="K139" s="190"/>
      <c r="L139" s="178">
        <v>87471</v>
      </c>
      <c r="M139" s="178">
        <v>0</v>
      </c>
      <c r="N139" s="178">
        <v>0</v>
      </c>
      <c r="O139" s="178">
        <v>87471</v>
      </c>
      <c r="P139" s="176"/>
    </row>
    <row r="140" spans="1:16" ht="9.9" customHeight="1" x14ac:dyDescent="0.3">
      <c r="A140" s="160" t="s">
        <v>613</v>
      </c>
      <c r="B140" s="187" t="s">
        <v>379</v>
      </c>
      <c r="C140" s="188"/>
      <c r="D140" s="188"/>
      <c r="E140" s="188"/>
      <c r="F140" s="189" t="s">
        <v>612</v>
      </c>
      <c r="G140" s="190"/>
      <c r="H140" s="190"/>
      <c r="I140" s="190"/>
      <c r="J140" s="190"/>
      <c r="K140" s="190"/>
      <c r="L140" s="178">
        <v>87471</v>
      </c>
      <c r="M140" s="178">
        <v>0</v>
      </c>
      <c r="N140" s="178">
        <v>0</v>
      </c>
      <c r="O140" s="178">
        <v>87471</v>
      </c>
      <c r="P140" s="176"/>
    </row>
    <row r="141" spans="1:16" ht="9.9" customHeight="1" x14ac:dyDescent="0.3">
      <c r="A141" s="161" t="s">
        <v>614</v>
      </c>
      <c r="B141" s="187" t="s">
        <v>379</v>
      </c>
      <c r="C141" s="188"/>
      <c r="D141" s="188"/>
      <c r="E141" s="188"/>
      <c r="F141" s="188"/>
      <c r="G141" s="191" t="s">
        <v>615</v>
      </c>
      <c r="H141" s="192"/>
      <c r="I141" s="192"/>
      <c r="J141" s="192"/>
      <c r="K141" s="192"/>
      <c r="L141" s="179">
        <v>87471</v>
      </c>
      <c r="M141" s="179">
        <v>0</v>
      </c>
      <c r="N141" s="179">
        <v>0</v>
      </c>
      <c r="O141" s="179">
        <v>87471</v>
      </c>
      <c r="P141" s="175"/>
    </row>
    <row r="142" spans="1:16" ht="9.9" customHeight="1" x14ac:dyDescent="0.3">
      <c r="A142" s="162" t="s">
        <v>379</v>
      </c>
      <c r="B142" s="187" t="s">
        <v>379</v>
      </c>
      <c r="C142" s="188"/>
      <c r="D142" s="188"/>
      <c r="E142" s="188"/>
      <c r="F142" s="188"/>
      <c r="G142" s="169" t="s">
        <v>379</v>
      </c>
      <c r="H142" s="170"/>
      <c r="I142" s="170"/>
      <c r="J142" s="170"/>
      <c r="K142" s="170"/>
      <c r="L142" s="181"/>
      <c r="M142" s="181"/>
      <c r="N142" s="181"/>
      <c r="O142" s="181"/>
      <c r="P142" s="170"/>
    </row>
    <row r="143" spans="1:16" ht="9.9" customHeight="1" x14ac:dyDescent="0.3">
      <c r="A143" s="160" t="s">
        <v>616</v>
      </c>
      <c r="B143" s="187" t="s">
        <v>379</v>
      </c>
      <c r="C143" s="188"/>
      <c r="D143" s="189" t="s">
        <v>617</v>
      </c>
      <c r="E143" s="190"/>
      <c r="F143" s="190"/>
      <c r="G143" s="190"/>
      <c r="H143" s="190"/>
      <c r="I143" s="190"/>
      <c r="J143" s="190"/>
      <c r="K143" s="190"/>
      <c r="L143" s="178">
        <v>9654554.6899999995</v>
      </c>
      <c r="M143" s="178">
        <v>0</v>
      </c>
      <c r="N143" s="178">
        <v>0</v>
      </c>
      <c r="O143" s="178">
        <v>9654554.6899999995</v>
      </c>
      <c r="P143" s="176"/>
    </row>
    <row r="144" spans="1:16" ht="9.9" customHeight="1" x14ac:dyDescent="0.3">
      <c r="A144" s="160" t="s">
        <v>618</v>
      </c>
      <c r="B144" s="187" t="s">
        <v>379</v>
      </c>
      <c r="C144" s="188"/>
      <c r="D144" s="188"/>
      <c r="E144" s="189" t="s">
        <v>617</v>
      </c>
      <c r="F144" s="190"/>
      <c r="G144" s="190"/>
      <c r="H144" s="190"/>
      <c r="I144" s="190"/>
      <c r="J144" s="190"/>
      <c r="K144" s="190"/>
      <c r="L144" s="178">
        <v>9654554.6899999995</v>
      </c>
      <c r="M144" s="178">
        <v>0</v>
      </c>
      <c r="N144" s="178">
        <v>0</v>
      </c>
      <c r="O144" s="178">
        <v>9654554.6899999995</v>
      </c>
      <c r="P144" s="176"/>
    </row>
    <row r="145" spans="1:16" ht="9.9" customHeight="1" x14ac:dyDescent="0.3">
      <c r="A145" s="160" t="s">
        <v>619</v>
      </c>
      <c r="B145" s="187" t="s">
        <v>379</v>
      </c>
      <c r="C145" s="188"/>
      <c r="D145" s="188"/>
      <c r="E145" s="188"/>
      <c r="F145" s="189" t="s">
        <v>620</v>
      </c>
      <c r="G145" s="190"/>
      <c r="H145" s="190"/>
      <c r="I145" s="190"/>
      <c r="J145" s="190"/>
      <c r="K145" s="190"/>
      <c r="L145" s="178">
        <v>9654554.6899999995</v>
      </c>
      <c r="M145" s="178">
        <v>0</v>
      </c>
      <c r="N145" s="178">
        <v>0</v>
      </c>
      <c r="O145" s="178">
        <v>9654554.6899999995</v>
      </c>
      <c r="P145" s="176"/>
    </row>
    <row r="146" spans="1:16" ht="9.9" customHeight="1" x14ac:dyDescent="0.3">
      <c r="A146" s="161" t="s">
        <v>621</v>
      </c>
      <c r="B146" s="187" t="s">
        <v>379</v>
      </c>
      <c r="C146" s="188"/>
      <c r="D146" s="188"/>
      <c r="E146" s="188"/>
      <c r="F146" s="188"/>
      <c r="G146" s="191" t="s">
        <v>492</v>
      </c>
      <c r="H146" s="192"/>
      <c r="I146" s="192"/>
      <c r="J146" s="192"/>
      <c r="K146" s="192"/>
      <c r="L146" s="179">
        <v>29585</v>
      </c>
      <c r="M146" s="179">
        <v>0</v>
      </c>
      <c r="N146" s="179">
        <v>0</v>
      </c>
      <c r="O146" s="179">
        <v>29585</v>
      </c>
      <c r="P146" s="175"/>
    </row>
    <row r="147" spans="1:16" ht="9.9" customHeight="1" x14ac:dyDescent="0.3">
      <c r="A147" s="161" t="s">
        <v>622</v>
      </c>
      <c r="B147" s="187" t="s">
        <v>379</v>
      </c>
      <c r="C147" s="188"/>
      <c r="D147" s="188"/>
      <c r="E147" s="188"/>
      <c r="F147" s="188"/>
      <c r="G147" s="191" t="s">
        <v>623</v>
      </c>
      <c r="H147" s="192"/>
      <c r="I147" s="192"/>
      <c r="J147" s="192"/>
      <c r="K147" s="192"/>
      <c r="L147" s="179">
        <v>1267564.69</v>
      </c>
      <c r="M147" s="179">
        <v>0</v>
      </c>
      <c r="N147" s="179">
        <v>0</v>
      </c>
      <c r="O147" s="179">
        <v>1267564.69</v>
      </c>
      <c r="P147" s="175"/>
    </row>
    <row r="148" spans="1:16" ht="9.9" customHeight="1" x14ac:dyDescent="0.3">
      <c r="A148" s="161" t="s">
        <v>624</v>
      </c>
      <c r="B148" s="187" t="s">
        <v>379</v>
      </c>
      <c r="C148" s="188"/>
      <c r="D148" s="188"/>
      <c r="E148" s="188"/>
      <c r="F148" s="188"/>
      <c r="G148" s="191" t="s">
        <v>625</v>
      </c>
      <c r="H148" s="192"/>
      <c r="I148" s="192"/>
      <c r="J148" s="192"/>
      <c r="K148" s="192"/>
      <c r="L148" s="179">
        <v>35000</v>
      </c>
      <c r="M148" s="179">
        <v>0</v>
      </c>
      <c r="N148" s="179">
        <v>0</v>
      </c>
      <c r="O148" s="179">
        <v>35000</v>
      </c>
      <c r="P148" s="175"/>
    </row>
    <row r="149" spans="1:16" ht="9.9" customHeight="1" x14ac:dyDescent="0.3">
      <c r="A149" s="161" t="s">
        <v>626</v>
      </c>
      <c r="B149" s="187" t="s">
        <v>379</v>
      </c>
      <c r="C149" s="188"/>
      <c r="D149" s="188"/>
      <c r="E149" s="188"/>
      <c r="F149" s="188"/>
      <c r="G149" s="191" t="s">
        <v>627</v>
      </c>
      <c r="H149" s="192"/>
      <c r="I149" s="192"/>
      <c r="J149" s="192"/>
      <c r="K149" s="192"/>
      <c r="L149" s="179">
        <v>150000</v>
      </c>
      <c r="M149" s="179">
        <v>0</v>
      </c>
      <c r="N149" s="179">
        <v>0</v>
      </c>
      <c r="O149" s="179">
        <v>150000</v>
      </c>
      <c r="P149" s="175"/>
    </row>
    <row r="150" spans="1:16" ht="9.9" customHeight="1" x14ac:dyDescent="0.3">
      <c r="A150" s="161" t="s">
        <v>628</v>
      </c>
      <c r="B150" s="187" t="s">
        <v>379</v>
      </c>
      <c r="C150" s="188"/>
      <c r="D150" s="188"/>
      <c r="E150" s="188"/>
      <c r="F150" s="188"/>
      <c r="G150" s="191" t="s">
        <v>629</v>
      </c>
      <c r="H150" s="192"/>
      <c r="I150" s="192"/>
      <c r="J150" s="192"/>
      <c r="K150" s="192"/>
      <c r="L150" s="179">
        <v>8172405</v>
      </c>
      <c r="M150" s="179">
        <v>0</v>
      </c>
      <c r="N150" s="179">
        <v>0</v>
      </c>
      <c r="O150" s="179">
        <v>8172405</v>
      </c>
      <c r="P150" s="175"/>
    </row>
    <row r="151" spans="1:16" ht="9.9" customHeight="1" x14ac:dyDescent="0.3">
      <c r="A151" s="162" t="s">
        <v>379</v>
      </c>
      <c r="B151" s="187" t="s">
        <v>379</v>
      </c>
      <c r="C151" s="188"/>
      <c r="D151" s="188"/>
      <c r="E151" s="188"/>
      <c r="F151" s="188"/>
      <c r="G151" s="169" t="s">
        <v>379</v>
      </c>
      <c r="H151" s="170"/>
      <c r="I151" s="170"/>
      <c r="J151" s="170"/>
      <c r="K151" s="170"/>
      <c r="L151" s="181"/>
      <c r="M151" s="181"/>
      <c r="N151" s="181"/>
      <c r="O151" s="181"/>
      <c r="P151" s="170"/>
    </row>
    <row r="152" spans="1:16" ht="9.9" customHeight="1" x14ac:dyDescent="0.3">
      <c r="A152" s="160" t="s">
        <v>630</v>
      </c>
      <c r="B152" s="189" t="s">
        <v>631</v>
      </c>
      <c r="C152" s="190"/>
      <c r="D152" s="190"/>
      <c r="E152" s="190"/>
      <c r="F152" s="190"/>
      <c r="G152" s="190"/>
      <c r="H152" s="190"/>
      <c r="I152" s="190"/>
      <c r="J152" s="190"/>
      <c r="K152" s="190"/>
      <c r="L152" s="178">
        <v>29052166.050000001</v>
      </c>
      <c r="M152" s="178">
        <v>3459891.38</v>
      </c>
      <c r="N152" s="178">
        <v>3244680.14</v>
      </c>
      <c r="O152" s="178">
        <v>28836954.809999999</v>
      </c>
      <c r="P152" s="176"/>
    </row>
    <row r="153" spans="1:16" ht="9.9" customHeight="1" x14ac:dyDescent="0.3">
      <c r="A153" s="160" t="s">
        <v>632</v>
      </c>
      <c r="B153" s="158" t="s">
        <v>379</v>
      </c>
      <c r="C153" s="189" t="s">
        <v>633</v>
      </c>
      <c r="D153" s="190"/>
      <c r="E153" s="190"/>
      <c r="F153" s="190"/>
      <c r="G153" s="190"/>
      <c r="H153" s="190"/>
      <c r="I153" s="190"/>
      <c r="J153" s="190"/>
      <c r="K153" s="190"/>
      <c r="L153" s="178">
        <v>7365682.1900000004</v>
      </c>
      <c r="M153" s="178">
        <v>3176035.44</v>
      </c>
      <c r="N153" s="178">
        <v>3244341.16</v>
      </c>
      <c r="O153" s="178">
        <v>7433987.9100000001</v>
      </c>
      <c r="P153" s="176"/>
    </row>
    <row r="154" spans="1:16" ht="9.9" customHeight="1" x14ac:dyDescent="0.3">
      <c r="A154" s="160" t="s">
        <v>634</v>
      </c>
      <c r="B154" s="187" t="s">
        <v>379</v>
      </c>
      <c r="C154" s="188"/>
      <c r="D154" s="189" t="s">
        <v>635</v>
      </c>
      <c r="E154" s="190"/>
      <c r="F154" s="190"/>
      <c r="G154" s="190"/>
      <c r="H154" s="190"/>
      <c r="I154" s="190"/>
      <c r="J154" s="190"/>
      <c r="K154" s="190"/>
      <c r="L154" s="178">
        <v>1085759.8899999999</v>
      </c>
      <c r="M154" s="178">
        <v>1982454.71</v>
      </c>
      <c r="N154" s="178">
        <v>1969100.33</v>
      </c>
      <c r="O154" s="178">
        <v>1072405.51</v>
      </c>
      <c r="P154" s="176"/>
    </row>
    <row r="155" spans="1:16" ht="9.9" customHeight="1" x14ac:dyDescent="0.3">
      <c r="A155" s="160" t="s">
        <v>636</v>
      </c>
      <c r="B155" s="187" t="s">
        <v>379</v>
      </c>
      <c r="C155" s="188"/>
      <c r="D155" s="188"/>
      <c r="E155" s="189" t="s">
        <v>637</v>
      </c>
      <c r="F155" s="190"/>
      <c r="G155" s="190"/>
      <c r="H155" s="190"/>
      <c r="I155" s="190"/>
      <c r="J155" s="190"/>
      <c r="K155" s="190"/>
      <c r="L155" s="178">
        <v>638962.35</v>
      </c>
      <c r="M155" s="178">
        <v>1261256.4099999999</v>
      </c>
      <c r="N155" s="178">
        <v>1295373.8600000001</v>
      </c>
      <c r="O155" s="178">
        <v>673079.8</v>
      </c>
      <c r="P155" s="176"/>
    </row>
    <row r="156" spans="1:16" ht="9.9" customHeight="1" x14ac:dyDescent="0.3">
      <c r="A156" s="160" t="s">
        <v>638</v>
      </c>
      <c r="B156" s="187" t="s">
        <v>379</v>
      </c>
      <c r="C156" s="188"/>
      <c r="D156" s="188"/>
      <c r="E156" s="188"/>
      <c r="F156" s="189" t="s">
        <v>637</v>
      </c>
      <c r="G156" s="190"/>
      <c r="H156" s="190"/>
      <c r="I156" s="190"/>
      <c r="J156" s="190"/>
      <c r="K156" s="190"/>
      <c r="L156" s="178">
        <v>638962.35</v>
      </c>
      <c r="M156" s="178">
        <v>1261256.4099999999</v>
      </c>
      <c r="N156" s="178">
        <v>1295373.8600000001</v>
      </c>
      <c r="O156" s="178">
        <v>673079.8</v>
      </c>
      <c r="P156" s="176"/>
    </row>
    <row r="157" spans="1:16" ht="9.9" customHeight="1" x14ac:dyDescent="0.3">
      <c r="A157" s="161" t="s">
        <v>639</v>
      </c>
      <c r="B157" s="187" t="s">
        <v>379</v>
      </c>
      <c r="C157" s="188"/>
      <c r="D157" s="188"/>
      <c r="E157" s="188"/>
      <c r="F157" s="188"/>
      <c r="G157" s="191" t="s">
        <v>640</v>
      </c>
      <c r="H157" s="192"/>
      <c r="I157" s="192"/>
      <c r="J157" s="192"/>
      <c r="K157" s="192"/>
      <c r="L157" s="179">
        <v>0</v>
      </c>
      <c r="M157" s="179">
        <v>445641.73</v>
      </c>
      <c r="N157" s="179">
        <v>445641.73</v>
      </c>
      <c r="O157" s="179">
        <v>0</v>
      </c>
      <c r="P157" s="175"/>
    </row>
    <row r="158" spans="1:16" ht="9.9" customHeight="1" x14ac:dyDescent="0.3">
      <c r="A158" s="161" t="s">
        <v>641</v>
      </c>
      <c r="B158" s="187" t="s">
        <v>379</v>
      </c>
      <c r="C158" s="188"/>
      <c r="D158" s="188"/>
      <c r="E158" s="188"/>
      <c r="F158" s="188"/>
      <c r="G158" s="191" t="s">
        <v>642</v>
      </c>
      <c r="H158" s="192"/>
      <c r="I158" s="192"/>
      <c r="J158" s="192"/>
      <c r="K158" s="192"/>
      <c r="L158" s="179">
        <v>500157.02</v>
      </c>
      <c r="M158" s="179">
        <v>500157.02</v>
      </c>
      <c r="N158" s="179">
        <v>504557.58</v>
      </c>
      <c r="O158" s="179">
        <v>504557.58</v>
      </c>
      <c r="P158" s="175"/>
    </row>
    <row r="159" spans="1:16" ht="9.9" customHeight="1" x14ac:dyDescent="0.3">
      <c r="A159" s="161" t="s">
        <v>643</v>
      </c>
      <c r="B159" s="187" t="s">
        <v>379</v>
      </c>
      <c r="C159" s="188"/>
      <c r="D159" s="188"/>
      <c r="E159" s="188"/>
      <c r="F159" s="188"/>
      <c r="G159" s="191" t="s">
        <v>644</v>
      </c>
      <c r="H159" s="192"/>
      <c r="I159" s="192"/>
      <c r="J159" s="192"/>
      <c r="K159" s="192"/>
      <c r="L159" s="179">
        <v>93280.06</v>
      </c>
      <c r="M159" s="179">
        <v>93280.06</v>
      </c>
      <c r="N159" s="179">
        <v>125568.89</v>
      </c>
      <c r="O159" s="179">
        <v>125568.89</v>
      </c>
      <c r="P159" s="175"/>
    </row>
    <row r="160" spans="1:16" ht="9.9" customHeight="1" x14ac:dyDescent="0.3">
      <c r="A160" s="161" t="s">
        <v>645</v>
      </c>
      <c r="B160" s="187" t="s">
        <v>379</v>
      </c>
      <c r="C160" s="188"/>
      <c r="D160" s="188"/>
      <c r="E160" s="188"/>
      <c r="F160" s="188"/>
      <c r="G160" s="191" t="s">
        <v>646</v>
      </c>
      <c r="H160" s="192"/>
      <c r="I160" s="192"/>
      <c r="J160" s="192"/>
      <c r="K160" s="192"/>
      <c r="L160" s="179">
        <v>0</v>
      </c>
      <c r="M160" s="179">
        <v>70.05</v>
      </c>
      <c r="N160" s="179">
        <v>70.05</v>
      </c>
      <c r="O160" s="179">
        <v>0</v>
      </c>
      <c r="P160" s="175"/>
    </row>
    <row r="161" spans="1:16" ht="9.9" customHeight="1" x14ac:dyDescent="0.3">
      <c r="A161" s="161" t="s">
        <v>647</v>
      </c>
      <c r="B161" s="187" t="s">
        <v>379</v>
      </c>
      <c r="C161" s="188"/>
      <c r="D161" s="188"/>
      <c r="E161" s="188"/>
      <c r="F161" s="188"/>
      <c r="G161" s="191" t="s">
        <v>648</v>
      </c>
      <c r="H161" s="192"/>
      <c r="I161" s="192"/>
      <c r="J161" s="192"/>
      <c r="K161" s="192"/>
      <c r="L161" s="179">
        <v>0</v>
      </c>
      <c r="M161" s="179">
        <v>14600</v>
      </c>
      <c r="N161" s="179">
        <v>14600</v>
      </c>
      <c r="O161" s="179">
        <v>0</v>
      </c>
      <c r="P161" s="175"/>
    </row>
    <row r="162" spans="1:16" ht="9.9" customHeight="1" x14ac:dyDescent="0.3">
      <c r="A162" s="161" t="s">
        <v>649</v>
      </c>
      <c r="B162" s="187" t="s">
        <v>379</v>
      </c>
      <c r="C162" s="188"/>
      <c r="D162" s="188"/>
      <c r="E162" s="188"/>
      <c r="F162" s="188"/>
      <c r="G162" s="191" t="s">
        <v>650</v>
      </c>
      <c r="H162" s="192"/>
      <c r="I162" s="192"/>
      <c r="J162" s="192"/>
      <c r="K162" s="192"/>
      <c r="L162" s="179">
        <v>45525.27</v>
      </c>
      <c r="M162" s="179">
        <v>207507.55</v>
      </c>
      <c r="N162" s="179">
        <v>204935.61</v>
      </c>
      <c r="O162" s="179">
        <v>42953.33</v>
      </c>
      <c r="P162" s="175"/>
    </row>
    <row r="163" spans="1:16" ht="9.9" customHeight="1" x14ac:dyDescent="0.3">
      <c r="A163" s="162" t="s">
        <v>379</v>
      </c>
      <c r="B163" s="187" t="s">
        <v>379</v>
      </c>
      <c r="C163" s="188"/>
      <c r="D163" s="188"/>
      <c r="E163" s="188"/>
      <c r="F163" s="188"/>
      <c r="G163" s="169" t="s">
        <v>379</v>
      </c>
      <c r="H163" s="170"/>
      <c r="I163" s="170"/>
      <c r="J163" s="170"/>
      <c r="K163" s="170"/>
      <c r="L163" s="181"/>
      <c r="M163" s="181"/>
      <c r="N163" s="181"/>
      <c r="O163" s="181"/>
      <c r="P163" s="170"/>
    </row>
    <row r="164" spans="1:16" ht="9.9" customHeight="1" x14ac:dyDescent="0.3">
      <c r="A164" s="160" t="s">
        <v>651</v>
      </c>
      <c r="B164" s="187" t="s">
        <v>379</v>
      </c>
      <c r="C164" s="188"/>
      <c r="D164" s="188"/>
      <c r="E164" s="189" t="s">
        <v>652</v>
      </c>
      <c r="F164" s="190"/>
      <c r="G164" s="190"/>
      <c r="H164" s="190"/>
      <c r="I164" s="190"/>
      <c r="J164" s="190"/>
      <c r="K164" s="190"/>
      <c r="L164" s="178">
        <v>134976.39000000001</v>
      </c>
      <c r="M164" s="178">
        <v>135051.76999999999</v>
      </c>
      <c r="N164" s="178">
        <v>139790.70000000001</v>
      </c>
      <c r="O164" s="178">
        <v>139715.32</v>
      </c>
      <c r="P164" s="176"/>
    </row>
    <row r="165" spans="1:16" ht="9.9" customHeight="1" x14ac:dyDescent="0.3">
      <c r="A165" s="160" t="s">
        <v>653</v>
      </c>
      <c r="B165" s="187" t="s">
        <v>379</v>
      </c>
      <c r="C165" s="188"/>
      <c r="D165" s="188"/>
      <c r="E165" s="188"/>
      <c r="F165" s="189" t="s">
        <v>652</v>
      </c>
      <c r="G165" s="190"/>
      <c r="H165" s="190"/>
      <c r="I165" s="190"/>
      <c r="J165" s="190"/>
      <c r="K165" s="190"/>
      <c r="L165" s="178">
        <v>134976.39000000001</v>
      </c>
      <c r="M165" s="178">
        <v>135051.76999999999</v>
      </c>
      <c r="N165" s="178">
        <v>139790.70000000001</v>
      </c>
      <c r="O165" s="178">
        <v>139715.32</v>
      </c>
      <c r="P165" s="176"/>
    </row>
    <row r="166" spans="1:16" ht="9.9" customHeight="1" x14ac:dyDescent="0.3">
      <c r="A166" s="161" t="s">
        <v>654</v>
      </c>
      <c r="B166" s="187" t="s">
        <v>379</v>
      </c>
      <c r="C166" s="188"/>
      <c r="D166" s="188"/>
      <c r="E166" s="188"/>
      <c r="F166" s="188"/>
      <c r="G166" s="191" t="s">
        <v>655</v>
      </c>
      <c r="H166" s="192"/>
      <c r="I166" s="192"/>
      <c r="J166" s="192"/>
      <c r="K166" s="192"/>
      <c r="L166" s="179">
        <v>103776.23</v>
      </c>
      <c r="M166" s="179">
        <v>103851.61</v>
      </c>
      <c r="N166" s="179">
        <v>107233.61</v>
      </c>
      <c r="O166" s="179">
        <v>107158.23</v>
      </c>
      <c r="P166" s="175"/>
    </row>
    <row r="167" spans="1:16" ht="9.9" customHeight="1" x14ac:dyDescent="0.3">
      <c r="A167" s="161" t="s">
        <v>656</v>
      </c>
      <c r="B167" s="187" t="s">
        <v>379</v>
      </c>
      <c r="C167" s="188"/>
      <c r="D167" s="188"/>
      <c r="E167" s="188"/>
      <c r="F167" s="188"/>
      <c r="G167" s="191" t="s">
        <v>657</v>
      </c>
      <c r="H167" s="192"/>
      <c r="I167" s="192"/>
      <c r="J167" s="192"/>
      <c r="K167" s="192"/>
      <c r="L167" s="179">
        <v>23317.24</v>
      </c>
      <c r="M167" s="179">
        <v>23317.24</v>
      </c>
      <c r="N167" s="179">
        <v>24083.56</v>
      </c>
      <c r="O167" s="179">
        <v>24083.56</v>
      </c>
      <c r="P167" s="175"/>
    </row>
    <row r="168" spans="1:16" ht="9.9" customHeight="1" x14ac:dyDescent="0.3">
      <c r="A168" s="161" t="s">
        <v>658</v>
      </c>
      <c r="B168" s="187" t="s">
        <v>379</v>
      </c>
      <c r="C168" s="188"/>
      <c r="D168" s="188"/>
      <c r="E168" s="188"/>
      <c r="F168" s="188"/>
      <c r="G168" s="191" t="s">
        <v>659</v>
      </c>
      <c r="H168" s="192"/>
      <c r="I168" s="192"/>
      <c r="J168" s="192"/>
      <c r="K168" s="192"/>
      <c r="L168" s="179">
        <v>2899.32</v>
      </c>
      <c r="M168" s="179">
        <v>2899.32</v>
      </c>
      <c r="N168" s="179">
        <v>3008.4</v>
      </c>
      <c r="O168" s="179">
        <v>3008.4</v>
      </c>
      <c r="P168" s="175"/>
    </row>
    <row r="169" spans="1:16" ht="9.9" customHeight="1" x14ac:dyDescent="0.3">
      <c r="A169" s="161" t="s">
        <v>660</v>
      </c>
      <c r="B169" s="187" t="s">
        <v>379</v>
      </c>
      <c r="C169" s="188"/>
      <c r="D169" s="188"/>
      <c r="E169" s="188"/>
      <c r="F169" s="188"/>
      <c r="G169" s="191" t="s">
        <v>661</v>
      </c>
      <c r="H169" s="192"/>
      <c r="I169" s="192"/>
      <c r="J169" s="192"/>
      <c r="K169" s="192"/>
      <c r="L169" s="179">
        <v>4983.6000000000004</v>
      </c>
      <c r="M169" s="179">
        <v>4983.6000000000004</v>
      </c>
      <c r="N169" s="179">
        <v>5465.13</v>
      </c>
      <c r="O169" s="179">
        <v>5465.13</v>
      </c>
      <c r="P169" s="175"/>
    </row>
    <row r="170" spans="1:16" ht="9.9" customHeight="1" x14ac:dyDescent="0.3">
      <c r="A170" s="162" t="s">
        <v>379</v>
      </c>
      <c r="B170" s="187" t="s">
        <v>379</v>
      </c>
      <c r="C170" s="188"/>
      <c r="D170" s="188"/>
      <c r="E170" s="188"/>
      <c r="F170" s="188"/>
      <c r="G170" s="169" t="s">
        <v>379</v>
      </c>
      <c r="H170" s="170"/>
      <c r="I170" s="170"/>
      <c r="J170" s="170"/>
      <c r="K170" s="170"/>
      <c r="L170" s="181"/>
      <c r="M170" s="181"/>
      <c r="N170" s="181"/>
      <c r="O170" s="181"/>
      <c r="P170" s="170"/>
    </row>
    <row r="171" spans="1:16" ht="9.9" customHeight="1" x14ac:dyDescent="0.3">
      <c r="A171" s="160" t="s">
        <v>662</v>
      </c>
      <c r="B171" s="187" t="s">
        <v>379</v>
      </c>
      <c r="C171" s="188"/>
      <c r="D171" s="188"/>
      <c r="E171" s="189" t="s">
        <v>663</v>
      </c>
      <c r="F171" s="190"/>
      <c r="G171" s="190"/>
      <c r="H171" s="190"/>
      <c r="I171" s="190"/>
      <c r="J171" s="190"/>
      <c r="K171" s="190"/>
      <c r="L171" s="178">
        <v>62511.13</v>
      </c>
      <c r="M171" s="178">
        <v>54558.68</v>
      </c>
      <c r="N171" s="178">
        <v>55534.75</v>
      </c>
      <c r="O171" s="178">
        <v>63487.199999999997</v>
      </c>
      <c r="P171" s="176"/>
    </row>
    <row r="172" spans="1:16" ht="9.9" customHeight="1" x14ac:dyDescent="0.3">
      <c r="A172" s="160" t="s">
        <v>664</v>
      </c>
      <c r="B172" s="187" t="s">
        <v>379</v>
      </c>
      <c r="C172" s="188"/>
      <c r="D172" s="188"/>
      <c r="E172" s="188"/>
      <c r="F172" s="189" t="s">
        <v>663</v>
      </c>
      <c r="G172" s="190"/>
      <c r="H172" s="190"/>
      <c r="I172" s="190"/>
      <c r="J172" s="190"/>
      <c r="K172" s="190"/>
      <c r="L172" s="178">
        <v>62511.13</v>
      </c>
      <c r="M172" s="178">
        <v>54558.68</v>
      </c>
      <c r="N172" s="178">
        <v>55534.75</v>
      </c>
      <c r="O172" s="178">
        <v>63487.199999999997</v>
      </c>
      <c r="P172" s="176"/>
    </row>
    <row r="173" spans="1:16" ht="9.9" customHeight="1" x14ac:dyDescent="0.3">
      <c r="A173" s="161" t="s">
        <v>665</v>
      </c>
      <c r="B173" s="187" t="s">
        <v>379</v>
      </c>
      <c r="C173" s="188"/>
      <c r="D173" s="188"/>
      <c r="E173" s="188"/>
      <c r="F173" s="188"/>
      <c r="G173" s="191" t="s">
        <v>666</v>
      </c>
      <c r="H173" s="192"/>
      <c r="I173" s="192"/>
      <c r="J173" s="192"/>
      <c r="K173" s="192"/>
      <c r="L173" s="179">
        <v>4921.16</v>
      </c>
      <c r="M173" s="179">
        <v>5577.05</v>
      </c>
      <c r="N173" s="179">
        <v>6267.57</v>
      </c>
      <c r="O173" s="179">
        <v>5611.68</v>
      </c>
      <c r="P173" s="175"/>
    </row>
    <row r="174" spans="1:16" ht="9.9" customHeight="1" x14ac:dyDescent="0.3">
      <c r="A174" s="161" t="s">
        <v>667</v>
      </c>
      <c r="B174" s="187" t="s">
        <v>379</v>
      </c>
      <c r="C174" s="188"/>
      <c r="D174" s="188"/>
      <c r="E174" s="188"/>
      <c r="F174" s="188"/>
      <c r="G174" s="191" t="s">
        <v>668</v>
      </c>
      <c r="H174" s="192"/>
      <c r="I174" s="192"/>
      <c r="J174" s="192"/>
      <c r="K174" s="192"/>
      <c r="L174" s="179">
        <v>15069.96</v>
      </c>
      <c r="M174" s="179">
        <v>15218.54</v>
      </c>
      <c r="N174" s="179">
        <v>20308.37</v>
      </c>
      <c r="O174" s="179">
        <v>20159.79</v>
      </c>
      <c r="P174" s="175"/>
    </row>
    <row r="175" spans="1:16" ht="9.9" customHeight="1" x14ac:dyDescent="0.3">
      <c r="A175" s="161" t="s">
        <v>669</v>
      </c>
      <c r="B175" s="187" t="s">
        <v>379</v>
      </c>
      <c r="C175" s="188"/>
      <c r="D175" s="188"/>
      <c r="E175" s="188"/>
      <c r="F175" s="188"/>
      <c r="G175" s="191" t="s">
        <v>670</v>
      </c>
      <c r="H175" s="192"/>
      <c r="I175" s="192"/>
      <c r="J175" s="192"/>
      <c r="K175" s="192"/>
      <c r="L175" s="179">
        <v>241.98</v>
      </c>
      <c r="M175" s="179">
        <v>241.98</v>
      </c>
      <c r="N175" s="179">
        <v>208.74</v>
      </c>
      <c r="O175" s="179">
        <v>208.74</v>
      </c>
      <c r="P175" s="175"/>
    </row>
    <row r="176" spans="1:16" ht="9.9" customHeight="1" x14ac:dyDescent="0.3">
      <c r="A176" s="161" t="s">
        <v>671</v>
      </c>
      <c r="B176" s="187" t="s">
        <v>379</v>
      </c>
      <c r="C176" s="188"/>
      <c r="D176" s="188"/>
      <c r="E176" s="188"/>
      <c r="F176" s="188"/>
      <c r="G176" s="191" t="s">
        <v>672</v>
      </c>
      <c r="H176" s="192"/>
      <c r="I176" s="192"/>
      <c r="J176" s="192"/>
      <c r="K176" s="192"/>
      <c r="L176" s="179">
        <v>1755.26</v>
      </c>
      <c r="M176" s="179">
        <v>1755.26</v>
      </c>
      <c r="N176" s="179">
        <v>1323.98</v>
      </c>
      <c r="O176" s="179">
        <v>1323.98</v>
      </c>
      <c r="P176" s="175"/>
    </row>
    <row r="177" spans="1:16" ht="9.9" customHeight="1" x14ac:dyDescent="0.3">
      <c r="A177" s="161" t="s">
        <v>673</v>
      </c>
      <c r="B177" s="187" t="s">
        <v>379</v>
      </c>
      <c r="C177" s="188"/>
      <c r="D177" s="188"/>
      <c r="E177" s="188"/>
      <c r="F177" s="188"/>
      <c r="G177" s="191" t="s">
        <v>674</v>
      </c>
      <c r="H177" s="192"/>
      <c r="I177" s="192"/>
      <c r="J177" s="192"/>
      <c r="K177" s="192"/>
      <c r="L177" s="179">
        <v>16938.57</v>
      </c>
      <c r="M177" s="179">
        <v>8181.5</v>
      </c>
      <c r="N177" s="179">
        <v>6724.34</v>
      </c>
      <c r="O177" s="179">
        <v>15481.41</v>
      </c>
      <c r="P177" s="175"/>
    </row>
    <row r="178" spans="1:16" ht="9.9" customHeight="1" x14ac:dyDescent="0.3">
      <c r="A178" s="161" t="s">
        <v>675</v>
      </c>
      <c r="B178" s="187" t="s">
        <v>379</v>
      </c>
      <c r="C178" s="188"/>
      <c r="D178" s="188"/>
      <c r="E178" s="188"/>
      <c r="F178" s="188"/>
      <c r="G178" s="191" t="s">
        <v>676</v>
      </c>
      <c r="H178" s="192"/>
      <c r="I178" s="192"/>
      <c r="J178" s="192"/>
      <c r="K178" s="192"/>
      <c r="L178" s="179">
        <v>16771.009999999998</v>
      </c>
      <c r="M178" s="179">
        <v>16771.009999999998</v>
      </c>
      <c r="N178" s="179">
        <v>14862.49</v>
      </c>
      <c r="O178" s="179">
        <v>14862.49</v>
      </c>
      <c r="P178" s="175"/>
    </row>
    <row r="179" spans="1:16" ht="9.9" customHeight="1" x14ac:dyDescent="0.3">
      <c r="A179" s="161" t="s">
        <v>677</v>
      </c>
      <c r="B179" s="187" t="s">
        <v>379</v>
      </c>
      <c r="C179" s="188"/>
      <c r="D179" s="188"/>
      <c r="E179" s="188"/>
      <c r="F179" s="188"/>
      <c r="G179" s="191" t="s">
        <v>678</v>
      </c>
      <c r="H179" s="192"/>
      <c r="I179" s="192"/>
      <c r="J179" s="192"/>
      <c r="K179" s="192"/>
      <c r="L179" s="179">
        <v>3437.03</v>
      </c>
      <c r="M179" s="179">
        <v>3437.03</v>
      </c>
      <c r="N179" s="179">
        <v>2841.75</v>
      </c>
      <c r="O179" s="179">
        <v>2841.75</v>
      </c>
      <c r="P179" s="175"/>
    </row>
    <row r="180" spans="1:16" ht="9.9" customHeight="1" x14ac:dyDescent="0.3">
      <c r="A180" s="161" t="s">
        <v>679</v>
      </c>
      <c r="B180" s="187" t="s">
        <v>379</v>
      </c>
      <c r="C180" s="188"/>
      <c r="D180" s="188"/>
      <c r="E180" s="188"/>
      <c r="F180" s="188"/>
      <c r="G180" s="191" t="s">
        <v>680</v>
      </c>
      <c r="H180" s="192"/>
      <c r="I180" s="192"/>
      <c r="J180" s="192"/>
      <c r="K180" s="192"/>
      <c r="L180" s="179">
        <v>803.69</v>
      </c>
      <c r="M180" s="179">
        <v>803.84</v>
      </c>
      <c r="N180" s="179">
        <v>881.52</v>
      </c>
      <c r="O180" s="179">
        <v>881.37</v>
      </c>
      <c r="P180" s="175"/>
    </row>
    <row r="181" spans="1:16" ht="9.9" customHeight="1" x14ac:dyDescent="0.3">
      <c r="A181" s="161" t="s">
        <v>681</v>
      </c>
      <c r="B181" s="187" t="s">
        <v>379</v>
      </c>
      <c r="C181" s="188"/>
      <c r="D181" s="188"/>
      <c r="E181" s="188"/>
      <c r="F181" s="188"/>
      <c r="G181" s="191" t="s">
        <v>682</v>
      </c>
      <c r="H181" s="192"/>
      <c r="I181" s="192"/>
      <c r="J181" s="192"/>
      <c r="K181" s="192"/>
      <c r="L181" s="179">
        <v>2572.4699999999998</v>
      </c>
      <c r="M181" s="179">
        <v>2572.4699999999998</v>
      </c>
      <c r="N181" s="179">
        <v>2115.9899999999998</v>
      </c>
      <c r="O181" s="179">
        <v>2115.9899999999998</v>
      </c>
      <c r="P181" s="175"/>
    </row>
    <row r="182" spans="1:16" ht="9.9" customHeight="1" x14ac:dyDescent="0.3">
      <c r="A182" s="162" t="s">
        <v>379</v>
      </c>
      <c r="B182" s="187" t="s">
        <v>379</v>
      </c>
      <c r="C182" s="188"/>
      <c r="D182" s="188"/>
      <c r="E182" s="188"/>
      <c r="F182" s="188"/>
      <c r="G182" s="169" t="s">
        <v>379</v>
      </c>
      <c r="H182" s="170"/>
      <c r="I182" s="170"/>
      <c r="J182" s="170"/>
      <c r="K182" s="170"/>
      <c r="L182" s="181"/>
      <c r="M182" s="181"/>
      <c r="N182" s="181"/>
      <c r="O182" s="181"/>
      <c r="P182" s="170"/>
    </row>
    <row r="183" spans="1:16" ht="9.9" customHeight="1" x14ac:dyDescent="0.3">
      <c r="A183" s="160" t="s">
        <v>683</v>
      </c>
      <c r="B183" s="187" t="s">
        <v>379</v>
      </c>
      <c r="C183" s="188"/>
      <c r="D183" s="188"/>
      <c r="E183" s="189" t="s">
        <v>684</v>
      </c>
      <c r="F183" s="190"/>
      <c r="G183" s="190"/>
      <c r="H183" s="190"/>
      <c r="I183" s="190"/>
      <c r="J183" s="190"/>
      <c r="K183" s="190"/>
      <c r="L183" s="178">
        <v>249271.02</v>
      </c>
      <c r="M183" s="178">
        <v>531587.85</v>
      </c>
      <c r="N183" s="178">
        <v>478401.02</v>
      </c>
      <c r="O183" s="178">
        <v>196084.19</v>
      </c>
      <c r="P183" s="176"/>
    </row>
    <row r="184" spans="1:16" ht="9.9" customHeight="1" x14ac:dyDescent="0.3">
      <c r="A184" s="160" t="s">
        <v>685</v>
      </c>
      <c r="B184" s="187" t="s">
        <v>379</v>
      </c>
      <c r="C184" s="188"/>
      <c r="D184" s="188"/>
      <c r="E184" s="188"/>
      <c r="F184" s="189" t="s">
        <v>684</v>
      </c>
      <c r="G184" s="190"/>
      <c r="H184" s="190"/>
      <c r="I184" s="190"/>
      <c r="J184" s="190"/>
      <c r="K184" s="190"/>
      <c r="L184" s="178">
        <v>249271.02</v>
      </c>
      <c r="M184" s="178">
        <v>531587.85</v>
      </c>
      <c r="N184" s="178">
        <v>478401.02</v>
      </c>
      <c r="O184" s="178">
        <v>196084.19</v>
      </c>
      <c r="P184" s="176"/>
    </row>
    <row r="185" spans="1:16" ht="9.9" customHeight="1" x14ac:dyDescent="0.3">
      <c r="A185" s="161" t="s">
        <v>686</v>
      </c>
      <c r="B185" s="187" t="s">
        <v>379</v>
      </c>
      <c r="C185" s="188"/>
      <c r="D185" s="188"/>
      <c r="E185" s="188"/>
      <c r="F185" s="188"/>
      <c r="G185" s="191" t="s">
        <v>687</v>
      </c>
      <c r="H185" s="192"/>
      <c r="I185" s="192"/>
      <c r="J185" s="192"/>
      <c r="K185" s="192"/>
      <c r="L185" s="179">
        <v>249271.02</v>
      </c>
      <c r="M185" s="179">
        <v>531587.85</v>
      </c>
      <c r="N185" s="179">
        <v>478401.02</v>
      </c>
      <c r="O185" s="179">
        <v>196084.19</v>
      </c>
      <c r="P185" s="175"/>
    </row>
    <row r="186" spans="1:16" ht="9.9" customHeight="1" x14ac:dyDescent="0.3">
      <c r="A186" s="162" t="s">
        <v>379</v>
      </c>
      <c r="B186" s="187" t="s">
        <v>379</v>
      </c>
      <c r="C186" s="188"/>
      <c r="D186" s="188"/>
      <c r="E186" s="188"/>
      <c r="F186" s="188"/>
      <c r="G186" s="169" t="s">
        <v>379</v>
      </c>
      <c r="H186" s="170"/>
      <c r="I186" s="170"/>
      <c r="J186" s="170"/>
      <c r="K186" s="170"/>
      <c r="L186" s="181"/>
      <c r="M186" s="181"/>
      <c r="N186" s="181"/>
      <c r="O186" s="181"/>
      <c r="P186" s="170"/>
    </row>
    <row r="187" spans="1:16" ht="9.9" customHeight="1" x14ac:dyDescent="0.3">
      <c r="A187" s="160" t="s">
        <v>688</v>
      </c>
      <c r="B187" s="187" t="s">
        <v>379</v>
      </c>
      <c r="C187" s="188"/>
      <c r="D187" s="188"/>
      <c r="E187" s="189" t="s">
        <v>446</v>
      </c>
      <c r="F187" s="190"/>
      <c r="G187" s="190"/>
      <c r="H187" s="190"/>
      <c r="I187" s="190"/>
      <c r="J187" s="190"/>
      <c r="K187" s="190"/>
      <c r="L187" s="178">
        <v>39</v>
      </c>
      <c r="M187" s="178">
        <v>0</v>
      </c>
      <c r="N187" s="178">
        <v>0</v>
      </c>
      <c r="O187" s="178">
        <v>39</v>
      </c>
      <c r="P187" s="176"/>
    </row>
    <row r="188" spans="1:16" ht="9.9" customHeight="1" x14ac:dyDescent="0.3">
      <c r="A188" s="160" t="s">
        <v>689</v>
      </c>
      <c r="B188" s="187" t="s">
        <v>379</v>
      </c>
      <c r="C188" s="188"/>
      <c r="D188" s="188"/>
      <c r="E188" s="188"/>
      <c r="F188" s="189" t="s">
        <v>446</v>
      </c>
      <c r="G188" s="190"/>
      <c r="H188" s="190"/>
      <c r="I188" s="190"/>
      <c r="J188" s="190"/>
      <c r="K188" s="190"/>
      <c r="L188" s="178">
        <v>39</v>
      </c>
      <c r="M188" s="178">
        <v>0</v>
      </c>
      <c r="N188" s="178">
        <v>0</v>
      </c>
      <c r="O188" s="178">
        <v>39</v>
      </c>
      <c r="P188" s="176"/>
    </row>
    <row r="189" spans="1:16" ht="9.9" customHeight="1" x14ac:dyDescent="0.3">
      <c r="A189" s="161" t="s">
        <v>690</v>
      </c>
      <c r="B189" s="187" t="s">
        <v>379</v>
      </c>
      <c r="C189" s="188"/>
      <c r="D189" s="188"/>
      <c r="E189" s="188"/>
      <c r="F189" s="188"/>
      <c r="G189" s="191" t="s">
        <v>691</v>
      </c>
      <c r="H189" s="192"/>
      <c r="I189" s="192"/>
      <c r="J189" s="192"/>
      <c r="K189" s="192"/>
      <c r="L189" s="179">
        <v>39</v>
      </c>
      <c r="M189" s="179">
        <v>0</v>
      </c>
      <c r="N189" s="179">
        <v>0</v>
      </c>
      <c r="O189" s="179">
        <v>39</v>
      </c>
      <c r="P189" s="175"/>
    </row>
    <row r="190" spans="1:16" ht="9.9" customHeight="1" x14ac:dyDescent="0.3">
      <c r="A190" s="162" t="s">
        <v>379</v>
      </c>
      <c r="B190" s="187" t="s">
        <v>379</v>
      </c>
      <c r="C190" s="188"/>
      <c r="D190" s="188"/>
      <c r="E190" s="188"/>
      <c r="F190" s="188"/>
      <c r="G190" s="169" t="s">
        <v>379</v>
      </c>
      <c r="H190" s="170"/>
      <c r="I190" s="170"/>
      <c r="J190" s="170"/>
      <c r="K190" s="170"/>
      <c r="L190" s="181"/>
      <c r="M190" s="181"/>
      <c r="N190" s="181"/>
      <c r="O190" s="181"/>
      <c r="P190" s="170"/>
    </row>
    <row r="191" spans="1:16" ht="9.9" customHeight="1" x14ac:dyDescent="0.3">
      <c r="A191" s="160" t="s">
        <v>692</v>
      </c>
      <c r="B191" s="187" t="s">
        <v>379</v>
      </c>
      <c r="C191" s="188"/>
      <c r="D191" s="189" t="s">
        <v>693</v>
      </c>
      <c r="E191" s="190"/>
      <c r="F191" s="190"/>
      <c r="G191" s="190"/>
      <c r="H191" s="190"/>
      <c r="I191" s="190"/>
      <c r="J191" s="190"/>
      <c r="K191" s="190"/>
      <c r="L191" s="178">
        <v>6279922.2999999998</v>
      </c>
      <c r="M191" s="178">
        <v>1193580.73</v>
      </c>
      <c r="N191" s="178">
        <v>1275240.83</v>
      </c>
      <c r="O191" s="178">
        <v>6361582.4000000004</v>
      </c>
      <c r="P191" s="176"/>
    </row>
    <row r="192" spans="1:16" ht="9.9" customHeight="1" x14ac:dyDescent="0.3">
      <c r="A192" s="160" t="s">
        <v>694</v>
      </c>
      <c r="B192" s="187" t="s">
        <v>379</v>
      </c>
      <c r="C192" s="188"/>
      <c r="D192" s="188"/>
      <c r="E192" s="189" t="s">
        <v>693</v>
      </c>
      <c r="F192" s="190"/>
      <c r="G192" s="190"/>
      <c r="H192" s="190"/>
      <c r="I192" s="190"/>
      <c r="J192" s="190"/>
      <c r="K192" s="190"/>
      <c r="L192" s="178">
        <v>6279922.2999999998</v>
      </c>
      <c r="M192" s="178">
        <v>1193580.73</v>
      </c>
      <c r="N192" s="178">
        <v>1275240.83</v>
      </c>
      <c r="O192" s="178">
        <v>6361582.4000000004</v>
      </c>
      <c r="P192" s="176"/>
    </row>
    <row r="193" spans="1:16" ht="9.9" customHeight="1" x14ac:dyDescent="0.3">
      <c r="A193" s="160" t="s">
        <v>695</v>
      </c>
      <c r="B193" s="187" t="s">
        <v>379</v>
      </c>
      <c r="C193" s="188"/>
      <c r="D193" s="188"/>
      <c r="E193" s="188"/>
      <c r="F193" s="189" t="s">
        <v>693</v>
      </c>
      <c r="G193" s="190"/>
      <c r="H193" s="190"/>
      <c r="I193" s="190"/>
      <c r="J193" s="190"/>
      <c r="K193" s="190"/>
      <c r="L193" s="178">
        <v>6279922.2999999998</v>
      </c>
      <c r="M193" s="178">
        <v>1193580.73</v>
      </c>
      <c r="N193" s="178">
        <v>1275240.83</v>
      </c>
      <c r="O193" s="178">
        <v>6361582.4000000004</v>
      </c>
      <c r="P193" s="176"/>
    </row>
    <row r="194" spans="1:16" ht="9.9" customHeight="1" x14ac:dyDescent="0.3">
      <c r="A194" s="161" t="s">
        <v>696</v>
      </c>
      <c r="B194" s="187" t="s">
        <v>379</v>
      </c>
      <c r="C194" s="188"/>
      <c r="D194" s="188"/>
      <c r="E194" s="188"/>
      <c r="F194" s="188"/>
      <c r="G194" s="191" t="s">
        <v>697</v>
      </c>
      <c r="H194" s="192"/>
      <c r="I194" s="192"/>
      <c r="J194" s="192"/>
      <c r="K194" s="192"/>
      <c r="L194" s="179">
        <v>6279922.2999999998</v>
      </c>
      <c r="M194" s="179">
        <v>1193580.73</v>
      </c>
      <c r="N194" s="179">
        <v>1275240.83</v>
      </c>
      <c r="O194" s="179">
        <v>6361582.4000000004</v>
      </c>
      <c r="P194" s="175"/>
    </row>
    <row r="195" spans="1:16" ht="9.9" customHeight="1" x14ac:dyDescent="0.3">
      <c r="A195" s="160" t="s">
        <v>379</v>
      </c>
      <c r="B195" s="187" t="s">
        <v>379</v>
      </c>
      <c r="C195" s="188"/>
      <c r="D195" s="171" t="s">
        <v>379</v>
      </c>
      <c r="E195" s="172"/>
      <c r="F195" s="172"/>
      <c r="G195" s="172"/>
      <c r="H195" s="172"/>
      <c r="I195" s="172"/>
      <c r="J195" s="172"/>
      <c r="K195" s="172"/>
      <c r="L195" s="182"/>
      <c r="M195" s="182"/>
      <c r="N195" s="182"/>
      <c r="O195" s="182"/>
      <c r="P195" s="172"/>
    </row>
    <row r="196" spans="1:16" ht="9.9" customHeight="1" x14ac:dyDescent="0.3">
      <c r="A196" s="160" t="s">
        <v>698</v>
      </c>
      <c r="B196" s="158" t="s">
        <v>379</v>
      </c>
      <c r="C196" s="189" t="s">
        <v>699</v>
      </c>
      <c r="D196" s="190"/>
      <c r="E196" s="190"/>
      <c r="F196" s="190"/>
      <c r="G196" s="190"/>
      <c r="H196" s="190"/>
      <c r="I196" s="190"/>
      <c r="J196" s="190"/>
      <c r="K196" s="190"/>
      <c r="L196" s="178">
        <v>22150224.559999999</v>
      </c>
      <c r="M196" s="178">
        <v>283855.94</v>
      </c>
      <c r="N196" s="178">
        <v>338.98</v>
      </c>
      <c r="O196" s="178">
        <v>21866707.600000001</v>
      </c>
      <c r="P196" s="176"/>
    </row>
    <row r="197" spans="1:16" ht="9.9" customHeight="1" x14ac:dyDescent="0.3">
      <c r="A197" s="160" t="s">
        <v>700</v>
      </c>
      <c r="B197" s="187" t="s">
        <v>379</v>
      </c>
      <c r="C197" s="188"/>
      <c r="D197" s="189" t="s">
        <v>701</v>
      </c>
      <c r="E197" s="190"/>
      <c r="F197" s="190"/>
      <c r="G197" s="190"/>
      <c r="H197" s="190"/>
      <c r="I197" s="190"/>
      <c r="J197" s="190"/>
      <c r="K197" s="190"/>
      <c r="L197" s="178">
        <v>12495669.869999999</v>
      </c>
      <c r="M197" s="178">
        <v>283855.94</v>
      </c>
      <c r="N197" s="178">
        <v>338.98</v>
      </c>
      <c r="O197" s="178">
        <v>12212152.91</v>
      </c>
      <c r="P197" s="176"/>
    </row>
    <row r="198" spans="1:16" ht="9.9" customHeight="1" x14ac:dyDescent="0.3">
      <c r="A198" s="160" t="s">
        <v>702</v>
      </c>
      <c r="B198" s="187" t="s">
        <v>379</v>
      </c>
      <c r="C198" s="188"/>
      <c r="D198" s="188"/>
      <c r="E198" s="189" t="s">
        <v>703</v>
      </c>
      <c r="F198" s="190"/>
      <c r="G198" s="190"/>
      <c r="H198" s="190"/>
      <c r="I198" s="190"/>
      <c r="J198" s="190"/>
      <c r="K198" s="190"/>
      <c r="L198" s="178">
        <v>12371906.640000001</v>
      </c>
      <c r="M198" s="178">
        <v>281447.87</v>
      </c>
      <c r="N198" s="178">
        <v>0</v>
      </c>
      <c r="O198" s="178">
        <v>12090458.77</v>
      </c>
      <c r="P198" s="176"/>
    </row>
    <row r="199" spans="1:16" ht="9.9" customHeight="1" x14ac:dyDescent="0.3">
      <c r="A199" s="160" t="s">
        <v>704</v>
      </c>
      <c r="B199" s="187" t="s">
        <v>379</v>
      </c>
      <c r="C199" s="188"/>
      <c r="D199" s="188"/>
      <c r="E199" s="188"/>
      <c r="F199" s="189" t="s">
        <v>703</v>
      </c>
      <c r="G199" s="190"/>
      <c r="H199" s="190"/>
      <c r="I199" s="190"/>
      <c r="J199" s="190"/>
      <c r="K199" s="190"/>
      <c r="L199" s="178">
        <v>12371906.640000001</v>
      </c>
      <c r="M199" s="178">
        <v>281447.87</v>
      </c>
      <c r="N199" s="178">
        <v>0</v>
      </c>
      <c r="O199" s="178">
        <v>12090458.77</v>
      </c>
      <c r="P199" s="176"/>
    </row>
    <row r="200" spans="1:16" ht="9.9" customHeight="1" x14ac:dyDescent="0.3">
      <c r="A200" s="161" t="s">
        <v>705</v>
      </c>
      <c r="B200" s="187" t="s">
        <v>379</v>
      </c>
      <c r="C200" s="188"/>
      <c r="D200" s="188"/>
      <c r="E200" s="188"/>
      <c r="F200" s="188"/>
      <c r="G200" s="191" t="s">
        <v>706</v>
      </c>
      <c r="H200" s="192"/>
      <c r="I200" s="192"/>
      <c r="J200" s="192"/>
      <c r="K200" s="192"/>
      <c r="L200" s="179">
        <v>10259602.619999999</v>
      </c>
      <c r="M200" s="179">
        <v>240658.4</v>
      </c>
      <c r="N200" s="179">
        <v>0</v>
      </c>
      <c r="O200" s="179">
        <v>10018944.220000001</v>
      </c>
      <c r="P200" s="175"/>
    </row>
    <row r="201" spans="1:16" ht="9.9" customHeight="1" x14ac:dyDescent="0.3">
      <c r="A201" s="161" t="s">
        <v>707</v>
      </c>
      <c r="B201" s="187" t="s">
        <v>379</v>
      </c>
      <c r="C201" s="188"/>
      <c r="D201" s="188"/>
      <c r="E201" s="188"/>
      <c r="F201" s="188"/>
      <c r="G201" s="191" t="s">
        <v>708</v>
      </c>
      <c r="H201" s="192"/>
      <c r="I201" s="192"/>
      <c r="J201" s="192"/>
      <c r="K201" s="192"/>
      <c r="L201" s="179">
        <v>373596.1</v>
      </c>
      <c r="M201" s="179">
        <v>9213.5499999999993</v>
      </c>
      <c r="N201" s="179">
        <v>0</v>
      </c>
      <c r="O201" s="179">
        <v>364382.55</v>
      </c>
      <c r="P201" s="175"/>
    </row>
    <row r="202" spans="1:16" ht="9.9" customHeight="1" x14ac:dyDescent="0.3">
      <c r="A202" s="161" t="s">
        <v>709</v>
      </c>
      <c r="B202" s="187" t="s">
        <v>379</v>
      </c>
      <c r="C202" s="188"/>
      <c r="D202" s="188"/>
      <c r="E202" s="188"/>
      <c r="F202" s="188"/>
      <c r="G202" s="191" t="s">
        <v>710</v>
      </c>
      <c r="H202" s="192"/>
      <c r="I202" s="192"/>
      <c r="J202" s="192"/>
      <c r="K202" s="192"/>
      <c r="L202" s="179">
        <v>35705.760000000002</v>
      </c>
      <c r="M202" s="179">
        <v>445.63</v>
      </c>
      <c r="N202" s="179">
        <v>0</v>
      </c>
      <c r="O202" s="179">
        <v>35260.129999999997</v>
      </c>
      <c r="P202" s="175"/>
    </row>
    <row r="203" spans="1:16" ht="9.9" customHeight="1" x14ac:dyDescent="0.3">
      <c r="A203" s="161" t="s">
        <v>711</v>
      </c>
      <c r="B203" s="187" t="s">
        <v>379</v>
      </c>
      <c r="C203" s="188"/>
      <c r="D203" s="188"/>
      <c r="E203" s="188"/>
      <c r="F203" s="188"/>
      <c r="G203" s="191" t="s">
        <v>712</v>
      </c>
      <c r="H203" s="192"/>
      <c r="I203" s="192"/>
      <c r="J203" s="192"/>
      <c r="K203" s="192"/>
      <c r="L203" s="179">
        <v>393137.44</v>
      </c>
      <c r="M203" s="179">
        <v>7417.47</v>
      </c>
      <c r="N203" s="179">
        <v>0</v>
      </c>
      <c r="O203" s="179">
        <v>385719.97</v>
      </c>
      <c r="P203" s="175"/>
    </row>
    <row r="204" spans="1:16" ht="9.9" customHeight="1" x14ac:dyDescent="0.3">
      <c r="A204" s="161" t="s">
        <v>713</v>
      </c>
      <c r="B204" s="187" t="s">
        <v>379</v>
      </c>
      <c r="C204" s="188"/>
      <c r="D204" s="188"/>
      <c r="E204" s="188"/>
      <c r="F204" s="188"/>
      <c r="G204" s="191" t="s">
        <v>714</v>
      </c>
      <c r="H204" s="192"/>
      <c r="I204" s="192"/>
      <c r="J204" s="192"/>
      <c r="K204" s="192"/>
      <c r="L204" s="179">
        <v>314540.17</v>
      </c>
      <c r="M204" s="179">
        <v>6342.41</v>
      </c>
      <c r="N204" s="179">
        <v>0</v>
      </c>
      <c r="O204" s="179">
        <v>308197.76000000001</v>
      </c>
      <c r="P204" s="175"/>
    </row>
    <row r="205" spans="1:16" ht="9.9" customHeight="1" x14ac:dyDescent="0.3">
      <c r="A205" s="161" t="s">
        <v>715</v>
      </c>
      <c r="B205" s="187" t="s">
        <v>379</v>
      </c>
      <c r="C205" s="188"/>
      <c r="D205" s="188"/>
      <c r="E205" s="188"/>
      <c r="F205" s="188"/>
      <c r="G205" s="191" t="s">
        <v>716</v>
      </c>
      <c r="H205" s="192"/>
      <c r="I205" s="192"/>
      <c r="J205" s="192"/>
      <c r="K205" s="192"/>
      <c r="L205" s="179">
        <v>995324.55</v>
      </c>
      <c r="M205" s="179">
        <v>17370.41</v>
      </c>
      <c r="N205" s="179">
        <v>0</v>
      </c>
      <c r="O205" s="179">
        <v>977954.14</v>
      </c>
      <c r="P205" s="175"/>
    </row>
    <row r="206" spans="1:16" ht="9.9" customHeight="1" x14ac:dyDescent="0.3">
      <c r="A206" s="162" t="s">
        <v>379</v>
      </c>
      <c r="B206" s="187" t="s">
        <v>379</v>
      </c>
      <c r="C206" s="188"/>
      <c r="D206" s="188"/>
      <c r="E206" s="188"/>
      <c r="F206" s="188"/>
      <c r="G206" s="169" t="s">
        <v>379</v>
      </c>
      <c r="H206" s="170"/>
      <c r="I206" s="170"/>
      <c r="J206" s="170"/>
      <c r="K206" s="170"/>
      <c r="L206" s="181"/>
      <c r="M206" s="181"/>
      <c r="N206" s="181"/>
      <c r="O206" s="181"/>
      <c r="P206" s="170"/>
    </row>
    <row r="207" spans="1:16" ht="9.9" customHeight="1" x14ac:dyDescent="0.3">
      <c r="A207" s="160" t="s">
        <v>717</v>
      </c>
      <c r="B207" s="187" t="s">
        <v>379</v>
      </c>
      <c r="C207" s="188"/>
      <c r="D207" s="188"/>
      <c r="E207" s="189" t="s">
        <v>718</v>
      </c>
      <c r="F207" s="190"/>
      <c r="G207" s="190"/>
      <c r="H207" s="190"/>
      <c r="I207" s="190"/>
      <c r="J207" s="190"/>
      <c r="K207" s="190"/>
      <c r="L207" s="178">
        <v>55964.01</v>
      </c>
      <c r="M207" s="178">
        <v>2408.0700000000002</v>
      </c>
      <c r="N207" s="178">
        <v>0</v>
      </c>
      <c r="O207" s="178">
        <v>53555.94</v>
      </c>
      <c r="P207" s="176"/>
    </row>
    <row r="208" spans="1:16" ht="9.9" customHeight="1" x14ac:dyDescent="0.3">
      <c r="A208" s="160" t="s">
        <v>719</v>
      </c>
      <c r="B208" s="187" t="s">
        <v>379</v>
      </c>
      <c r="C208" s="188"/>
      <c r="D208" s="188"/>
      <c r="E208" s="188"/>
      <c r="F208" s="189" t="s">
        <v>718</v>
      </c>
      <c r="G208" s="190"/>
      <c r="H208" s="190"/>
      <c r="I208" s="190"/>
      <c r="J208" s="190"/>
      <c r="K208" s="190"/>
      <c r="L208" s="178">
        <v>55964.01</v>
      </c>
      <c r="M208" s="178">
        <v>2408.0700000000002</v>
      </c>
      <c r="N208" s="178">
        <v>0</v>
      </c>
      <c r="O208" s="178">
        <v>53555.94</v>
      </c>
      <c r="P208" s="176"/>
    </row>
    <row r="209" spans="1:16" ht="9.9" customHeight="1" x14ac:dyDescent="0.3">
      <c r="A209" s="161" t="s">
        <v>720</v>
      </c>
      <c r="B209" s="187" t="s">
        <v>379</v>
      </c>
      <c r="C209" s="188"/>
      <c r="D209" s="188"/>
      <c r="E209" s="188"/>
      <c r="F209" s="188"/>
      <c r="G209" s="191" t="s">
        <v>721</v>
      </c>
      <c r="H209" s="192"/>
      <c r="I209" s="192"/>
      <c r="J209" s="192"/>
      <c r="K209" s="192"/>
      <c r="L209" s="179">
        <v>55964.01</v>
      </c>
      <c r="M209" s="179">
        <v>2408.0700000000002</v>
      </c>
      <c r="N209" s="179">
        <v>0</v>
      </c>
      <c r="O209" s="179">
        <v>53555.94</v>
      </c>
      <c r="P209" s="175"/>
    </row>
    <row r="210" spans="1:16" ht="9.9" customHeight="1" x14ac:dyDescent="0.3">
      <c r="A210" s="162" t="s">
        <v>379</v>
      </c>
      <c r="B210" s="187" t="s">
        <v>379</v>
      </c>
      <c r="C210" s="188"/>
      <c r="D210" s="188"/>
      <c r="E210" s="188"/>
      <c r="F210" s="188"/>
      <c r="G210" s="169" t="s">
        <v>379</v>
      </c>
      <c r="H210" s="170"/>
      <c r="I210" s="170"/>
      <c r="J210" s="170"/>
      <c r="K210" s="170"/>
      <c r="L210" s="181"/>
      <c r="M210" s="181"/>
      <c r="N210" s="181"/>
      <c r="O210" s="181"/>
      <c r="P210" s="170"/>
    </row>
    <row r="211" spans="1:16" ht="9.9" customHeight="1" x14ac:dyDescent="0.3">
      <c r="A211" s="160" t="s">
        <v>722</v>
      </c>
      <c r="B211" s="187" t="s">
        <v>379</v>
      </c>
      <c r="C211" s="188"/>
      <c r="D211" s="188"/>
      <c r="E211" s="189" t="s">
        <v>723</v>
      </c>
      <c r="F211" s="190"/>
      <c r="G211" s="190"/>
      <c r="H211" s="190"/>
      <c r="I211" s="190"/>
      <c r="J211" s="190"/>
      <c r="K211" s="190"/>
      <c r="L211" s="178">
        <v>67799.22</v>
      </c>
      <c r="M211" s="178">
        <v>0</v>
      </c>
      <c r="N211" s="178">
        <v>338.98</v>
      </c>
      <c r="O211" s="178">
        <v>68138.2</v>
      </c>
      <c r="P211" s="176"/>
    </row>
    <row r="212" spans="1:16" ht="9.9" customHeight="1" x14ac:dyDescent="0.3">
      <c r="A212" s="160" t="s">
        <v>724</v>
      </c>
      <c r="B212" s="187" t="s">
        <v>379</v>
      </c>
      <c r="C212" s="188"/>
      <c r="D212" s="188"/>
      <c r="E212" s="188"/>
      <c r="F212" s="189" t="s">
        <v>723</v>
      </c>
      <c r="G212" s="190"/>
      <c r="H212" s="190"/>
      <c r="I212" s="190"/>
      <c r="J212" s="190"/>
      <c r="K212" s="190"/>
      <c r="L212" s="178">
        <v>67799.22</v>
      </c>
      <c r="M212" s="178">
        <v>0</v>
      </c>
      <c r="N212" s="178">
        <v>338.98</v>
      </c>
      <c r="O212" s="178">
        <v>68138.2</v>
      </c>
      <c r="P212" s="176"/>
    </row>
    <row r="213" spans="1:16" ht="9.9" customHeight="1" x14ac:dyDescent="0.3">
      <c r="A213" s="161" t="s">
        <v>725</v>
      </c>
      <c r="B213" s="187" t="s">
        <v>379</v>
      </c>
      <c r="C213" s="188"/>
      <c r="D213" s="188"/>
      <c r="E213" s="188"/>
      <c r="F213" s="188"/>
      <c r="G213" s="191" t="s">
        <v>726</v>
      </c>
      <c r="H213" s="192"/>
      <c r="I213" s="192"/>
      <c r="J213" s="192"/>
      <c r="K213" s="192"/>
      <c r="L213" s="179">
        <v>67799.22</v>
      </c>
      <c r="M213" s="179">
        <v>0</v>
      </c>
      <c r="N213" s="179">
        <v>338.98</v>
      </c>
      <c r="O213" s="179">
        <v>68138.2</v>
      </c>
      <c r="P213" s="175"/>
    </row>
    <row r="214" spans="1:16" ht="9.9" customHeight="1" x14ac:dyDescent="0.3">
      <c r="A214" s="162" t="s">
        <v>379</v>
      </c>
      <c r="B214" s="187" t="s">
        <v>379</v>
      </c>
      <c r="C214" s="188"/>
      <c r="D214" s="188"/>
      <c r="E214" s="188"/>
      <c r="F214" s="188"/>
      <c r="G214" s="169" t="s">
        <v>379</v>
      </c>
      <c r="H214" s="170"/>
      <c r="I214" s="170"/>
      <c r="J214" s="170"/>
      <c r="K214" s="170"/>
      <c r="L214" s="181"/>
      <c r="M214" s="181"/>
      <c r="N214" s="181"/>
      <c r="O214" s="181"/>
      <c r="P214" s="170"/>
    </row>
    <row r="215" spans="1:16" ht="9.9" customHeight="1" x14ac:dyDescent="0.3">
      <c r="A215" s="160" t="s">
        <v>727</v>
      </c>
      <c r="B215" s="187" t="s">
        <v>379</v>
      </c>
      <c r="C215" s="188"/>
      <c r="D215" s="189" t="s">
        <v>728</v>
      </c>
      <c r="E215" s="190"/>
      <c r="F215" s="190"/>
      <c r="G215" s="190"/>
      <c r="H215" s="190"/>
      <c r="I215" s="190"/>
      <c r="J215" s="190"/>
      <c r="K215" s="190"/>
      <c r="L215" s="178">
        <v>9654554.6899999995</v>
      </c>
      <c r="M215" s="178">
        <v>0</v>
      </c>
      <c r="N215" s="178">
        <v>0</v>
      </c>
      <c r="O215" s="178">
        <v>9654554.6899999995</v>
      </c>
      <c r="P215" s="176"/>
    </row>
    <row r="216" spans="1:16" ht="9.9" customHeight="1" x14ac:dyDescent="0.3">
      <c r="A216" s="160" t="s">
        <v>729</v>
      </c>
      <c r="B216" s="187" t="s">
        <v>379</v>
      </c>
      <c r="C216" s="188"/>
      <c r="D216" s="188"/>
      <c r="E216" s="189" t="s">
        <v>728</v>
      </c>
      <c r="F216" s="190"/>
      <c r="G216" s="190"/>
      <c r="H216" s="190"/>
      <c r="I216" s="190"/>
      <c r="J216" s="190"/>
      <c r="K216" s="190"/>
      <c r="L216" s="178">
        <v>9654554.6899999995</v>
      </c>
      <c r="M216" s="178">
        <v>0</v>
      </c>
      <c r="N216" s="178">
        <v>0</v>
      </c>
      <c r="O216" s="178">
        <v>9654554.6899999995</v>
      </c>
      <c r="P216" s="176"/>
    </row>
    <row r="217" spans="1:16" ht="9.9" customHeight="1" x14ac:dyDescent="0.3">
      <c r="A217" s="160" t="s">
        <v>730</v>
      </c>
      <c r="B217" s="187" t="s">
        <v>379</v>
      </c>
      <c r="C217" s="188"/>
      <c r="D217" s="188"/>
      <c r="E217" s="188"/>
      <c r="F217" s="189" t="s">
        <v>731</v>
      </c>
      <c r="G217" s="190"/>
      <c r="H217" s="190"/>
      <c r="I217" s="190"/>
      <c r="J217" s="190"/>
      <c r="K217" s="190"/>
      <c r="L217" s="178">
        <v>9654554.6899999995</v>
      </c>
      <c r="M217" s="178">
        <v>0</v>
      </c>
      <c r="N217" s="178">
        <v>0</v>
      </c>
      <c r="O217" s="178">
        <v>9654554.6899999995</v>
      </c>
      <c r="P217" s="176"/>
    </row>
    <row r="218" spans="1:16" ht="9.9" customHeight="1" x14ac:dyDescent="0.3">
      <c r="A218" s="161" t="s">
        <v>732</v>
      </c>
      <c r="B218" s="187" t="s">
        <v>379</v>
      </c>
      <c r="C218" s="188"/>
      <c r="D218" s="188"/>
      <c r="E218" s="188"/>
      <c r="F218" s="188"/>
      <c r="G218" s="191" t="s">
        <v>492</v>
      </c>
      <c r="H218" s="192"/>
      <c r="I218" s="192"/>
      <c r="J218" s="192"/>
      <c r="K218" s="192"/>
      <c r="L218" s="179">
        <v>29585</v>
      </c>
      <c r="M218" s="179">
        <v>0</v>
      </c>
      <c r="N218" s="179">
        <v>0</v>
      </c>
      <c r="O218" s="179">
        <v>29585</v>
      </c>
      <c r="P218" s="175"/>
    </row>
    <row r="219" spans="1:16" ht="9.9" customHeight="1" x14ac:dyDescent="0.3">
      <c r="A219" s="161" t="s">
        <v>733</v>
      </c>
      <c r="B219" s="187" t="s">
        <v>379</v>
      </c>
      <c r="C219" s="188"/>
      <c r="D219" s="188"/>
      <c r="E219" s="188"/>
      <c r="F219" s="188"/>
      <c r="G219" s="191" t="s">
        <v>623</v>
      </c>
      <c r="H219" s="192"/>
      <c r="I219" s="192"/>
      <c r="J219" s="192"/>
      <c r="K219" s="192"/>
      <c r="L219" s="179">
        <v>1267564.69</v>
      </c>
      <c r="M219" s="179">
        <v>0</v>
      </c>
      <c r="N219" s="179">
        <v>0</v>
      </c>
      <c r="O219" s="179">
        <v>1267564.69</v>
      </c>
      <c r="P219" s="175"/>
    </row>
    <row r="220" spans="1:16" ht="9.9" customHeight="1" x14ac:dyDescent="0.3">
      <c r="A220" s="161" t="s">
        <v>734</v>
      </c>
      <c r="B220" s="187" t="s">
        <v>379</v>
      </c>
      <c r="C220" s="188"/>
      <c r="D220" s="188"/>
      <c r="E220" s="188"/>
      <c r="F220" s="188"/>
      <c r="G220" s="191" t="s">
        <v>625</v>
      </c>
      <c r="H220" s="192"/>
      <c r="I220" s="192"/>
      <c r="J220" s="192"/>
      <c r="K220" s="192"/>
      <c r="L220" s="179">
        <v>35000</v>
      </c>
      <c r="M220" s="179">
        <v>0</v>
      </c>
      <c r="N220" s="179">
        <v>0</v>
      </c>
      <c r="O220" s="179">
        <v>35000</v>
      </c>
      <c r="P220" s="175"/>
    </row>
    <row r="221" spans="1:16" ht="9.9" customHeight="1" x14ac:dyDescent="0.3">
      <c r="A221" s="161" t="s">
        <v>735</v>
      </c>
      <c r="B221" s="187" t="s">
        <v>379</v>
      </c>
      <c r="C221" s="188"/>
      <c r="D221" s="188"/>
      <c r="E221" s="188"/>
      <c r="F221" s="188"/>
      <c r="G221" s="191" t="s">
        <v>627</v>
      </c>
      <c r="H221" s="192"/>
      <c r="I221" s="192"/>
      <c r="J221" s="192"/>
      <c r="K221" s="192"/>
      <c r="L221" s="179">
        <v>150000</v>
      </c>
      <c r="M221" s="179">
        <v>0</v>
      </c>
      <c r="N221" s="179">
        <v>0</v>
      </c>
      <c r="O221" s="179">
        <v>150000</v>
      </c>
      <c r="P221" s="175"/>
    </row>
    <row r="222" spans="1:16" ht="9.9" customHeight="1" x14ac:dyDescent="0.3">
      <c r="A222" s="161" t="s">
        <v>736</v>
      </c>
      <c r="B222" s="187" t="s">
        <v>379</v>
      </c>
      <c r="C222" s="188"/>
      <c r="D222" s="188"/>
      <c r="E222" s="188"/>
      <c r="F222" s="188"/>
      <c r="G222" s="191" t="s">
        <v>629</v>
      </c>
      <c r="H222" s="192"/>
      <c r="I222" s="192"/>
      <c r="J222" s="192"/>
      <c r="K222" s="192"/>
      <c r="L222" s="179">
        <v>8172405</v>
      </c>
      <c r="M222" s="179">
        <v>0</v>
      </c>
      <c r="N222" s="179">
        <v>0</v>
      </c>
      <c r="O222" s="179">
        <v>8172405</v>
      </c>
      <c r="P222" s="175"/>
    </row>
    <row r="223" spans="1:16" ht="9.9" customHeight="1" x14ac:dyDescent="0.3">
      <c r="A223" s="162" t="s">
        <v>379</v>
      </c>
      <c r="B223" s="187" t="s">
        <v>379</v>
      </c>
      <c r="C223" s="188"/>
      <c r="D223" s="188"/>
      <c r="E223" s="188"/>
      <c r="F223" s="188"/>
      <c r="G223" s="169" t="s">
        <v>379</v>
      </c>
      <c r="H223" s="170"/>
      <c r="I223" s="170"/>
      <c r="J223" s="170"/>
      <c r="K223" s="170"/>
      <c r="L223" s="181"/>
      <c r="M223" s="181"/>
      <c r="N223" s="181"/>
      <c r="O223" s="181"/>
      <c r="P223" s="170"/>
    </row>
    <row r="224" spans="1:16" ht="9.9" customHeight="1" x14ac:dyDescent="0.3">
      <c r="A224" s="160" t="s">
        <v>737</v>
      </c>
      <c r="B224" s="158" t="s">
        <v>379</v>
      </c>
      <c r="C224" s="189" t="s">
        <v>738</v>
      </c>
      <c r="D224" s="190"/>
      <c r="E224" s="190"/>
      <c r="F224" s="190"/>
      <c r="G224" s="190"/>
      <c r="H224" s="190"/>
      <c r="I224" s="190"/>
      <c r="J224" s="190"/>
      <c r="K224" s="190"/>
      <c r="L224" s="178">
        <v>-463740.7</v>
      </c>
      <c r="M224" s="178">
        <v>0</v>
      </c>
      <c r="N224" s="178">
        <v>0</v>
      </c>
      <c r="O224" s="178">
        <v>-463740.7</v>
      </c>
      <c r="P224" s="176"/>
    </row>
    <row r="225" spans="1:16" ht="9.9" customHeight="1" x14ac:dyDescent="0.3">
      <c r="A225" s="160" t="s">
        <v>739</v>
      </c>
      <c r="B225" s="187" t="s">
        <v>379</v>
      </c>
      <c r="C225" s="188"/>
      <c r="D225" s="189" t="s">
        <v>740</v>
      </c>
      <c r="E225" s="190"/>
      <c r="F225" s="190"/>
      <c r="G225" s="190"/>
      <c r="H225" s="190"/>
      <c r="I225" s="190"/>
      <c r="J225" s="190"/>
      <c r="K225" s="190"/>
      <c r="L225" s="178">
        <v>-463740.7</v>
      </c>
      <c r="M225" s="178">
        <v>0</v>
      </c>
      <c r="N225" s="178">
        <v>0</v>
      </c>
      <c r="O225" s="178">
        <v>-463740.7</v>
      </c>
      <c r="P225" s="176"/>
    </row>
    <row r="226" spans="1:16" ht="9.9" customHeight="1" x14ac:dyDescent="0.3">
      <c r="A226" s="160" t="s">
        <v>741</v>
      </c>
      <c r="B226" s="187" t="s">
        <v>379</v>
      </c>
      <c r="C226" s="188"/>
      <c r="D226" s="188"/>
      <c r="E226" s="189" t="s">
        <v>742</v>
      </c>
      <c r="F226" s="190"/>
      <c r="G226" s="190"/>
      <c r="H226" s="190"/>
      <c r="I226" s="190"/>
      <c r="J226" s="190"/>
      <c r="K226" s="190"/>
      <c r="L226" s="178">
        <v>-463740.7</v>
      </c>
      <c r="M226" s="178">
        <v>0</v>
      </c>
      <c r="N226" s="178">
        <v>0</v>
      </c>
      <c r="O226" s="178">
        <v>-463740.7</v>
      </c>
      <c r="P226" s="176"/>
    </row>
    <row r="227" spans="1:16" ht="9.9" customHeight="1" x14ac:dyDescent="0.3">
      <c r="A227" s="160" t="s">
        <v>743</v>
      </c>
      <c r="B227" s="187" t="s">
        <v>379</v>
      </c>
      <c r="C227" s="188"/>
      <c r="D227" s="188"/>
      <c r="E227" s="188"/>
      <c r="F227" s="189" t="s">
        <v>742</v>
      </c>
      <c r="G227" s="190"/>
      <c r="H227" s="190"/>
      <c r="I227" s="190"/>
      <c r="J227" s="190"/>
      <c r="K227" s="190"/>
      <c r="L227" s="178">
        <v>-463740.7</v>
      </c>
      <c r="M227" s="178">
        <v>0</v>
      </c>
      <c r="N227" s="178">
        <v>0</v>
      </c>
      <c r="O227" s="178">
        <v>-463740.7</v>
      </c>
      <c r="P227" s="176"/>
    </row>
    <row r="228" spans="1:16" ht="9.9" customHeight="1" x14ac:dyDescent="0.3">
      <c r="A228" s="161" t="s">
        <v>744</v>
      </c>
      <c r="B228" s="187" t="s">
        <v>379</v>
      </c>
      <c r="C228" s="188"/>
      <c r="D228" s="188"/>
      <c r="E228" s="188"/>
      <c r="F228" s="188"/>
      <c r="G228" s="191" t="s">
        <v>745</v>
      </c>
      <c r="H228" s="192"/>
      <c r="I228" s="192"/>
      <c r="J228" s="192"/>
      <c r="K228" s="192"/>
      <c r="L228" s="179">
        <v>-463740.7</v>
      </c>
      <c r="M228" s="179">
        <v>0</v>
      </c>
      <c r="N228" s="179">
        <v>0</v>
      </c>
      <c r="O228" s="179">
        <v>-463740.7</v>
      </c>
      <c r="P228" s="175"/>
    </row>
    <row r="229" spans="1:16" ht="9.9" customHeight="1" x14ac:dyDescent="0.3">
      <c r="A229" s="162" t="s">
        <v>379</v>
      </c>
      <c r="B229" s="187" t="s">
        <v>379</v>
      </c>
      <c r="C229" s="188"/>
      <c r="D229" s="188"/>
      <c r="E229" s="188"/>
      <c r="F229" s="188"/>
      <c r="G229" s="169" t="s">
        <v>379</v>
      </c>
      <c r="H229" s="170"/>
      <c r="I229" s="170"/>
      <c r="J229" s="170"/>
      <c r="K229" s="170"/>
      <c r="L229" s="181"/>
      <c r="M229" s="181"/>
      <c r="N229" s="181"/>
      <c r="O229" s="181"/>
      <c r="P229" s="170"/>
    </row>
    <row r="230" spans="1:16" ht="9.9" customHeight="1" x14ac:dyDescent="0.3">
      <c r="A230" s="160" t="s">
        <v>746</v>
      </c>
      <c r="B230" s="189" t="s">
        <v>747</v>
      </c>
      <c r="C230" s="190"/>
      <c r="D230" s="190"/>
      <c r="E230" s="190"/>
      <c r="F230" s="190"/>
      <c r="G230" s="190"/>
      <c r="H230" s="190"/>
      <c r="I230" s="190"/>
      <c r="J230" s="190"/>
      <c r="K230" s="190"/>
      <c r="L230" s="178">
        <v>5705903.0700000003</v>
      </c>
      <c r="M230" s="178">
        <v>2364839.2000000002</v>
      </c>
      <c r="N230" s="178">
        <v>651508.04</v>
      </c>
      <c r="O230" s="178">
        <v>7419234.2300000004</v>
      </c>
      <c r="P230" s="176"/>
    </row>
    <row r="231" spans="1:16" ht="9.9" customHeight="1" x14ac:dyDescent="0.3">
      <c r="A231" s="160" t="s">
        <v>748</v>
      </c>
      <c r="B231" s="158" t="s">
        <v>379</v>
      </c>
      <c r="C231" s="189" t="s">
        <v>749</v>
      </c>
      <c r="D231" s="190"/>
      <c r="E231" s="190"/>
      <c r="F231" s="190"/>
      <c r="G231" s="190"/>
      <c r="H231" s="190"/>
      <c r="I231" s="190"/>
      <c r="J231" s="190"/>
      <c r="K231" s="190"/>
      <c r="L231" s="178">
        <v>2854947.84</v>
      </c>
      <c r="M231" s="178">
        <v>1557186.1</v>
      </c>
      <c r="N231" s="178">
        <v>623928.12</v>
      </c>
      <c r="O231" s="178">
        <v>3788205.82</v>
      </c>
      <c r="P231" s="176"/>
    </row>
    <row r="232" spans="1:16" ht="9.9" customHeight="1" x14ac:dyDescent="0.3">
      <c r="A232" s="160" t="s">
        <v>750</v>
      </c>
      <c r="B232" s="187" t="s">
        <v>379</v>
      </c>
      <c r="C232" s="188"/>
      <c r="D232" s="189" t="s">
        <v>751</v>
      </c>
      <c r="E232" s="190"/>
      <c r="F232" s="190"/>
      <c r="G232" s="190"/>
      <c r="H232" s="190"/>
      <c r="I232" s="190"/>
      <c r="J232" s="190"/>
      <c r="K232" s="190"/>
      <c r="L232" s="178">
        <v>2032477.81</v>
      </c>
      <c r="M232" s="178">
        <v>1372629.79</v>
      </c>
      <c r="N232" s="178">
        <v>623928.12</v>
      </c>
      <c r="O232" s="178">
        <v>2781179.48</v>
      </c>
      <c r="P232" s="176"/>
    </row>
    <row r="233" spans="1:16" ht="9.9" customHeight="1" x14ac:dyDescent="0.3">
      <c r="A233" s="160" t="s">
        <v>752</v>
      </c>
      <c r="B233" s="187" t="s">
        <v>379</v>
      </c>
      <c r="C233" s="188"/>
      <c r="D233" s="188"/>
      <c r="E233" s="189" t="s">
        <v>753</v>
      </c>
      <c r="F233" s="190"/>
      <c r="G233" s="190"/>
      <c r="H233" s="190"/>
      <c r="I233" s="190"/>
      <c r="J233" s="190"/>
      <c r="K233" s="190"/>
      <c r="L233" s="178">
        <v>35503.64</v>
      </c>
      <c r="M233" s="178">
        <v>23925.87</v>
      </c>
      <c r="N233" s="178">
        <v>10688.35</v>
      </c>
      <c r="O233" s="178">
        <v>48741.16</v>
      </c>
      <c r="P233" s="176"/>
    </row>
    <row r="234" spans="1:16" ht="9.9" customHeight="1" x14ac:dyDescent="0.3">
      <c r="A234" s="160" t="s">
        <v>754</v>
      </c>
      <c r="B234" s="187" t="s">
        <v>379</v>
      </c>
      <c r="C234" s="188"/>
      <c r="D234" s="188"/>
      <c r="E234" s="188"/>
      <c r="F234" s="189" t="s">
        <v>755</v>
      </c>
      <c r="G234" s="190"/>
      <c r="H234" s="190"/>
      <c r="I234" s="190"/>
      <c r="J234" s="190"/>
      <c r="K234" s="190"/>
      <c r="L234" s="178">
        <v>17331.95</v>
      </c>
      <c r="M234" s="178">
        <v>13363.05</v>
      </c>
      <c r="N234" s="178">
        <v>6728.88</v>
      </c>
      <c r="O234" s="178">
        <v>23966.12</v>
      </c>
      <c r="P234" s="176"/>
    </row>
    <row r="235" spans="1:16" ht="9.9" customHeight="1" x14ac:dyDescent="0.3">
      <c r="A235" s="161" t="s">
        <v>756</v>
      </c>
      <c r="B235" s="187" t="s">
        <v>379</v>
      </c>
      <c r="C235" s="188"/>
      <c r="D235" s="188"/>
      <c r="E235" s="188"/>
      <c r="F235" s="188"/>
      <c r="G235" s="191" t="s">
        <v>757</v>
      </c>
      <c r="H235" s="192"/>
      <c r="I235" s="192"/>
      <c r="J235" s="192"/>
      <c r="K235" s="192"/>
      <c r="L235" s="179">
        <v>10929.6</v>
      </c>
      <c r="M235" s="179">
        <v>3643.2</v>
      </c>
      <c r="N235" s="179">
        <v>0</v>
      </c>
      <c r="O235" s="179">
        <v>14572.8</v>
      </c>
      <c r="P235" s="175"/>
    </row>
    <row r="236" spans="1:16" ht="9.9" customHeight="1" x14ac:dyDescent="0.3">
      <c r="A236" s="161" t="s">
        <v>758</v>
      </c>
      <c r="B236" s="187" t="s">
        <v>379</v>
      </c>
      <c r="C236" s="188"/>
      <c r="D236" s="188"/>
      <c r="E236" s="188"/>
      <c r="F236" s="188"/>
      <c r="G236" s="191" t="s">
        <v>759</v>
      </c>
      <c r="H236" s="192"/>
      <c r="I236" s="192"/>
      <c r="J236" s="192"/>
      <c r="K236" s="192"/>
      <c r="L236" s="179">
        <v>-923.59</v>
      </c>
      <c r="M236" s="179">
        <v>6038.99</v>
      </c>
      <c r="N236" s="179">
        <v>5489.99</v>
      </c>
      <c r="O236" s="179">
        <v>-374.59</v>
      </c>
      <c r="P236" s="175"/>
    </row>
    <row r="237" spans="1:16" ht="9.9" customHeight="1" x14ac:dyDescent="0.3">
      <c r="A237" s="161" t="s">
        <v>760</v>
      </c>
      <c r="B237" s="187" t="s">
        <v>379</v>
      </c>
      <c r="C237" s="188"/>
      <c r="D237" s="188"/>
      <c r="E237" s="188"/>
      <c r="F237" s="188"/>
      <c r="G237" s="191" t="s">
        <v>761</v>
      </c>
      <c r="H237" s="192"/>
      <c r="I237" s="192"/>
      <c r="J237" s="192"/>
      <c r="K237" s="192"/>
      <c r="L237" s="179">
        <v>1235.25</v>
      </c>
      <c r="M237" s="179">
        <v>1647</v>
      </c>
      <c r="N237" s="179">
        <v>1235.25</v>
      </c>
      <c r="O237" s="179">
        <v>1647</v>
      </c>
      <c r="P237" s="175"/>
    </row>
    <row r="238" spans="1:16" ht="9.9" customHeight="1" x14ac:dyDescent="0.3">
      <c r="A238" s="161" t="s">
        <v>762</v>
      </c>
      <c r="B238" s="187" t="s">
        <v>379</v>
      </c>
      <c r="C238" s="188"/>
      <c r="D238" s="188"/>
      <c r="E238" s="188"/>
      <c r="F238" s="188"/>
      <c r="G238" s="191" t="s">
        <v>763</v>
      </c>
      <c r="H238" s="192"/>
      <c r="I238" s="192"/>
      <c r="J238" s="192"/>
      <c r="K238" s="192"/>
      <c r="L238" s="179">
        <v>2909.73</v>
      </c>
      <c r="M238" s="179">
        <v>969.91</v>
      </c>
      <c r="N238" s="179">
        <v>0</v>
      </c>
      <c r="O238" s="179">
        <v>3879.64</v>
      </c>
      <c r="P238" s="175"/>
    </row>
    <row r="239" spans="1:16" ht="9.9" customHeight="1" x14ac:dyDescent="0.3">
      <c r="A239" s="161" t="s">
        <v>764</v>
      </c>
      <c r="B239" s="187" t="s">
        <v>379</v>
      </c>
      <c r="C239" s="188"/>
      <c r="D239" s="188"/>
      <c r="E239" s="188"/>
      <c r="F239" s="188"/>
      <c r="G239" s="191" t="s">
        <v>765</v>
      </c>
      <c r="H239" s="192"/>
      <c r="I239" s="192"/>
      <c r="J239" s="192"/>
      <c r="K239" s="192"/>
      <c r="L239" s="179">
        <v>874.38</v>
      </c>
      <c r="M239" s="179">
        <v>291.45999999999998</v>
      </c>
      <c r="N239" s="179">
        <v>0</v>
      </c>
      <c r="O239" s="179">
        <v>1165.8399999999999</v>
      </c>
      <c r="P239" s="175"/>
    </row>
    <row r="240" spans="1:16" ht="9.9" customHeight="1" x14ac:dyDescent="0.3">
      <c r="A240" s="161" t="s">
        <v>766</v>
      </c>
      <c r="B240" s="187" t="s">
        <v>379</v>
      </c>
      <c r="C240" s="188"/>
      <c r="D240" s="188"/>
      <c r="E240" s="188"/>
      <c r="F240" s="188"/>
      <c r="G240" s="191" t="s">
        <v>767</v>
      </c>
      <c r="H240" s="192"/>
      <c r="I240" s="192"/>
      <c r="J240" s="192"/>
      <c r="K240" s="192"/>
      <c r="L240" s="179">
        <v>109.29</v>
      </c>
      <c r="M240" s="179">
        <v>36.43</v>
      </c>
      <c r="N240" s="179">
        <v>0</v>
      </c>
      <c r="O240" s="179">
        <v>145.72</v>
      </c>
      <c r="P240" s="175"/>
    </row>
    <row r="241" spans="1:16" ht="9.9" customHeight="1" x14ac:dyDescent="0.3">
      <c r="A241" s="161" t="s">
        <v>768</v>
      </c>
      <c r="B241" s="187" t="s">
        <v>379</v>
      </c>
      <c r="C241" s="188"/>
      <c r="D241" s="188"/>
      <c r="E241" s="188"/>
      <c r="F241" s="188"/>
      <c r="G241" s="191" t="s">
        <v>769</v>
      </c>
      <c r="H241" s="192"/>
      <c r="I241" s="192"/>
      <c r="J241" s="192"/>
      <c r="K241" s="192"/>
      <c r="L241" s="179">
        <v>1905.18</v>
      </c>
      <c r="M241" s="179">
        <v>638.70000000000005</v>
      </c>
      <c r="N241" s="179">
        <v>3.64</v>
      </c>
      <c r="O241" s="179">
        <v>2540.2399999999998</v>
      </c>
      <c r="P241" s="175"/>
    </row>
    <row r="242" spans="1:16" ht="9.9" customHeight="1" x14ac:dyDescent="0.3">
      <c r="A242" s="161" t="s">
        <v>770</v>
      </c>
      <c r="B242" s="187" t="s">
        <v>379</v>
      </c>
      <c r="C242" s="188"/>
      <c r="D242" s="188"/>
      <c r="E242" s="188"/>
      <c r="F242" s="188"/>
      <c r="G242" s="191" t="s">
        <v>771</v>
      </c>
      <c r="H242" s="192"/>
      <c r="I242" s="192"/>
      <c r="J242" s="192"/>
      <c r="K242" s="192"/>
      <c r="L242" s="179">
        <v>3.12</v>
      </c>
      <c r="M242" s="179">
        <v>1.03</v>
      </c>
      <c r="N242" s="179">
        <v>0</v>
      </c>
      <c r="O242" s="179">
        <v>4.1500000000000004</v>
      </c>
      <c r="P242" s="175"/>
    </row>
    <row r="243" spans="1:16" ht="9.9" customHeight="1" x14ac:dyDescent="0.3">
      <c r="A243" s="161" t="s">
        <v>772</v>
      </c>
      <c r="B243" s="187" t="s">
        <v>379</v>
      </c>
      <c r="C243" s="188"/>
      <c r="D243" s="188"/>
      <c r="E243" s="188"/>
      <c r="F243" s="188"/>
      <c r="G243" s="191" t="s">
        <v>773</v>
      </c>
      <c r="H243" s="192"/>
      <c r="I243" s="192"/>
      <c r="J243" s="192"/>
      <c r="K243" s="192"/>
      <c r="L243" s="179">
        <v>288.99</v>
      </c>
      <c r="M243" s="179">
        <v>96.33</v>
      </c>
      <c r="N243" s="179">
        <v>0</v>
      </c>
      <c r="O243" s="179">
        <v>385.32</v>
      </c>
      <c r="P243" s="175"/>
    </row>
    <row r="244" spans="1:16" ht="9.9" customHeight="1" x14ac:dyDescent="0.3">
      <c r="A244" s="162" t="s">
        <v>379</v>
      </c>
      <c r="B244" s="187" t="s">
        <v>379</v>
      </c>
      <c r="C244" s="188"/>
      <c r="D244" s="188"/>
      <c r="E244" s="188"/>
      <c r="F244" s="188"/>
      <c r="G244" s="169" t="s">
        <v>379</v>
      </c>
      <c r="H244" s="170"/>
      <c r="I244" s="170"/>
      <c r="J244" s="170"/>
      <c r="K244" s="170"/>
      <c r="L244" s="181"/>
      <c r="M244" s="181"/>
      <c r="N244" s="181"/>
      <c r="O244" s="181"/>
      <c r="P244" s="170"/>
    </row>
    <row r="245" spans="1:16" ht="9.9" customHeight="1" x14ac:dyDescent="0.3">
      <c r="A245" s="160" t="s">
        <v>774</v>
      </c>
      <c r="B245" s="187" t="s">
        <v>379</v>
      </c>
      <c r="C245" s="188"/>
      <c r="D245" s="188"/>
      <c r="E245" s="188"/>
      <c r="F245" s="189" t="s">
        <v>775</v>
      </c>
      <c r="G245" s="190"/>
      <c r="H245" s="190"/>
      <c r="I245" s="190"/>
      <c r="J245" s="190"/>
      <c r="K245" s="190"/>
      <c r="L245" s="178">
        <v>18171.689999999999</v>
      </c>
      <c r="M245" s="178">
        <v>10562.82</v>
      </c>
      <c r="N245" s="178">
        <v>3959.47</v>
      </c>
      <c r="O245" s="178">
        <v>24775.040000000001</v>
      </c>
      <c r="P245" s="176"/>
    </row>
    <row r="246" spans="1:16" ht="9.9" customHeight="1" x14ac:dyDescent="0.3">
      <c r="A246" s="161" t="s">
        <v>776</v>
      </c>
      <c r="B246" s="187" t="s">
        <v>379</v>
      </c>
      <c r="C246" s="188"/>
      <c r="D246" s="188"/>
      <c r="E246" s="188"/>
      <c r="F246" s="188"/>
      <c r="G246" s="191" t="s">
        <v>757</v>
      </c>
      <c r="H246" s="192"/>
      <c r="I246" s="192"/>
      <c r="J246" s="192"/>
      <c r="K246" s="192"/>
      <c r="L246" s="179">
        <v>11520</v>
      </c>
      <c r="M246" s="179">
        <v>3840</v>
      </c>
      <c r="N246" s="179">
        <v>0</v>
      </c>
      <c r="O246" s="179">
        <v>15360</v>
      </c>
      <c r="P246" s="175"/>
    </row>
    <row r="247" spans="1:16" ht="9.9" customHeight="1" x14ac:dyDescent="0.3">
      <c r="A247" s="161" t="s">
        <v>777</v>
      </c>
      <c r="B247" s="187" t="s">
        <v>379</v>
      </c>
      <c r="C247" s="188"/>
      <c r="D247" s="188"/>
      <c r="E247" s="188"/>
      <c r="F247" s="188"/>
      <c r="G247" s="191" t="s">
        <v>759</v>
      </c>
      <c r="H247" s="192"/>
      <c r="I247" s="192"/>
      <c r="J247" s="192"/>
      <c r="K247" s="192"/>
      <c r="L247" s="179">
        <v>0</v>
      </c>
      <c r="M247" s="179">
        <v>3276.8</v>
      </c>
      <c r="N247" s="179">
        <v>2730.67</v>
      </c>
      <c r="O247" s="179">
        <v>546.13</v>
      </c>
      <c r="P247" s="175"/>
    </row>
    <row r="248" spans="1:16" ht="9.9" customHeight="1" x14ac:dyDescent="0.3">
      <c r="A248" s="161" t="s">
        <v>778</v>
      </c>
      <c r="B248" s="187" t="s">
        <v>379</v>
      </c>
      <c r="C248" s="188"/>
      <c r="D248" s="188"/>
      <c r="E248" s="188"/>
      <c r="F248" s="188"/>
      <c r="G248" s="191" t="s">
        <v>761</v>
      </c>
      <c r="H248" s="192"/>
      <c r="I248" s="192"/>
      <c r="J248" s="192"/>
      <c r="K248" s="192"/>
      <c r="L248" s="179">
        <v>1228.8</v>
      </c>
      <c r="M248" s="179">
        <v>1638.4</v>
      </c>
      <c r="N248" s="179">
        <v>1228.8</v>
      </c>
      <c r="O248" s="179">
        <v>1638.4</v>
      </c>
      <c r="P248" s="175"/>
    </row>
    <row r="249" spans="1:16" ht="9.9" customHeight="1" x14ac:dyDescent="0.3">
      <c r="A249" s="161" t="s">
        <v>779</v>
      </c>
      <c r="B249" s="187" t="s">
        <v>379</v>
      </c>
      <c r="C249" s="188"/>
      <c r="D249" s="188"/>
      <c r="E249" s="188"/>
      <c r="F249" s="188"/>
      <c r="G249" s="191" t="s">
        <v>763</v>
      </c>
      <c r="H249" s="192"/>
      <c r="I249" s="192"/>
      <c r="J249" s="192"/>
      <c r="K249" s="192"/>
      <c r="L249" s="179">
        <v>2304</v>
      </c>
      <c r="M249" s="179">
        <v>768</v>
      </c>
      <c r="N249" s="179">
        <v>0</v>
      </c>
      <c r="O249" s="179">
        <v>3072</v>
      </c>
      <c r="P249" s="175"/>
    </row>
    <row r="250" spans="1:16" ht="9.9" customHeight="1" x14ac:dyDescent="0.3">
      <c r="A250" s="161" t="s">
        <v>780</v>
      </c>
      <c r="B250" s="187" t="s">
        <v>379</v>
      </c>
      <c r="C250" s="188"/>
      <c r="D250" s="188"/>
      <c r="E250" s="188"/>
      <c r="F250" s="188"/>
      <c r="G250" s="191" t="s">
        <v>765</v>
      </c>
      <c r="H250" s="192"/>
      <c r="I250" s="192"/>
      <c r="J250" s="192"/>
      <c r="K250" s="192"/>
      <c r="L250" s="179">
        <v>921.6</v>
      </c>
      <c r="M250" s="179">
        <v>307.2</v>
      </c>
      <c r="N250" s="179">
        <v>0</v>
      </c>
      <c r="O250" s="179">
        <v>1228.8</v>
      </c>
      <c r="P250" s="175"/>
    </row>
    <row r="251" spans="1:16" ht="9.9" customHeight="1" x14ac:dyDescent="0.3">
      <c r="A251" s="161" t="s">
        <v>781</v>
      </c>
      <c r="B251" s="187" t="s">
        <v>379</v>
      </c>
      <c r="C251" s="188"/>
      <c r="D251" s="188"/>
      <c r="E251" s="188"/>
      <c r="F251" s="188"/>
      <c r="G251" s="191" t="s">
        <v>769</v>
      </c>
      <c r="H251" s="192"/>
      <c r="I251" s="192"/>
      <c r="J251" s="192"/>
      <c r="K251" s="192"/>
      <c r="L251" s="179">
        <v>1905.18</v>
      </c>
      <c r="M251" s="179">
        <v>635.05999999999995</v>
      </c>
      <c r="N251" s="179">
        <v>0</v>
      </c>
      <c r="O251" s="179">
        <v>2540.2399999999998</v>
      </c>
      <c r="P251" s="175"/>
    </row>
    <row r="252" spans="1:16" ht="9.9" customHeight="1" x14ac:dyDescent="0.3">
      <c r="A252" s="161" t="s">
        <v>782</v>
      </c>
      <c r="B252" s="187" t="s">
        <v>379</v>
      </c>
      <c r="C252" s="188"/>
      <c r="D252" s="188"/>
      <c r="E252" s="188"/>
      <c r="F252" s="188"/>
      <c r="G252" s="191" t="s">
        <v>771</v>
      </c>
      <c r="H252" s="192"/>
      <c r="I252" s="192"/>
      <c r="J252" s="192"/>
      <c r="K252" s="192"/>
      <c r="L252" s="179">
        <v>3.12</v>
      </c>
      <c r="M252" s="179">
        <v>1.03</v>
      </c>
      <c r="N252" s="179">
        <v>0</v>
      </c>
      <c r="O252" s="179">
        <v>4.1500000000000004</v>
      </c>
      <c r="P252" s="175"/>
    </row>
    <row r="253" spans="1:16" ht="9.9" customHeight="1" x14ac:dyDescent="0.3">
      <c r="A253" s="161" t="s">
        <v>783</v>
      </c>
      <c r="B253" s="187" t="s">
        <v>379</v>
      </c>
      <c r="C253" s="188"/>
      <c r="D253" s="188"/>
      <c r="E253" s="188"/>
      <c r="F253" s="188"/>
      <c r="G253" s="191" t="s">
        <v>773</v>
      </c>
      <c r="H253" s="192"/>
      <c r="I253" s="192"/>
      <c r="J253" s="192"/>
      <c r="K253" s="192"/>
      <c r="L253" s="179">
        <v>288.99</v>
      </c>
      <c r="M253" s="179">
        <v>96.33</v>
      </c>
      <c r="N253" s="179">
        <v>0</v>
      </c>
      <c r="O253" s="179">
        <v>385.32</v>
      </c>
      <c r="P253" s="175"/>
    </row>
    <row r="254" spans="1:16" ht="9.9" customHeight="1" x14ac:dyDescent="0.3">
      <c r="A254" s="162" t="s">
        <v>379</v>
      </c>
      <c r="B254" s="187" t="s">
        <v>379</v>
      </c>
      <c r="C254" s="188"/>
      <c r="D254" s="188"/>
      <c r="E254" s="188"/>
      <c r="F254" s="188"/>
      <c r="G254" s="169" t="s">
        <v>379</v>
      </c>
      <c r="H254" s="170"/>
      <c r="I254" s="170"/>
      <c r="J254" s="170"/>
      <c r="K254" s="170"/>
      <c r="L254" s="181"/>
      <c r="M254" s="181"/>
      <c r="N254" s="181"/>
      <c r="O254" s="181"/>
      <c r="P254" s="170"/>
    </row>
    <row r="255" spans="1:16" ht="9.9" customHeight="1" x14ac:dyDescent="0.3">
      <c r="A255" s="160" t="s">
        <v>784</v>
      </c>
      <c r="B255" s="187" t="s">
        <v>379</v>
      </c>
      <c r="C255" s="188"/>
      <c r="D255" s="188"/>
      <c r="E255" s="189" t="s">
        <v>785</v>
      </c>
      <c r="F255" s="190"/>
      <c r="G255" s="190"/>
      <c r="H255" s="190"/>
      <c r="I255" s="190"/>
      <c r="J255" s="190"/>
      <c r="K255" s="190"/>
      <c r="L255" s="178">
        <v>1479450.87</v>
      </c>
      <c r="M255" s="178">
        <v>1168664.42</v>
      </c>
      <c r="N255" s="178">
        <v>610948.43999999994</v>
      </c>
      <c r="O255" s="178">
        <v>2037166.85</v>
      </c>
      <c r="P255" s="176"/>
    </row>
    <row r="256" spans="1:16" ht="9.9" customHeight="1" x14ac:dyDescent="0.3">
      <c r="A256" s="160" t="s">
        <v>786</v>
      </c>
      <c r="B256" s="187" t="s">
        <v>379</v>
      </c>
      <c r="C256" s="188"/>
      <c r="D256" s="188"/>
      <c r="E256" s="188"/>
      <c r="F256" s="189" t="s">
        <v>755</v>
      </c>
      <c r="G256" s="190"/>
      <c r="H256" s="190"/>
      <c r="I256" s="190"/>
      <c r="J256" s="190"/>
      <c r="K256" s="190"/>
      <c r="L256" s="178">
        <v>134266.10999999999</v>
      </c>
      <c r="M256" s="178">
        <v>146667.89000000001</v>
      </c>
      <c r="N256" s="178">
        <v>85659.99</v>
      </c>
      <c r="O256" s="178">
        <v>195274.01</v>
      </c>
      <c r="P256" s="176"/>
    </row>
    <row r="257" spans="1:16" ht="9.9" customHeight="1" x14ac:dyDescent="0.3">
      <c r="A257" s="161" t="s">
        <v>787</v>
      </c>
      <c r="B257" s="187" t="s">
        <v>379</v>
      </c>
      <c r="C257" s="188"/>
      <c r="D257" s="188"/>
      <c r="E257" s="188"/>
      <c r="F257" s="188"/>
      <c r="G257" s="191" t="s">
        <v>757</v>
      </c>
      <c r="H257" s="192"/>
      <c r="I257" s="192"/>
      <c r="J257" s="192"/>
      <c r="K257" s="192"/>
      <c r="L257" s="179">
        <v>96227.38</v>
      </c>
      <c r="M257" s="179">
        <v>32500.02</v>
      </c>
      <c r="N257" s="179">
        <v>15.67</v>
      </c>
      <c r="O257" s="179">
        <v>128711.73</v>
      </c>
      <c r="P257" s="175"/>
    </row>
    <row r="258" spans="1:16" ht="9.9" customHeight="1" x14ac:dyDescent="0.3">
      <c r="A258" s="161" t="s">
        <v>788</v>
      </c>
      <c r="B258" s="187" t="s">
        <v>379</v>
      </c>
      <c r="C258" s="188"/>
      <c r="D258" s="188"/>
      <c r="E258" s="188"/>
      <c r="F258" s="188"/>
      <c r="G258" s="191" t="s">
        <v>759</v>
      </c>
      <c r="H258" s="192"/>
      <c r="I258" s="192"/>
      <c r="J258" s="192"/>
      <c r="K258" s="192"/>
      <c r="L258" s="179">
        <v>-31607.97</v>
      </c>
      <c r="M258" s="179">
        <v>77158.97</v>
      </c>
      <c r="N258" s="179">
        <v>72601.88</v>
      </c>
      <c r="O258" s="179">
        <v>-27050.880000000001</v>
      </c>
      <c r="P258" s="175"/>
    </row>
    <row r="259" spans="1:16" ht="9.9" customHeight="1" x14ac:dyDescent="0.3">
      <c r="A259" s="161" t="s">
        <v>789</v>
      </c>
      <c r="B259" s="187" t="s">
        <v>379</v>
      </c>
      <c r="C259" s="188"/>
      <c r="D259" s="188"/>
      <c r="E259" s="188"/>
      <c r="F259" s="188"/>
      <c r="G259" s="191" t="s">
        <v>761</v>
      </c>
      <c r="H259" s="192"/>
      <c r="I259" s="192"/>
      <c r="J259" s="192"/>
      <c r="K259" s="192"/>
      <c r="L259" s="179">
        <v>11053.69</v>
      </c>
      <c r="M259" s="179">
        <v>14862.88</v>
      </c>
      <c r="N259" s="179">
        <v>11490.45</v>
      </c>
      <c r="O259" s="179">
        <v>14426.12</v>
      </c>
      <c r="P259" s="175"/>
    </row>
    <row r="260" spans="1:16" ht="9.9" customHeight="1" x14ac:dyDescent="0.3">
      <c r="A260" s="161" t="s">
        <v>790</v>
      </c>
      <c r="B260" s="187" t="s">
        <v>379</v>
      </c>
      <c r="C260" s="188"/>
      <c r="D260" s="188"/>
      <c r="E260" s="188"/>
      <c r="F260" s="188"/>
      <c r="G260" s="191" t="s">
        <v>791</v>
      </c>
      <c r="H260" s="192"/>
      <c r="I260" s="192"/>
      <c r="J260" s="192"/>
      <c r="K260" s="192"/>
      <c r="L260" s="179">
        <v>-1285.77</v>
      </c>
      <c r="M260" s="179">
        <v>0</v>
      </c>
      <c r="N260" s="179">
        <v>0</v>
      </c>
      <c r="O260" s="179">
        <v>-1285.77</v>
      </c>
      <c r="P260" s="175"/>
    </row>
    <row r="261" spans="1:16" ht="9.9" customHeight="1" x14ac:dyDescent="0.3">
      <c r="A261" s="161" t="s">
        <v>792</v>
      </c>
      <c r="B261" s="187" t="s">
        <v>379</v>
      </c>
      <c r="C261" s="188"/>
      <c r="D261" s="188"/>
      <c r="E261" s="188"/>
      <c r="F261" s="188"/>
      <c r="G261" s="191" t="s">
        <v>763</v>
      </c>
      <c r="H261" s="192"/>
      <c r="I261" s="192"/>
      <c r="J261" s="192"/>
      <c r="K261" s="192"/>
      <c r="L261" s="179">
        <v>26624.16</v>
      </c>
      <c r="M261" s="179">
        <v>9468.35</v>
      </c>
      <c r="N261" s="179">
        <v>0</v>
      </c>
      <c r="O261" s="179">
        <v>36092.51</v>
      </c>
      <c r="P261" s="175"/>
    </row>
    <row r="262" spans="1:16" ht="9.9" customHeight="1" x14ac:dyDescent="0.3">
      <c r="A262" s="161" t="s">
        <v>793</v>
      </c>
      <c r="B262" s="187" t="s">
        <v>379</v>
      </c>
      <c r="C262" s="188"/>
      <c r="D262" s="188"/>
      <c r="E262" s="188"/>
      <c r="F262" s="188"/>
      <c r="G262" s="191" t="s">
        <v>765</v>
      </c>
      <c r="H262" s="192"/>
      <c r="I262" s="192"/>
      <c r="J262" s="192"/>
      <c r="K262" s="192"/>
      <c r="L262" s="179">
        <v>8098.31</v>
      </c>
      <c r="M262" s="179">
        <v>2885.13</v>
      </c>
      <c r="N262" s="179">
        <v>0</v>
      </c>
      <c r="O262" s="179">
        <v>10983.44</v>
      </c>
      <c r="P262" s="175"/>
    </row>
    <row r="263" spans="1:16" ht="9.9" customHeight="1" x14ac:dyDescent="0.3">
      <c r="A263" s="161" t="s">
        <v>794</v>
      </c>
      <c r="B263" s="187" t="s">
        <v>379</v>
      </c>
      <c r="C263" s="188"/>
      <c r="D263" s="188"/>
      <c r="E263" s="188"/>
      <c r="F263" s="188"/>
      <c r="G263" s="191" t="s">
        <v>767</v>
      </c>
      <c r="H263" s="192"/>
      <c r="I263" s="192"/>
      <c r="J263" s="192"/>
      <c r="K263" s="192"/>
      <c r="L263" s="179">
        <v>1014.88</v>
      </c>
      <c r="M263" s="179">
        <v>361.17</v>
      </c>
      <c r="N263" s="179">
        <v>0</v>
      </c>
      <c r="O263" s="179">
        <v>1376.05</v>
      </c>
      <c r="P263" s="175"/>
    </row>
    <row r="264" spans="1:16" ht="9.9" customHeight="1" x14ac:dyDescent="0.3">
      <c r="A264" s="161" t="s">
        <v>795</v>
      </c>
      <c r="B264" s="187" t="s">
        <v>379</v>
      </c>
      <c r="C264" s="188"/>
      <c r="D264" s="188"/>
      <c r="E264" s="188"/>
      <c r="F264" s="188"/>
      <c r="G264" s="191" t="s">
        <v>769</v>
      </c>
      <c r="H264" s="192"/>
      <c r="I264" s="192"/>
      <c r="J264" s="192"/>
      <c r="K264" s="192"/>
      <c r="L264" s="179">
        <v>6531.16</v>
      </c>
      <c r="M264" s="179">
        <v>3240.36</v>
      </c>
      <c r="N264" s="179">
        <v>1007.76</v>
      </c>
      <c r="O264" s="179">
        <v>8763.76</v>
      </c>
      <c r="P264" s="175"/>
    </row>
    <row r="265" spans="1:16" ht="9.9" customHeight="1" x14ac:dyDescent="0.3">
      <c r="A265" s="161" t="s">
        <v>796</v>
      </c>
      <c r="B265" s="187" t="s">
        <v>379</v>
      </c>
      <c r="C265" s="188"/>
      <c r="D265" s="188"/>
      <c r="E265" s="188"/>
      <c r="F265" s="188"/>
      <c r="G265" s="191" t="s">
        <v>771</v>
      </c>
      <c r="H265" s="192"/>
      <c r="I265" s="192"/>
      <c r="J265" s="192"/>
      <c r="K265" s="192"/>
      <c r="L265" s="179">
        <v>212.15</v>
      </c>
      <c r="M265" s="179">
        <v>58.42</v>
      </c>
      <c r="N265" s="179">
        <v>0</v>
      </c>
      <c r="O265" s="179">
        <v>270.57</v>
      </c>
      <c r="P265" s="175"/>
    </row>
    <row r="266" spans="1:16" ht="9.9" customHeight="1" x14ac:dyDescent="0.3">
      <c r="A266" s="161" t="s">
        <v>797</v>
      </c>
      <c r="B266" s="187" t="s">
        <v>379</v>
      </c>
      <c r="C266" s="188"/>
      <c r="D266" s="188"/>
      <c r="E266" s="188"/>
      <c r="F266" s="188"/>
      <c r="G266" s="191" t="s">
        <v>773</v>
      </c>
      <c r="H266" s="192"/>
      <c r="I266" s="192"/>
      <c r="J266" s="192"/>
      <c r="K266" s="192"/>
      <c r="L266" s="179">
        <v>14395.95</v>
      </c>
      <c r="M266" s="179">
        <v>4728.5200000000004</v>
      </c>
      <c r="N266" s="179">
        <v>0</v>
      </c>
      <c r="O266" s="179">
        <v>19124.47</v>
      </c>
      <c r="P266" s="175"/>
    </row>
    <row r="267" spans="1:16" ht="9.9" customHeight="1" x14ac:dyDescent="0.3">
      <c r="A267" s="161" t="s">
        <v>798</v>
      </c>
      <c r="B267" s="187" t="s">
        <v>379</v>
      </c>
      <c r="C267" s="188"/>
      <c r="D267" s="188"/>
      <c r="E267" s="188"/>
      <c r="F267" s="188"/>
      <c r="G267" s="191" t="s">
        <v>799</v>
      </c>
      <c r="H267" s="192"/>
      <c r="I267" s="192"/>
      <c r="J267" s="192"/>
      <c r="K267" s="192"/>
      <c r="L267" s="179">
        <v>2800.61</v>
      </c>
      <c r="M267" s="179">
        <v>1271.8</v>
      </c>
      <c r="N267" s="179">
        <v>544.23</v>
      </c>
      <c r="O267" s="179">
        <v>3528.18</v>
      </c>
      <c r="P267" s="175"/>
    </row>
    <row r="268" spans="1:16" ht="9.9" customHeight="1" x14ac:dyDescent="0.3">
      <c r="A268" s="161" t="s">
        <v>800</v>
      </c>
      <c r="B268" s="187" t="s">
        <v>379</v>
      </c>
      <c r="C268" s="188"/>
      <c r="D268" s="188"/>
      <c r="E268" s="188"/>
      <c r="F268" s="188"/>
      <c r="G268" s="191" t="s">
        <v>801</v>
      </c>
      <c r="H268" s="192"/>
      <c r="I268" s="192"/>
      <c r="J268" s="192"/>
      <c r="K268" s="192"/>
      <c r="L268" s="179">
        <v>201.56</v>
      </c>
      <c r="M268" s="179">
        <v>132.27000000000001</v>
      </c>
      <c r="N268" s="179">
        <v>0</v>
      </c>
      <c r="O268" s="179">
        <v>333.83</v>
      </c>
      <c r="P268" s="175"/>
    </row>
    <row r="269" spans="1:16" ht="9.9" customHeight="1" x14ac:dyDescent="0.3">
      <c r="A269" s="162" t="s">
        <v>379</v>
      </c>
      <c r="B269" s="187" t="s">
        <v>379</v>
      </c>
      <c r="C269" s="188"/>
      <c r="D269" s="188"/>
      <c r="E269" s="188"/>
      <c r="F269" s="188"/>
      <c r="G269" s="169" t="s">
        <v>379</v>
      </c>
      <c r="H269" s="170"/>
      <c r="I269" s="170"/>
      <c r="J269" s="170"/>
      <c r="K269" s="170"/>
      <c r="L269" s="181"/>
      <c r="M269" s="181"/>
      <c r="N269" s="181"/>
      <c r="O269" s="181"/>
      <c r="P269" s="170"/>
    </row>
    <row r="270" spans="1:16" ht="9.9" customHeight="1" x14ac:dyDescent="0.3">
      <c r="A270" s="160" t="s">
        <v>802</v>
      </c>
      <c r="B270" s="187" t="s">
        <v>379</v>
      </c>
      <c r="C270" s="188"/>
      <c r="D270" s="188"/>
      <c r="E270" s="188"/>
      <c r="F270" s="189" t="s">
        <v>775</v>
      </c>
      <c r="G270" s="190"/>
      <c r="H270" s="190"/>
      <c r="I270" s="190"/>
      <c r="J270" s="190"/>
      <c r="K270" s="190"/>
      <c r="L270" s="178">
        <v>1345184.76</v>
      </c>
      <c r="M270" s="178">
        <v>1021996.53</v>
      </c>
      <c r="N270" s="178">
        <v>525288.44999999995</v>
      </c>
      <c r="O270" s="178">
        <v>1841892.84</v>
      </c>
      <c r="P270" s="176"/>
    </row>
    <row r="271" spans="1:16" ht="9.9" customHeight="1" x14ac:dyDescent="0.3">
      <c r="A271" s="161" t="s">
        <v>803</v>
      </c>
      <c r="B271" s="187" t="s">
        <v>379</v>
      </c>
      <c r="C271" s="188"/>
      <c r="D271" s="188"/>
      <c r="E271" s="188"/>
      <c r="F271" s="188"/>
      <c r="G271" s="191" t="s">
        <v>757</v>
      </c>
      <c r="H271" s="192"/>
      <c r="I271" s="192"/>
      <c r="J271" s="192"/>
      <c r="K271" s="192"/>
      <c r="L271" s="179">
        <v>649112.06999999995</v>
      </c>
      <c r="M271" s="179">
        <v>254594.38</v>
      </c>
      <c r="N271" s="179">
        <v>5903.84</v>
      </c>
      <c r="O271" s="179">
        <v>897802.61</v>
      </c>
      <c r="P271" s="175"/>
    </row>
    <row r="272" spans="1:16" ht="9.9" customHeight="1" x14ac:dyDescent="0.3">
      <c r="A272" s="161" t="s">
        <v>804</v>
      </c>
      <c r="B272" s="187" t="s">
        <v>379</v>
      </c>
      <c r="C272" s="188"/>
      <c r="D272" s="188"/>
      <c r="E272" s="188"/>
      <c r="F272" s="188"/>
      <c r="G272" s="191" t="s">
        <v>759</v>
      </c>
      <c r="H272" s="192"/>
      <c r="I272" s="192"/>
      <c r="J272" s="192"/>
      <c r="K272" s="192"/>
      <c r="L272" s="179">
        <v>53087.13</v>
      </c>
      <c r="M272" s="179">
        <v>441350.85</v>
      </c>
      <c r="N272" s="179">
        <v>419334.48</v>
      </c>
      <c r="O272" s="179">
        <v>75103.5</v>
      </c>
      <c r="P272" s="175"/>
    </row>
    <row r="273" spans="1:16" ht="9.9" customHeight="1" x14ac:dyDescent="0.3">
      <c r="A273" s="161" t="s">
        <v>805</v>
      </c>
      <c r="B273" s="187" t="s">
        <v>379</v>
      </c>
      <c r="C273" s="188"/>
      <c r="D273" s="188"/>
      <c r="E273" s="188"/>
      <c r="F273" s="188"/>
      <c r="G273" s="191" t="s">
        <v>761</v>
      </c>
      <c r="H273" s="192"/>
      <c r="I273" s="192"/>
      <c r="J273" s="192"/>
      <c r="K273" s="192"/>
      <c r="L273" s="179">
        <v>80719.88</v>
      </c>
      <c r="M273" s="179">
        <v>108589.88</v>
      </c>
      <c r="N273" s="179">
        <v>79877.34</v>
      </c>
      <c r="O273" s="179">
        <v>109432.42</v>
      </c>
      <c r="P273" s="175"/>
    </row>
    <row r="274" spans="1:16" ht="9.9" customHeight="1" x14ac:dyDescent="0.3">
      <c r="A274" s="161" t="s">
        <v>806</v>
      </c>
      <c r="B274" s="187" t="s">
        <v>379</v>
      </c>
      <c r="C274" s="188"/>
      <c r="D274" s="188"/>
      <c r="E274" s="188"/>
      <c r="F274" s="188"/>
      <c r="G274" s="191" t="s">
        <v>791</v>
      </c>
      <c r="H274" s="192"/>
      <c r="I274" s="192"/>
      <c r="J274" s="192"/>
      <c r="K274" s="192"/>
      <c r="L274" s="179">
        <v>2934.73</v>
      </c>
      <c r="M274" s="179">
        <v>1822.34</v>
      </c>
      <c r="N274" s="179">
        <v>0</v>
      </c>
      <c r="O274" s="179">
        <v>4757.07</v>
      </c>
      <c r="P274" s="175"/>
    </row>
    <row r="275" spans="1:16" ht="9.9" customHeight="1" x14ac:dyDescent="0.3">
      <c r="A275" s="161" t="s">
        <v>807</v>
      </c>
      <c r="B275" s="187" t="s">
        <v>379</v>
      </c>
      <c r="C275" s="188"/>
      <c r="D275" s="188"/>
      <c r="E275" s="188"/>
      <c r="F275" s="188"/>
      <c r="G275" s="191" t="s">
        <v>808</v>
      </c>
      <c r="H275" s="192"/>
      <c r="I275" s="192"/>
      <c r="J275" s="192"/>
      <c r="K275" s="192"/>
      <c r="L275" s="179">
        <v>1752.1</v>
      </c>
      <c r="M275" s="179">
        <v>973.39</v>
      </c>
      <c r="N275" s="179">
        <v>0</v>
      </c>
      <c r="O275" s="179">
        <v>2725.49</v>
      </c>
      <c r="P275" s="175"/>
    </row>
    <row r="276" spans="1:16" ht="9.9" customHeight="1" x14ac:dyDescent="0.3">
      <c r="A276" s="161" t="s">
        <v>809</v>
      </c>
      <c r="B276" s="187" t="s">
        <v>379</v>
      </c>
      <c r="C276" s="188"/>
      <c r="D276" s="188"/>
      <c r="E276" s="188"/>
      <c r="F276" s="188"/>
      <c r="G276" s="191" t="s">
        <v>763</v>
      </c>
      <c r="H276" s="192"/>
      <c r="I276" s="192"/>
      <c r="J276" s="192"/>
      <c r="K276" s="192"/>
      <c r="L276" s="179">
        <v>197927.03</v>
      </c>
      <c r="M276" s="179">
        <v>69244.679999999993</v>
      </c>
      <c r="N276" s="179">
        <v>0</v>
      </c>
      <c r="O276" s="179">
        <v>267171.71000000002</v>
      </c>
      <c r="P276" s="175"/>
    </row>
    <row r="277" spans="1:16" ht="9.9" customHeight="1" x14ac:dyDescent="0.3">
      <c r="A277" s="161" t="s">
        <v>810</v>
      </c>
      <c r="B277" s="187" t="s">
        <v>379</v>
      </c>
      <c r="C277" s="188"/>
      <c r="D277" s="188"/>
      <c r="E277" s="188"/>
      <c r="F277" s="188"/>
      <c r="G277" s="191" t="s">
        <v>765</v>
      </c>
      <c r="H277" s="192"/>
      <c r="I277" s="192"/>
      <c r="J277" s="192"/>
      <c r="K277" s="192"/>
      <c r="L277" s="179">
        <v>61297.4</v>
      </c>
      <c r="M277" s="179">
        <v>21333.49</v>
      </c>
      <c r="N277" s="179">
        <v>0</v>
      </c>
      <c r="O277" s="179">
        <v>82630.89</v>
      </c>
      <c r="P277" s="175"/>
    </row>
    <row r="278" spans="1:16" ht="9.9" customHeight="1" x14ac:dyDescent="0.3">
      <c r="A278" s="161" t="s">
        <v>811</v>
      </c>
      <c r="B278" s="187" t="s">
        <v>379</v>
      </c>
      <c r="C278" s="188"/>
      <c r="D278" s="188"/>
      <c r="E278" s="188"/>
      <c r="F278" s="188"/>
      <c r="G278" s="191" t="s">
        <v>767</v>
      </c>
      <c r="H278" s="192"/>
      <c r="I278" s="192"/>
      <c r="J278" s="192"/>
      <c r="K278" s="192"/>
      <c r="L278" s="179">
        <v>7452.29</v>
      </c>
      <c r="M278" s="179">
        <v>2610.8000000000002</v>
      </c>
      <c r="N278" s="179">
        <v>0</v>
      </c>
      <c r="O278" s="179">
        <v>10063.09</v>
      </c>
      <c r="P278" s="175"/>
    </row>
    <row r="279" spans="1:16" ht="9.9" customHeight="1" x14ac:dyDescent="0.3">
      <c r="A279" s="161" t="s">
        <v>812</v>
      </c>
      <c r="B279" s="187" t="s">
        <v>379</v>
      </c>
      <c r="C279" s="188"/>
      <c r="D279" s="188"/>
      <c r="E279" s="188"/>
      <c r="F279" s="188"/>
      <c r="G279" s="191" t="s">
        <v>769</v>
      </c>
      <c r="H279" s="192"/>
      <c r="I279" s="192"/>
      <c r="J279" s="192"/>
      <c r="K279" s="192"/>
      <c r="L279" s="179">
        <v>76538.149999999994</v>
      </c>
      <c r="M279" s="179">
        <v>36557.56</v>
      </c>
      <c r="N279" s="179">
        <v>10743.18</v>
      </c>
      <c r="O279" s="179">
        <v>102352.53</v>
      </c>
      <c r="P279" s="175"/>
    </row>
    <row r="280" spans="1:16" ht="9.9" customHeight="1" x14ac:dyDescent="0.3">
      <c r="A280" s="161" t="s">
        <v>813</v>
      </c>
      <c r="B280" s="187" t="s">
        <v>379</v>
      </c>
      <c r="C280" s="188"/>
      <c r="D280" s="188"/>
      <c r="E280" s="188"/>
      <c r="F280" s="188"/>
      <c r="G280" s="191" t="s">
        <v>771</v>
      </c>
      <c r="H280" s="192"/>
      <c r="I280" s="192"/>
      <c r="J280" s="192"/>
      <c r="K280" s="192"/>
      <c r="L280" s="179">
        <v>3664.22</v>
      </c>
      <c r="M280" s="179">
        <v>1581.55</v>
      </c>
      <c r="N280" s="179">
        <v>0.05</v>
      </c>
      <c r="O280" s="179">
        <v>5245.72</v>
      </c>
      <c r="P280" s="175"/>
    </row>
    <row r="281" spans="1:16" ht="9.9" customHeight="1" x14ac:dyDescent="0.3">
      <c r="A281" s="161" t="s">
        <v>814</v>
      </c>
      <c r="B281" s="187" t="s">
        <v>379</v>
      </c>
      <c r="C281" s="188"/>
      <c r="D281" s="188"/>
      <c r="E281" s="188"/>
      <c r="F281" s="188"/>
      <c r="G281" s="191" t="s">
        <v>773</v>
      </c>
      <c r="H281" s="192"/>
      <c r="I281" s="192"/>
      <c r="J281" s="192"/>
      <c r="K281" s="192"/>
      <c r="L281" s="179">
        <v>160308.9</v>
      </c>
      <c r="M281" s="179">
        <v>59396.22</v>
      </c>
      <c r="N281" s="179">
        <v>510.86</v>
      </c>
      <c r="O281" s="179">
        <v>219194.26</v>
      </c>
      <c r="P281" s="175"/>
    </row>
    <row r="282" spans="1:16" ht="9.9" customHeight="1" x14ac:dyDescent="0.3">
      <c r="A282" s="161" t="s">
        <v>815</v>
      </c>
      <c r="B282" s="187" t="s">
        <v>379</v>
      </c>
      <c r="C282" s="188"/>
      <c r="D282" s="188"/>
      <c r="E282" s="188"/>
      <c r="F282" s="188"/>
      <c r="G282" s="191" t="s">
        <v>799</v>
      </c>
      <c r="H282" s="192"/>
      <c r="I282" s="192"/>
      <c r="J282" s="192"/>
      <c r="K282" s="192"/>
      <c r="L282" s="179">
        <v>48503.66</v>
      </c>
      <c r="M282" s="179">
        <v>23558.99</v>
      </c>
      <c r="N282" s="179">
        <v>8918.7000000000007</v>
      </c>
      <c r="O282" s="179">
        <v>63143.95</v>
      </c>
      <c r="P282" s="175"/>
    </row>
    <row r="283" spans="1:16" ht="9.9" customHeight="1" x14ac:dyDescent="0.3">
      <c r="A283" s="161" t="s">
        <v>816</v>
      </c>
      <c r="B283" s="187" t="s">
        <v>379</v>
      </c>
      <c r="C283" s="188"/>
      <c r="D283" s="188"/>
      <c r="E283" s="188"/>
      <c r="F283" s="188"/>
      <c r="G283" s="191" t="s">
        <v>801</v>
      </c>
      <c r="H283" s="192"/>
      <c r="I283" s="192"/>
      <c r="J283" s="192"/>
      <c r="K283" s="192"/>
      <c r="L283" s="179">
        <v>967.2</v>
      </c>
      <c r="M283" s="179">
        <v>382.4</v>
      </c>
      <c r="N283" s="179">
        <v>0</v>
      </c>
      <c r="O283" s="179">
        <v>1349.6</v>
      </c>
      <c r="P283" s="175"/>
    </row>
    <row r="284" spans="1:16" ht="9.9" customHeight="1" x14ac:dyDescent="0.3">
      <c r="A284" s="161" t="s">
        <v>817</v>
      </c>
      <c r="B284" s="187" t="s">
        <v>379</v>
      </c>
      <c r="C284" s="188"/>
      <c r="D284" s="188"/>
      <c r="E284" s="188"/>
      <c r="F284" s="188"/>
      <c r="G284" s="191" t="s">
        <v>818</v>
      </c>
      <c r="H284" s="192"/>
      <c r="I284" s="192"/>
      <c r="J284" s="192"/>
      <c r="K284" s="192"/>
      <c r="L284" s="179">
        <v>920</v>
      </c>
      <c r="M284" s="179">
        <v>0</v>
      </c>
      <c r="N284" s="179">
        <v>0</v>
      </c>
      <c r="O284" s="179">
        <v>920</v>
      </c>
      <c r="P284" s="175"/>
    </row>
    <row r="285" spans="1:16" ht="9.9" customHeight="1" x14ac:dyDescent="0.3">
      <c r="A285" s="162" t="s">
        <v>379</v>
      </c>
      <c r="B285" s="187" t="s">
        <v>379</v>
      </c>
      <c r="C285" s="188"/>
      <c r="D285" s="188"/>
      <c r="E285" s="188"/>
      <c r="F285" s="188"/>
      <c r="G285" s="169" t="s">
        <v>379</v>
      </c>
      <c r="H285" s="170"/>
      <c r="I285" s="170"/>
      <c r="J285" s="170"/>
      <c r="K285" s="170"/>
      <c r="L285" s="181"/>
      <c r="M285" s="181"/>
      <c r="N285" s="181"/>
      <c r="O285" s="181"/>
      <c r="P285" s="170"/>
    </row>
    <row r="286" spans="1:16" ht="9.9" customHeight="1" x14ac:dyDescent="0.3">
      <c r="A286" s="160" t="s">
        <v>819</v>
      </c>
      <c r="B286" s="187" t="s">
        <v>379</v>
      </c>
      <c r="C286" s="188"/>
      <c r="D286" s="188"/>
      <c r="E286" s="189" t="s">
        <v>820</v>
      </c>
      <c r="F286" s="190"/>
      <c r="G286" s="190"/>
      <c r="H286" s="190"/>
      <c r="I286" s="190"/>
      <c r="J286" s="190"/>
      <c r="K286" s="190"/>
      <c r="L286" s="178">
        <v>517523.3</v>
      </c>
      <c r="M286" s="178">
        <v>180039.5</v>
      </c>
      <c r="N286" s="178">
        <v>2291.33</v>
      </c>
      <c r="O286" s="178">
        <v>695271.47</v>
      </c>
      <c r="P286" s="176"/>
    </row>
    <row r="287" spans="1:16" ht="9.9" customHeight="1" x14ac:dyDescent="0.3">
      <c r="A287" s="160" t="s">
        <v>821</v>
      </c>
      <c r="B287" s="187" t="s">
        <v>379</v>
      </c>
      <c r="C287" s="188"/>
      <c r="D287" s="188"/>
      <c r="E287" s="188"/>
      <c r="F287" s="189" t="s">
        <v>755</v>
      </c>
      <c r="G287" s="190"/>
      <c r="H287" s="190"/>
      <c r="I287" s="190"/>
      <c r="J287" s="190"/>
      <c r="K287" s="190"/>
      <c r="L287" s="178">
        <v>348.26</v>
      </c>
      <c r="M287" s="178">
        <v>389.74</v>
      </c>
      <c r="N287" s="178">
        <v>0</v>
      </c>
      <c r="O287" s="178">
        <v>738</v>
      </c>
      <c r="P287" s="176"/>
    </row>
    <row r="288" spans="1:16" ht="9.9" customHeight="1" x14ac:dyDescent="0.3">
      <c r="A288" s="161" t="s">
        <v>822</v>
      </c>
      <c r="B288" s="187" t="s">
        <v>379</v>
      </c>
      <c r="C288" s="188"/>
      <c r="D288" s="188"/>
      <c r="E288" s="188"/>
      <c r="F288" s="188"/>
      <c r="G288" s="191" t="s">
        <v>771</v>
      </c>
      <c r="H288" s="192"/>
      <c r="I288" s="192"/>
      <c r="J288" s="192"/>
      <c r="K288" s="192"/>
      <c r="L288" s="179">
        <v>1.04</v>
      </c>
      <c r="M288" s="179">
        <v>2.0499999999999998</v>
      </c>
      <c r="N288" s="179">
        <v>0</v>
      </c>
      <c r="O288" s="179">
        <v>3.09</v>
      </c>
      <c r="P288" s="175"/>
    </row>
    <row r="289" spans="1:16" ht="9.9" customHeight="1" x14ac:dyDescent="0.3">
      <c r="A289" s="161" t="s">
        <v>823</v>
      </c>
      <c r="B289" s="187" t="s">
        <v>379</v>
      </c>
      <c r="C289" s="188"/>
      <c r="D289" s="188"/>
      <c r="E289" s="188"/>
      <c r="F289" s="188"/>
      <c r="G289" s="191" t="s">
        <v>799</v>
      </c>
      <c r="H289" s="192"/>
      <c r="I289" s="192"/>
      <c r="J289" s="192"/>
      <c r="K289" s="192"/>
      <c r="L289" s="179">
        <v>92.82</v>
      </c>
      <c r="M289" s="179">
        <v>109.29</v>
      </c>
      <c r="N289" s="179">
        <v>0</v>
      </c>
      <c r="O289" s="179">
        <v>202.11</v>
      </c>
      <c r="P289" s="175"/>
    </row>
    <row r="290" spans="1:16" ht="9.9" customHeight="1" x14ac:dyDescent="0.3">
      <c r="A290" s="161" t="s">
        <v>824</v>
      </c>
      <c r="B290" s="187" t="s">
        <v>379</v>
      </c>
      <c r="C290" s="188"/>
      <c r="D290" s="188"/>
      <c r="E290" s="188"/>
      <c r="F290" s="188"/>
      <c r="G290" s="191" t="s">
        <v>818</v>
      </c>
      <c r="H290" s="192"/>
      <c r="I290" s="192"/>
      <c r="J290" s="192"/>
      <c r="K290" s="192"/>
      <c r="L290" s="179">
        <v>254.4</v>
      </c>
      <c r="M290" s="179">
        <v>278.39999999999998</v>
      </c>
      <c r="N290" s="179">
        <v>0</v>
      </c>
      <c r="O290" s="179">
        <v>532.79999999999995</v>
      </c>
      <c r="P290" s="175"/>
    </row>
    <row r="291" spans="1:16" ht="9.9" customHeight="1" x14ac:dyDescent="0.3">
      <c r="A291" s="162" t="s">
        <v>379</v>
      </c>
      <c r="B291" s="187" t="s">
        <v>379</v>
      </c>
      <c r="C291" s="188"/>
      <c r="D291" s="188"/>
      <c r="E291" s="188"/>
      <c r="F291" s="188"/>
      <c r="G291" s="169" t="s">
        <v>379</v>
      </c>
      <c r="H291" s="170"/>
      <c r="I291" s="170"/>
      <c r="J291" s="170"/>
      <c r="K291" s="170"/>
      <c r="L291" s="181"/>
      <c r="M291" s="181"/>
      <c r="N291" s="181"/>
      <c r="O291" s="181"/>
      <c r="P291" s="170"/>
    </row>
    <row r="292" spans="1:16" ht="9.9" customHeight="1" x14ac:dyDescent="0.3">
      <c r="A292" s="160" t="s">
        <v>825</v>
      </c>
      <c r="B292" s="187" t="s">
        <v>379</v>
      </c>
      <c r="C292" s="188"/>
      <c r="D292" s="188"/>
      <c r="E292" s="188"/>
      <c r="F292" s="189" t="s">
        <v>775</v>
      </c>
      <c r="G292" s="190"/>
      <c r="H292" s="190"/>
      <c r="I292" s="190"/>
      <c r="J292" s="190"/>
      <c r="K292" s="190"/>
      <c r="L292" s="178">
        <v>517175.03999999998</v>
      </c>
      <c r="M292" s="178">
        <v>179649.76</v>
      </c>
      <c r="N292" s="178">
        <v>2291.33</v>
      </c>
      <c r="O292" s="178">
        <v>694533.47</v>
      </c>
      <c r="P292" s="176"/>
    </row>
    <row r="293" spans="1:16" ht="9.9" customHeight="1" x14ac:dyDescent="0.3">
      <c r="A293" s="161" t="s">
        <v>826</v>
      </c>
      <c r="B293" s="187" t="s">
        <v>379</v>
      </c>
      <c r="C293" s="188"/>
      <c r="D293" s="188"/>
      <c r="E293" s="188"/>
      <c r="F293" s="188"/>
      <c r="G293" s="191" t="s">
        <v>771</v>
      </c>
      <c r="H293" s="192"/>
      <c r="I293" s="192"/>
      <c r="J293" s="192"/>
      <c r="K293" s="192"/>
      <c r="L293" s="179">
        <v>3416</v>
      </c>
      <c r="M293" s="179">
        <v>1144.3699999999999</v>
      </c>
      <c r="N293" s="179">
        <v>0</v>
      </c>
      <c r="O293" s="179">
        <v>4560.37</v>
      </c>
      <c r="P293" s="175"/>
    </row>
    <row r="294" spans="1:16" ht="9.9" customHeight="1" x14ac:dyDescent="0.3">
      <c r="A294" s="161" t="s">
        <v>827</v>
      </c>
      <c r="B294" s="187" t="s">
        <v>379</v>
      </c>
      <c r="C294" s="188"/>
      <c r="D294" s="188"/>
      <c r="E294" s="188"/>
      <c r="F294" s="188"/>
      <c r="G294" s="191" t="s">
        <v>799</v>
      </c>
      <c r="H294" s="192"/>
      <c r="I294" s="192"/>
      <c r="J294" s="192"/>
      <c r="K294" s="192"/>
      <c r="L294" s="179">
        <v>156367.76999999999</v>
      </c>
      <c r="M294" s="179">
        <v>55542.74</v>
      </c>
      <c r="N294" s="179">
        <v>1848.06</v>
      </c>
      <c r="O294" s="179">
        <v>210062.45</v>
      </c>
      <c r="P294" s="175"/>
    </row>
    <row r="295" spans="1:16" ht="9.9" customHeight="1" x14ac:dyDescent="0.3">
      <c r="A295" s="161" t="s">
        <v>828</v>
      </c>
      <c r="B295" s="187" t="s">
        <v>379</v>
      </c>
      <c r="C295" s="188"/>
      <c r="D295" s="188"/>
      <c r="E295" s="188"/>
      <c r="F295" s="188"/>
      <c r="G295" s="191" t="s">
        <v>818</v>
      </c>
      <c r="H295" s="192"/>
      <c r="I295" s="192"/>
      <c r="J295" s="192"/>
      <c r="K295" s="192"/>
      <c r="L295" s="179">
        <v>357391.27</v>
      </c>
      <c r="M295" s="179">
        <v>122962.65</v>
      </c>
      <c r="N295" s="179">
        <v>443.27</v>
      </c>
      <c r="O295" s="179">
        <v>479910.65</v>
      </c>
      <c r="P295" s="175"/>
    </row>
    <row r="296" spans="1:16" ht="9.9" customHeight="1" x14ac:dyDescent="0.3">
      <c r="A296" s="160" t="s">
        <v>379</v>
      </c>
      <c r="B296" s="187" t="s">
        <v>379</v>
      </c>
      <c r="C296" s="188"/>
      <c r="D296" s="188"/>
      <c r="E296" s="171" t="s">
        <v>379</v>
      </c>
      <c r="F296" s="172"/>
      <c r="G296" s="172"/>
      <c r="H296" s="172"/>
      <c r="I296" s="172"/>
      <c r="J296" s="172"/>
      <c r="K296" s="172"/>
      <c r="L296" s="182"/>
      <c r="M296" s="182"/>
      <c r="N296" s="182"/>
      <c r="O296" s="182"/>
      <c r="P296" s="172"/>
    </row>
    <row r="297" spans="1:16" ht="9.9" customHeight="1" x14ac:dyDescent="0.3">
      <c r="A297" s="160" t="s">
        <v>829</v>
      </c>
      <c r="B297" s="187" t="s">
        <v>379</v>
      </c>
      <c r="C297" s="188"/>
      <c r="D297" s="189" t="s">
        <v>830</v>
      </c>
      <c r="E297" s="190"/>
      <c r="F297" s="190"/>
      <c r="G297" s="190"/>
      <c r="H297" s="190"/>
      <c r="I297" s="190"/>
      <c r="J297" s="190"/>
      <c r="K297" s="190"/>
      <c r="L297" s="178">
        <v>822470.03</v>
      </c>
      <c r="M297" s="178">
        <v>184556.31</v>
      </c>
      <c r="N297" s="178">
        <v>0</v>
      </c>
      <c r="O297" s="178">
        <v>1007026.34</v>
      </c>
      <c r="P297" s="176"/>
    </row>
    <row r="298" spans="1:16" ht="9.9" customHeight="1" x14ac:dyDescent="0.3">
      <c r="A298" s="160" t="s">
        <v>831</v>
      </c>
      <c r="B298" s="187" t="s">
        <v>379</v>
      </c>
      <c r="C298" s="188"/>
      <c r="D298" s="188"/>
      <c r="E298" s="189" t="s">
        <v>830</v>
      </c>
      <c r="F298" s="190"/>
      <c r="G298" s="190"/>
      <c r="H298" s="190"/>
      <c r="I298" s="190"/>
      <c r="J298" s="190"/>
      <c r="K298" s="190"/>
      <c r="L298" s="178">
        <v>822470.03</v>
      </c>
      <c r="M298" s="178">
        <v>184556.31</v>
      </c>
      <c r="N298" s="178">
        <v>0</v>
      </c>
      <c r="O298" s="178">
        <v>1007026.34</v>
      </c>
      <c r="P298" s="176"/>
    </row>
    <row r="299" spans="1:16" ht="9.9" customHeight="1" x14ac:dyDescent="0.3">
      <c r="A299" s="160" t="s">
        <v>832</v>
      </c>
      <c r="B299" s="187" t="s">
        <v>379</v>
      </c>
      <c r="C299" s="188"/>
      <c r="D299" s="188"/>
      <c r="E299" s="188"/>
      <c r="F299" s="189" t="s">
        <v>830</v>
      </c>
      <c r="G299" s="190"/>
      <c r="H299" s="190"/>
      <c r="I299" s="190"/>
      <c r="J299" s="190"/>
      <c r="K299" s="190"/>
      <c r="L299" s="178">
        <v>822470.03</v>
      </c>
      <c r="M299" s="178">
        <v>184556.31</v>
      </c>
      <c r="N299" s="178">
        <v>0</v>
      </c>
      <c r="O299" s="178">
        <v>1007026.34</v>
      </c>
      <c r="P299" s="176"/>
    </row>
    <row r="300" spans="1:16" ht="9.9" customHeight="1" x14ac:dyDescent="0.3">
      <c r="A300" s="161" t="s">
        <v>833</v>
      </c>
      <c r="B300" s="187" t="s">
        <v>379</v>
      </c>
      <c r="C300" s="188"/>
      <c r="D300" s="188"/>
      <c r="E300" s="188"/>
      <c r="F300" s="188"/>
      <c r="G300" s="191" t="s">
        <v>834</v>
      </c>
      <c r="H300" s="192"/>
      <c r="I300" s="192"/>
      <c r="J300" s="192"/>
      <c r="K300" s="192"/>
      <c r="L300" s="179">
        <v>7956</v>
      </c>
      <c r="M300" s="179">
        <v>2652</v>
      </c>
      <c r="N300" s="179">
        <v>0</v>
      </c>
      <c r="O300" s="179">
        <v>10608</v>
      </c>
      <c r="P300" s="175"/>
    </row>
    <row r="301" spans="1:16" ht="9.9" customHeight="1" x14ac:dyDescent="0.3">
      <c r="A301" s="161" t="s">
        <v>835</v>
      </c>
      <c r="B301" s="187" t="s">
        <v>379</v>
      </c>
      <c r="C301" s="188"/>
      <c r="D301" s="188"/>
      <c r="E301" s="188"/>
      <c r="F301" s="188"/>
      <c r="G301" s="191" t="s">
        <v>836</v>
      </c>
      <c r="H301" s="192"/>
      <c r="I301" s="192"/>
      <c r="J301" s="192"/>
      <c r="K301" s="192"/>
      <c r="L301" s="179">
        <v>2646</v>
      </c>
      <c r="M301" s="179">
        <v>882</v>
      </c>
      <c r="N301" s="179">
        <v>0</v>
      </c>
      <c r="O301" s="179">
        <v>3528</v>
      </c>
      <c r="P301" s="175"/>
    </row>
    <row r="302" spans="1:16" ht="9.9" customHeight="1" x14ac:dyDescent="0.3">
      <c r="A302" s="161" t="s">
        <v>837</v>
      </c>
      <c r="B302" s="187" t="s">
        <v>379</v>
      </c>
      <c r="C302" s="188"/>
      <c r="D302" s="188"/>
      <c r="E302" s="188"/>
      <c r="F302" s="188"/>
      <c r="G302" s="191" t="s">
        <v>838</v>
      </c>
      <c r="H302" s="192"/>
      <c r="I302" s="192"/>
      <c r="J302" s="192"/>
      <c r="K302" s="192"/>
      <c r="L302" s="179">
        <v>2448.98</v>
      </c>
      <c r="M302" s="179">
        <v>0</v>
      </c>
      <c r="N302" s="179">
        <v>0</v>
      </c>
      <c r="O302" s="179">
        <v>2448.98</v>
      </c>
      <c r="P302" s="175"/>
    </row>
    <row r="303" spans="1:16" ht="9.9" customHeight="1" x14ac:dyDescent="0.3">
      <c r="A303" s="161" t="s">
        <v>839</v>
      </c>
      <c r="B303" s="187" t="s">
        <v>379</v>
      </c>
      <c r="C303" s="188"/>
      <c r="D303" s="188"/>
      <c r="E303" s="188"/>
      <c r="F303" s="188"/>
      <c r="G303" s="191" t="s">
        <v>840</v>
      </c>
      <c r="H303" s="192"/>
      <c r="I303" s="192"/>
      <c r="J303" s="192"/>
      <c r="K303" s="192"/>
      <c r="L303" s="179">
        <v>22482.59</v>
      </c>
      <c r="M303" s="179">
        <v>23145.89</v>
      </c>
      <c r="N303" s="179">
        <v>0</v>
      </c>
      <c r="O303" s="179">
        <v>45628.480000000003</v>
      </c>
      <c r="P303" s="175"/>
    </row>
    <row r="304" spans="1:16" ht="9.9" customHeight="1" x14ac:dyDescent="0.3">
      <c r="A304" s="161" t="s">
        <v>841</v>
      </c>
      <c r="B304" s="187" t="s">
        <v>379</v>
      </c>
      <c r="C304" s="188"/>
      <c r="D304" s="188"/>
      <c r="E304" s="188"/>
      <c r="F304" s="188"/>
      <c r="G304" s="191" t="s">
        <v>842</v>
      </c>
      <c r="H304" s="192"/>
      <c r="I304" s="192"/>
      <c r="J304" s="192"/>
      <c r="K304" s="192"/>
      <c r="L304" s="179">
        <v>191638.11</v>
      </c>
      <c r="M304" s="179">
        <v>0</v>
      </c>
      <c r="N304" s="179">
        <v>0</v>
      </c>
      <c r="O304" s="179">
        <v>191638.11</v>
      </c>
      <c r="P304" s="175"/>
    </row>
    <row r="305" spans="1:16" ht="18.899999999999999" customHeight="1" x14ac:dyDescent="0.3">
      <c r="A305" s="161" t="s">
        <v>843</v>
      </c>
      <c r="B305" s="187" t="s">
        <v>379</v>
      </c>
      <c r="C305" s="188"/>
      <c r="D305" s="188"/>
      <c r="E305" s="188"/>
      <c r="F305" s="188"/>
      <c r="G305" s="191" t="s">
        <v>844</v>
      </c>
      <c r="H305" s="192"/>
      <c r="I305" s="192"/>
      <c r="J305" s="192"/>
      <c r="K305" s="192"/>
      <c r="L305" s="179">
        <v>262178.67</v>
      </c>
      <c r="M305" s="179">
        <v>22704.880000000001</v>
      </c>
      <c r="N305" s="179">
        <v>0</v>
      </c>
      <c r="O305" s="179">
        <v>284883.55</v>
      </c>
      <c r="P305" s="175"/>
    </row>
    <row r="306" spans="1:16" ht="9.9" customHeight="1" x14ac:dyDescent="0.3">
      <c r="A306" s="161" t="s">
        <v>845</v>
      </c>
      <c r="B306" s="187" t="s">
        <v>379</v>
      </c>
      <c r="C306" s="188"/>
      <c r="D306" s="188"/>
      <c r="E306" s="188"/>
      <c r="F306" s="188"/>
      <c r="G306" s="191" t="s">
        <v>846</v>
      </c>
      <c r="H306" s="192"/>
      <c r="I306" s="192"/>
      <c r="J306" s="192"/>
      <c r="K306" s="192"/>
      <c r="L306" s="179">
        <v>286166.24</v>
      </c>
      <c r="M306" s="179">
        <v>118209.13</v>
      </c>
      <c r="N306" s="179">
        <v>0</v>
      </c>
      <c r="O306" s="179">
        <v>404375.37</v>
      </c>
      <c r="P306" s="175"/>
    </row>
    <row r="307" spans="1:16" ht="9.9" customHeight="1" x14ac:dyDescent="0.3">
      <c r="A307" s="161" t="s">
        <v>847</v>
      </c>
      <c r="B307" s="187" t="s">
        <v>379</v>
      </c>
      <c r="C307" s="188"/>
      <c r="D307" s="188"/>
      <c r="E307" s="188"/>
      <c r="F307" s="188"/>
      <c r="G307" s="191" t="s">
        <v>848</v>
      </c>
      <c r="H307" s="192"/>
      <c r="I307" s="192"/>
      <c r="J307" s="192"/>
      <c r="K307" s="192"/>
      <c r="L307" s="179">
        <v>19679.91</v>
      </c>
      <c r="M307" s="179">
        <v>7880.4</v>
      </c>
      <c r="N307" s="179">
        <v>0</v>
      </c>
      <c r="O307" s="179">
        <v>27560.31</v>
      </c>
      <c r="P307" s="175"/>
    </row>
    <row r="308" spans="1:16" ht="9.9" customHeight="1" x14ac:dyDescent="0.3">
      <c r="A308" s="161" t="s">
        <v>849</v>
      </c>
      <c r="B308" s="187" t="s">
        <v>379</v>
      </c>
      <c r="C308" s="188"/>
      <c r="D308" s="188"/>
      <c r="E308" s="188"/>
      <c r="F308" s="188"/>
      <c r="G308" s="191" t="s">
        <v>850</v>
      </c>
      <c r="H308" s="192"/>
      <c r="I308" s="192"/>
      <c r="J308" s="192"/>
      <c r="K308" s="192"/>
      <c r="L308" s="179">
        <v>27273.53</v>
      </c>
      <c r="M308" s="179">
        <v>9082.01</v>
      </c>
      <c r="N308" s="179">
        <v>0</v>
      </c>
      <c r="O308" s="179">
        <v>36355.54</v>
      </c>
      <c r="P308" s="175"/>
    </row>
    <row r="309" spans="1:16" ht="9.9" customHeight="1" x14ac:dyDescent="0.3">
      <c r="A309" s="162" t="s">
        <v>379</v>
      </c>
      <c r="B309" s="187" t="s">
        <v>379</v>
      </c>
      <c r="C309" s="188"/>
      <c r="D309" s="188"/>
      <c r="E309" s="188"/>
      <c r="F309" s="188"/>
      <c r="G309" s="169" t="s">
        <v>379</v>
      </c>
      <c r="H309" s="170"/>
      <c r="I309" s="170"/>
      <c r="J309" s="170"/>
      <c r="K309" s="170"/>
      <c r="L309" s="181"/>
      <c r="M309" s="181"/>
      <c r="N309" s="181"/>
      <c r="O309" s="181"/>
      <c r="P309" s="170"/>
    </row>
    <row r="310" spans="1:16" ht="9.9" customHeight="1" x14ac:dyDescent="0.3">
      <c r="A310" s="160" t="s">
        <v>851</v>
      </c>
      <c r="B310" s="158" t="s">
        <v>379</v>
      </c>
      <c r="C310" s="189" t="s">
        <v>852</v>
      </c>
      <c r="D310" s="190"/>
      <c r="E310" s="190"/>
      <c r="F310" s="190"/>
      <c r="G310" s="190"/>
      <c r="H310" s="190"/>
      <c r="I310" s="190"/>
      <c r="J310" s="190"/>
      <c r="K310" s="190"/>
      <c r="L310" s="178">
        <v>430193.18</v>
      </c>
      <c r="M310" s="178">
        <v>151050.79</v>
      </c>
      <c r="N310" s="178">
        <v>39.93</v>
      </c>
      <c r="O310" s="178">
        <v>581204.04</v>
      </c>
      <c r="P310" s="176"/>
    </row>
    <row r="311" spans="1:16" ht="9.9" customHeight="1" x14ac:dyDescent="0.3">
      <c r="A311" s="160" t="s">
        <v>853</v>
      </c>
      <c r="B311" s="187" t="s">
        <v>379</v>
      </c>
      <c r="C311" s="188"/>
      <c r="D311" s="189" t="s">
        <v>852</v>
      </c>
      <c r="E311" s="190"/>
      <c r="F311" s="190"/>
      <c r="G311" s="190"/>
      <c r="H311" s="190"/>
      <c r="I311" s="190"/>
      <c r="J311" s="190"/>
      <c r="K311" s="190"/>
      <c r="L311" s="178">
        <v>430193.18</v>
      </c>
      <c r="M311" s="178">
        <v>151050.79</v>
      </c>
      <c r="N311" s="178">
        <v>39.93</v>
      </c>
      <c r="O311" s="178">
        <v>581204.04</v>
      </c>
      <c r="P311" s="176"/>
    </row>
    <row r="312" spans="1:16" ht="9.9" customHeight="1" x14ac:dyDescent="0.3">
      <c r="A312" s="160" t="s">
        <v>854</v>
      </c>
      <c r="B312" s="187" t="s">
        <v>379</v>
      </c>
      <c r="C312" s="188"/>
      <c r="D312" s="188"/>
      <c r="E312" s="189" t="s">
        <v>852</v>
      </c>
      <c r="F312" s="190"/>
      <c r="G312" s="190"/>
      <c r="H312" s="190"/>
      <c r="I312" s="190"/>
      <c r="J312" s="190"/>
      <c r="K312" s="190"/>
      <c r="L312" s="178">
        <v>430193.18</v>
      </c>
      <c r="M312" s="178">
        <v>151050.79</v>
      </c>
      <c r="N312" s="178">
        <v>39.93</v>
      </c>
      <c r="O312" s="178">
        <v>581204.04</v>
      </c>
      <c r="P312" s="176"/>
    </row>
    <row r="313" spans="1:16" ht="9.9" customHeight="1" x14ac:dyDescent="0.3">
      <c r="A313" s="160" t="s">
        <v>855</v>
      </c>
      <c r="B313" s="187" t="s">
        <v>379</v>
      </c>
      <c r="C313" s="188"/>
      <c r="D313" s="188"/>
      <c r="E313" s="188"/>
      <c r="F313" s="189" t="s">
        <v>856</v>
      </c>
      <c r="G313" s="190"/>
      <c r="H313" s="190"/>
      <c r="I313" s="190"/>
      <c r="J313" s="190"/>
      <c r="K313" s="190"/>
      <c r="L313" s="178">
        <v>11875.55</v>
      </c>
      <c r="M313" s="178">
        <v>5658.42</v>
      </c>
      <c r="N313" s="178">
        <v>0</v>
      </c>
      <c r="O313" s="178">
        <v>17533.97</v>
      </c>
      <c r="P313" s="176"/>
    </row>
    <row r="314" spans="1:16" ht="9.9" customHeight="1" x14ac:dyDescent="0.3">
      <c r="A314" s="161" t="s">
        <v>857</v>
      </c>
      <c r="B314" s="187" t="s">
        <v>379</v>
      </c>
      <c r="C314" s="188"/>
      <c r="D314" s="188"/>
      <c r="E314" s="188"/>
      <c r="F314" s="188"/>
      <c r="G314" s="191" t="s">
        <v>858</v>
      </c>
      <c r="H314" s="192"/>
      <c r="I314" s="192"/>
      <c r="J314" s="192"/>
      <c r="K314" s="192"/>
      <c r="L314" s="179">
        <v>11875.55</v>
      </c>
      <c r="M314" s="179">
        <v>5658.42</v>
      </c>
      <c r="N314" s="179">
        <v>0</v>
      </c>
      <c r="O314" s="179">
        <v>17533.97</v>
      </c>
      <c r="P314" s="175"/>
    </row>
    <row r="315" spans="1:16" ht="9.9" customHeight="1" x14ac:dyDescent="0.3">
      <c r="A315" s="162" t="s">
        <v>379</v>
      </c>
      <c r="B315" s="187" t="s">
        <v>379</v>
      </c>
      <c r="C315" s="188"/>
      <c r="D315" s="188"/>
      <c r="E315" s="188"/>
      <c r="F315" s="188"/>
      <c r="G315" s="169" t="s">
        <v>379</v>
      </c>
      <c r="H315" s="170"/>
      <c r="I315" s="170"/>
      <c r="J315" s="170"/>
      <c r="K315" s="170"/>
      <c r="L315" s="181"/>
      <c r="M315" s="181"/>
      <c r="N315" s="181"/>
      <c r="O315" s="181"/>
      <c r="P315" s="170"/>
    </row>
    <row r="316" spans="1:16" ht="9.9" customHeight="1" x14ac:dyDescent="0.3">
      <c r="A316" s="160" t="s">
        <v>859</v>
      </c>
      <c r="B316" s="187" t="s">
        <v>379</v>
      </c>
      <c r="C316" s="188"/>
      <c r="D316" s="188"/>
      <c r="E316" s="188"/>
      <c r="F316" s="189" t="s">
        <v>860</v>
      </c>
      <c r="G316" s="190"/>
      <c r="H316" s="190"/>
      <c r="I316" s="190"/>
      <c r="J316" s="190"/>
      <c r="K316" s="190"/>
      <c r="L316" s="178">
        <v>219763.20000000001</v>
      </c>
      <c r="M316" s="178">
        <v>97362.22</v>
      </c>
      <c r="N316" s="178">
        <v>0</v>
      </c>
      <c r="O316" s="178">
        <v>317125.42</v>
      </c>
      <c r="P316" s="176"/>
    </row>
    <row r="317" spans="1:16" ht="9.9" customHeight="1" x14ac:dyDescent="0.3">
      <c r="A317" s="161" t="s">
        <v>861</v>
      </c>
      <c r="B317" s="187" t="s">
        <v>379</v>
      </c>
      <c r="C317" s="188"/>
      <c r="D317" s="188"/>
      <c r="E317" s="188"/>
      <c r="F317" s="188"/>
      <c r="G317" s="191" t="s">
        <v>862</v>
      </c>
      <c r="H317" s="192"/>
      <c r="I317" s="192"/>
      <c r="J317" s="192"/>
      <c r="K317" s="192"/>
      <c r="L317" s="179">
        <v>132058.76999999999</v>
      </c>
      <c r="M317" s="179">
        <v>54977</v>
      </c>
      <c r="N317" s="179">
        <v>0</v>
      </c>
      <c r="O317" s="179">
        <v>187035.77</v>
      </c>
      <c r="P317" s="175"/>
    </row>
    <row r="318" spans="1:16" ht="9.9" customHeight="1" x14ac:dyDescent="0.3">
      <c r="A318" s="161" t="s">
        <v>863</v>
      </c>
      <c r="B318" s="187" t="s">
        <v>379</v>
      </c>
      <c r="C318" s="188"/>
      <c r="D318" s="188"/>
      <c r="E318" s="188"/>
      <c r="F318" s="188"/>
      <c r="G318" s="191" t="s">
        <v>864</v>
      </c>
      <c r="H318" s="192"/>
      <c r="I318" s="192"/>
      <c r="J318" s="192"/>
      <c r="K318" s="192"/>
      <c r="L318" s="179">
        <v>3865.63</v>
      </c>
      <c r="M318" s="179">
        <v>670.06</v>
      </c>
      <c r="N318" s="179">
        <v>0</v>
      </c>
      <c r="O318" s="179">
        <v>4535.6899999999996</v>
      </c>
      <c r="P318" s="175"/>
    </row>
    <row r="319" spans="1:16" ht="9.9" customHeight="1" x14ac:dyDescent="0.3">
      <c r="A319" s="161" t="s">
        <v>865</v>
      </c>
      <c r="B319" s="187" t="s">
        <v>379</v>
      </c>
      <c r="C319" s="188"/>
      <c r="D319" s="188"/>
      <c r="E319" s="188"/>
      <c r="F319" s="188"/>
      <c r="G319" s="191" t="s">
        <v>866</v>
      </c>
      <c r="H319" s="192"/>
      <c r="I319" s="192"/>
      <c r="J319" s="192"/>
      <c r="K319" s="192"/>
      <c r="L319" s="179">
        <v>65255.17</v>
      </c>
      <c r="M319" s="179">
        <v>33258.949999999997</v>
      </c>
      <c r="N319" s="179">
        <v>0</v>
      </c>
      <c r="O319" s="179">
        <v>98514.12</v>
      </c>
      <c r="P319" s="175"/>
    </row>
    <row r="320" spans="1:16" ht="9.9" customHeight="1" x14ac:dyDescent="0.3">
      <c r="A320" s="161" t="s">
        <v>867</v>
      </c>
      <c r="B320" s="187" t="s">
        <v>379</v>
      </c>
      <c r="C320" s="188"/>
      <c r="D320" s="188"/>
      <c r="E320" s="188"/>
      <c r="F320" s="188"/>
      <c r="G320" s="191" t="s">
        <v>868</v>
      </c>
      <c r="H320" s="192"/>
      <c r="I320" s="192"/>
      <c r="J320" s="192"/>
      <c r="K320" s="192"/>
      <c r="L320" s="179">
        <v>18583.63</v>
      </c>
      <c r="M320" s="179">
        <v>8456.2099999999991</v>
      </c>
      <c r="N320" s="179">
        <v>0</v>
      </c>
      <c r="O320" s="179">
        <v>27039.84</v>
      </c>
      <c r="P320" s="175"/>
    </row>
    <row r="321" spans="1:16" ht="9.9" customHeight="1" x14ac:dyDescent="0.3">
      <c r="A321" s="162" t="s">
        <v>379</v>
      </c>
      <c r="B321" s="187" t="s">
        <v>379</v>
      </c>
      <c r="C321" s="188"/>
      <c r="D321" s="188"/>
      <c r="E321" s="188"/>
      <c r="F321" s="188"/>
      <c r="G321" s="169" t="s">
        <v>379</v>
      </c>
      <c r="H321" s="170"/>
      <c r="I321" s="170"/>
      <c r="J321" s="170"/>
      <c r="K321" s="170"/>
      <c r="L321" s="181"/>
      <c r="M321" s="181"/>
      <c r="N321" s="181"/>
      <c r="O321" s="181"/>
      <c r="P321" s="170"/>
    </row>
    <row r="322" spans="1:16" ht="9.9" customHeight="1" x14ac:dyDescent="0.3">
      <c r="A322" s="160" t="s">
        <v>869</v>
      </c>
      <c r="B322" s="187" t="s">
        <v>379</v>
      </c>
      <c r="C322" s="188"/>
      <c r="D322" s="188"/>
      <c r="E322" s="188"/>
      <c r="F322" s="189" t="s">
        <v>870</v>
      </c>
      <c r="G322" s="190"/>
      <c r="H322" s="190"/>
      <c r="I322" s="190"/>
      <c r="J322" s="190"/>
      <c r="K322" s="190"/>
      <c r="L322" s="178">
        <v>2936.4</v>
      </c>
      <c r="M322" s="178">
        <v>608.39</v>
      </c>
      <c r="N322" s="178">
        <v>0</v>
      </c>
      <c r="O322" s="178">
        <v>3544.79</v>
      </c>
      <c r="P322" s="176"/>
    </row>
    <row r="323" spans="1:16" ht="9.9" customHeight="1" x14ac:dyDescent="0.3">
      <c r="A323" s="161" t="s">
        <v>871</v>
      </c>
      <c r="B323" s="187" t="s">
        <v>379</v>
      </c>
      <c r="C323" s="188"/>
      <c r="D323" s="188"/>
      <c r="E323" s="188"/>
      <c r="F323" s="188"/>
      <c r="G323" s="191" t="s">
        <v>872</v>
      </c>
      <c r="H323" s="192"/>
      <c r="I323" s="192"/>
      <c r="J323" s="192"/>
      <c r="K323" s="192"/>
      <c r="L323" s="179">
        <v>482</v>
      </c>
      <c r="M323" s="179">
        <v>608.39</v>
      </c>
      <c r="N323" s="179">
        <v>0</v>
      </c>
      <c r="O323" s="179">
        <v>1090.3900000000001</v>
      </c>
      <c r="P323" s="175"/>
    </row>
    <row r="324" spans="1:16" ht="9.9" customHeight="1" x14ac:dyDescent="0.3">
      <c r="A324" s="161" t="s">
        <v>873</v>
      </c>
      <c r="B324" s="187" t="s">
        <v>379</v>
      </c>
      <c r="C324" s="188"/>
      <c r="D324" s="188"/>
      <c r="E324" s="188"/>
      <c r="F324" s="188"/>
      <c r="G324" s="191" t="s">
        <v>874</v>
      </c>
      <c r="H324" s="192"/>
      <c r="I324" s="192"/>
      <c r="J324" s="192"/>
      <c r="K324" s="192"/>
      <c r="L324" s="179">
        <v>2454.4</v>
      </c>
      <c r="M324" s="179">
        <v>0</v>
      </c>
      <c r="N324" s="179">
        <v>0</v>
      </c>
      <c r="O324" s="179">
        <v>2454.4</v>
      </c>
      <c r="P324" s="175"/>
    </row>
    <row r="325" spans="1:16" ht="9.9" customHeight="1" x14ac:dyDescent="0.3">
      <c r="A325" s="162" t="s">
        <v>379</v>
      </c>
      <c r="B325" s="187" t="s">
        <v>379</v>
      </c>
      <c r="C325" s="188"/>
      <c r="D325" s="188"/>
      <c r="E325" s="188"/>
      <c r="F325" s="188"/>
      <c r="G325" s="169" t="s">
        <v>379</v>
      </c>
      <c r="H325" s="170"/>
      <c r="I325" s="170"/>
      <c r="J325" s="170"/>
      <c r="K325" s="170"/>
      <c r="L325" s="181"/>
      <c r="M325" s="181"/>
      <c r="N325" s="181"/>
      <c r="O325" s="181"/>
      <c r="P325" s="170"/>
    </row>
    <row r="326" spans="1:16" ht="9.9" customHeight="1" x14ac:dyDescent="0.3">
      <c r="A326" s="160" t="s">
        <v>875</v>
      </c>
      <c r="B326" s="187" t="s">
        <v>379</v>
      </c>
      <c r="C326" s="188"/>
      <c r="D326" s="188"/>
      <c r="E326" s="188"/>
      <c r="F326" s="189" t="s">
        <v>876</v>
      </c>
      <c r="G326" s="190"/>
      <c r="H326" s="190"/>
      <c r="I326" s="190"/>
      <c r="J326" s="190"/>
      <c r="K326" s="190"/>
      <c r="L326" s="178">
        <v>198.2</v>
      </c>
      <c r="M326" s="178">
        <v>941.81</v>
      </c>
      <c r="N326" s="178">
        <v>0</v>
      </c>
      <c r="O326" s="178">
        <v>1140.01</v>
      </c>
      <c r="P326" s="176"/>
    </row>
    <row r="327" spans="1:16" ht="9.9" customHeight="1" x14ac:dyDescent="0.3">
      <c r="A327" s="161" t="s">
        <v>877</v>
      </c>
      <c r="B327" s="187" t="s">
        <v>379</v>
      </c>
      <c r="C327" s="188"/>
      <c r="D327" s="188"/>
      <c r="E327" s="188"/>
      <c r="F327" s="188"/>
      <c r="G327" s="191" t="s">
        <v>878</v>
      </c>
      <c r="H327" s="192"/>
      <c r="I327" s="192"/>
      <c r="J327" s="192"/>
      <c r="K327" s="192"/>
      <c r="L327" s="179">
        <v>198.2</v>
      </c>
      <c r="M327" s="179">
        <v>0</v>
      </c>
      <c r="N327" s="179">
        <v>0</v>
      </c>
      <c r="O327" s="179">
        <v>198.2</v>
      </c>
      <c r="P327" s="175"/>
    </row>
    <row r="328" spans="1:16" ht="9.9" customHeight="1" x14ac:dyDescent="0.3">
      <c r="A328" s="161" t="s">
        <v>879</v>
      </c>
      <c r="B328" s="187" t="s">
        <v>379</v>
      </c>
      <c r="C328" s="188"/>
      <c r="D328" s="188"/>
      <c r="E328" s="188"/>
      <c r="F328" s="188"/>
      <c r="G328" s="191" t="s">
        <v>880</v>
      </c>
      <c r="H328" s="192"/>
      <c r="I328" s="192"/>
      <c r="J328" s="192"/>
      <c r="K328" s="192"/>
      <c r="L328" s="179">
        <v>0</v>
      </c>
      <c r="M328" s="179">
        <v>858</v>
      </c>
      <c r="N328" s="179">
        <v>0</v>
      </c>
      <c r="O328" s="179">
        <v>858</v>
      </c>
      <c r="P328" s="175"/>
    </row>
    <row r="329" spans="1:16" ht="9.9" customHeight="1" x14ac:dyDescent="0.3">
      <c r="A329" s="161" t="s">
        <v>881</v>
      </c>
      <c r="B329" s="187" t="s">
        <v>379</v>
      </c>
      <c r="C329" s="188"/>
      <c r="D329" s="188"/>
      <c r="E329" s="188"/>
      <c r="F329" s="188"/>
      <c r="G329" s="191" t="s">
        <v>882</v>
      </c>
      <c r="H329" s="192"/>
      <c r="I329" s="192"/>
      <c r="J329" s="192"/>
      <c r="K329" s="192"/>
      <c r="L329" s="179">
        <v>0</v>
      </c>
      <c r="M329" s="179">
        <v>83.81</v>
      </c>
      <c r="N329" s="179">
        <v>0</v>
      </c>
      <c r="O329" s="179">
        <v>83.81</v>
      </c>
      <c r="P329" s="175"/>
    </row>
    <row r="330" spans="1:16" ht="9.9" customHeight="1" x14ac:dyDescent="0.3">
      <c r="A330" s="162" t="s">
        <v>379</v>
      </c>
      <c r="B330" s="187" t="s">
        <v>379</v>
      </c>
      <c r="C330" s="188"/>
      <c r="D330" s="188"/>
      <c r="E330" s="188"/>
      <c r="F330" s="188"/>
      <c r="G330" s="169" t="s">
        <v>379</v>
      </c>
      <c r="H330" s="170"/>
      <c r="I330" s="170"/>
      <c r="J330" s="170"/>
      <c r="K330" s="170"/>
      <c r="L330" s="181"/>
      <c r="M330" s="181"/>
      <c r="N330" s="181"/>
      <c r="O330" s="181"/>
      <c r="P330" s="170"/>
    </row>
    <row r="331" spans="1:16" ht="9.9" customHeight="1" x14ac:dyDescent="0.3">
      <c r="A331" s="160" t="s">
        <v>883</v>
      </c>
      <c r="B331" s="187" t="s">
        <v>379</v>
      </c>
      <c r="C331" s="188"/>
      <c r="D331" s="188"/>
      <c r="E331" s="188"/>
      <c r="F331" s="189" t="s">
        <v>884</v>
      </c>
      <c r="G331" s="190"/>
      <c r="H331" s="190"/>
      <c r="I331" s="190"/>
      <c r="J331" s="190"/>
      <c r="K331" s="190"/>
      <c r="L331" s="178">
        <v>74243.42</v>
      </c>
      <c r="M331" s="178">
        <v>30125.07</v>
      </c>
      <c r="N331" s="178">
        <v>0</v>
      </c>
      <c r="O331" s="178">
        <v>104368.49</v>
      </c>
      <c r="P331" s="176"/>
    </row>
    <row r="332" spans="1:16" ht="9.9" customHeight="1" x14ac:dyDescent="0.3">
      <c r="A332" s="161" t="s">
        <v>885</v>
      </c>
      <c r="B332" s="187" t="s">
        <v>379</v>
      </c>
      <c r="C332" s="188"/>
      <c r="D332" s="188"/>
      <c r="E332" s="188"/>
      <c r="F332" s="188"/>
      <c r="G332" s="191" t="s">
        <v>886</v>
      </c>
      <c r="H332" s="192"/>
      <c r="I332" s="192"/>
      <c r="J332" s="192"/>
      <c r="K332" s="192"/>
      <c r="L332" s="179">
        <v>50414.879999999997</v>
      </c>
      <c r="M332" s="179">
        <v>21759.42</v>
      </c>
      <c r="N332" s="179">
        <v>0</v>
      </c>
      <c r="O332" s="179">
        <v>72174.3</v>
      </c>
      <c r="P332" s="175"/>
    </row>
    <row r="333" spans="1:16" ht="9.9" customHeight="1" x14ac:dyDescent="0.3">
      <c r="A333" s="161" t="s">
        <v>887</v>
      </c>
      <c r="B333" s="187" t="s">
        <v>379</v>
      </c>
      <c r="C333" s="188"/>
      <c r="D333" s="188"/>
      <c r="E333" s="188"/>
      <c r="F333" s="188"/>
      <c r="G333" s="191" t="s">
        <v>888</v>
      </c>
      <c r="H333" s="192"/>
      <c r="I333" s="192"/>
      <c r="J333" s="192"/>
      <c r="K333" s="192"/>
      <c r="L333" s="179">
        <v>16249.65</v>
      </c>
      <c r="M333" s="179">
        <v>5237.8100000000004</v>
      </c>
      <c r="N333" s="179">
        <v>0</v>
      </c>
      <c r="O333" s="179">
        <v>21487.46</v>
      </c>
      <c r="P333" s="175"/>
    </row>
    <row r="334" spans="1:16" ht="9.9" customHeight="1" x14ac:dyDescent="0.3">
      <c r="A334" s="161" t="s">
        <v>889</v>
      </c>
      <c r="B334" s="187" t="s">
        <v>379</v>
      </c>
      <c r="C334" s="188"/>
      <c r="D334" s="188"/>
      <c r="E334" s="188"/>
      <c r="F334" s="188"/>
      <c r="G334" s="191" t="s">
        <v>890</v>
      </c>
      <c r="H334" s="192"/>
      <c r="I334" s="192"/>
      <c r="J334" s="192"/>
      <c r="K334" s="192"/>
      <c r="L334" s="179">
        <v>543.34</v>
      </c>
      <c r="M334" s="179">
        <v>108</v>
      </c>
      <c r="N334" s="179">
        <v>0</v>
      </c>
      <c r="O334" s="179">
        <v>651.34</v>
      </c>
      <c r="P334" s="175"/>
    </row>
    <row r="335" spans="1:16" ht="9.9" customHeight="1" x14ac:dyDescent="0.3">
      <c r="A335" s="161" t="s">
        <v>891</v>
      </c>
      <c r="B335" s="187" t="s">
        <v>379</v>
      </c>
      <c r="C335" s="188"/>
      <c r="D335" s="188"/>
      <c r="E335" s="188"/>
      <c r="F335" s="188"/>
      <c r="G335" s="191" t="s">
        <v>892</v>
      </c>
      <c r="H335" s="192"/>
      <c r="I335" s="192"/>
      <c r="J335" s="192"/>
      <c r="K335" s="192"/>
      <c r="L335" s="179">
        <v>7005.65</v>
      </c>
      <c r="M335" s="179">
        <v>2794.25</v>
      </c>
      <c r="N335" s="179">
        <v>0</v>
      </c>
      <c r="O335" s="179">
        <v>9799.9</v>
      </c>
      <c r="P335" s="175"/>
    </row>
    <row r="336" spans="1:16" ht="9.9" customHeight="1" x14ac:dyDescent="0.3">
      <c r="A336" s="161" t="s">
        <v>893</v>
      </c>
      <c r="B336" s="187" t="s">
        <v>379</v>
      </c>
      <c r="C336" s="188"/>
      <c r="D336" s="188"/>
      <c r="E336" s="188"/>
      <c r="F336" s="188"/>
      <c r="G336" s="191" t="s">
        <v>848</v>
      </c>
      <c r="H336" s="192"/>
      <c r="I336" s="192"/>
      <c r="J336" s="192"/>
      <c r="K336" s="192"/>
      <c r="L336" s="179">
        <v>29.9</v>
      </c>
      <c r="M336" s="179">
        <v>225.59</v>
      </c>
      <c r="N336" s="179">
        <v>0</v>
      </c>
      <c r="O336" s="179">
        <v>255.49</v>
      </c>
      <c r="P336" s="175"/>
    </row>
    <row r="337" spans="1:16" ht="9.9" customHeight="1" x14ac:dyDescent="0.3">
      <c r="A337" s="162" t="s">
        <v>379</v>
      </c>
      <c r="B337" s="193" t="s">
        <v>379</v>
      </c>
      <c r="C337" s="194"/>
      <c r="D337" s="194"/>
      <c r="E337" s="194"/>
      <c r="F337" s="194"/>
      <c r="G337" s="173" t="s">
        <v>379</v>
      </c>
      <c r="H337" s="174"/>
      <c r="I337" s="174"/>
      <c r="J337" s="174"/>
      <c r="K337" s="174"/>
      <c r="L337" s="183"/>
      <c r="M337" s="183"/>
      <c r="N337" s="183"/>
      <c r="O337" s="183"/>
      <c r="P337" s="174"/>
    </row>
    <row r="338" spans="1:16" ht="9.9" customHeight="1" x14ac:dyDescent="0.3">
      <c r="A338" s="160" t="s">
        <v>894</v>
      </c>
      <c r="B338" s="187" t="s">
        <v>379</v>
      </c>
      <c r="C338" s="188"/>
      <c r="D338" s="188"/>
      <c r="E338" s="188"/>
      <c r="F338" s="189" t="s">
        <v>895</v>
      </c>
      <c r="G338" s="190"/>
      <c r="H338" s="190"/>
      <c r="I338" s="190"/>
      <c r="J338" s="190"/>
      <c r="K338" s="190"/>
      <c r="L338" s="178">
        <v>35951.279999999999</v>
      </c>
      <c r="M338" s="178">
        <v>10083.879999999999</v>
      </c>
      <c r="N338" s="178">
        <v>0</v>
      </c>
      <c r="O338" s="178">
        <v>46035.16</v>
      </c>
      <c r="P338" s="176"/>
    </row>
    <row r="339" spans="1:16" ht="9.9" customHeight="1" x14ac:dyDescent="0.3">
      <c r="A339" s="161" t="s">
        <v>896</v>
      </c>
      <c r="B339" s="187" t="s">
        <v>379</v>
      </c>
      <c r="C339" s="188"/>
      <c r="D339" s="188"/>
      <c r="E339" s="188"/>
      <c r="F339" s="188"/>
      <c r="G339" s="191" t="s">
        <v>682</v>
      </c>
      <c r="H339" s="192"/>
      <c r="I339" s="192"/>
      <c r="J339" s="192"/>
      <c r="K339" s="192"/>
      <c r="L339" s="179">
        <v>6894.99</v>
      </c>
      <c r="M339" s="179">
        <v>2115.9899999999998</v>
      </c>
      <c r="N339" s="179">
        <v>0</v>
      </c>
      <c r="O339" s="179">
        <v>9010.98</v>
      </c>
      <c r="P339" s="175"/>
    </row>
    <row r="340" spans="1:16" ht="9.9" customHeight="1" x14ac:dyDescent="0.3">
      <c r="A340" s="161" t="s">
        <v>897</v>
      </c>
      <c r="B340" s="187" t="s">
        <v>379</v>
      </c>
      <c r="C340" s="188"/>
      <c r="D340" s="188"/>
      <c r="E340" s="188"/>
      <c r="F340" s="188"/>
      <c r="G340" s="191" t="s">
        <v>898</v>
      </c>
      <c r="H340" s="192"/>
      <c r="I340" s="192"/>
      <c r="J340" s="192"/>
      <c r="K340" s="192"/>
      <c r="L340" s="179">
        <v>286.5</v>
      </c>
      <c r="M340" s="179">
        <v>0</v>
      </c>
      <c r="N340" s="179">
        <v>0</v>
      </c>
      <c r="O340" s="179">
        <v>286.5</v>
      </c>
      <c r="P340" s="175"/>
    </row>
    <row r="341" spans="1:16" ht="9.9" customHeight="1" x14ac:dyDescent="0.3">
      <c r="A341" s="161" t="s">
        <v>899</v>
      </c>
      <c r="B341" s="187" t="s">
        <v>379</v>
      </c>
      <c r="C341" s="188"/>
      <c r="D341" s="188"/>
      <c r="E341" s="188"/>
      <c r="F341" s="188"/>
      <c r="G341" s="191" t="s">
        <v>900</v>
      </c>
      <c r="H341" s="192"/>
      <c r="I341" s="192"/>
      <c r="J341" s="192"/>
      <c r="K341" s="192"/>
      <c r="L341" s="179">
        <v>4894.62</v>
      </c>
      <c r="M341" s="179">
        <v>2140.98</v>
      </c>
      <c r="N341" s="179">
        <v>0</v>
      </c>
      <c r="O341" s="179">
        <v>7035.6</v>
      </c>
      <c r="P341" s="175"/>
    </row>
    <row r="342" spans="1:16" ht="9.9" customHeight="1" x14ac:dyDescent="0.3">
      <c r="A342" s="161" t="s">
        <v>901</v>
      </c>
      <c r="B342" s="187" t="s">
        <v>379</v>
      </c>
      <c r="C342" s="188"/>
      <c r="D342" s="188"/>
      <c r="E342" s="188"/>
      <c r="F342" s="188"/>
      <c r="G342" s="191" t="s">
        <v>902</v>
      </c>
      <c r="H342" s="192"/>
      <c r="I342" s="192"/>
      <c r="J342" s="192"/>
      <c r="K342" s="192"/>
      <c r="L342" s="179">
        <v>21510.6</v>
      </c>
      <c r="M342" s="179">
        <v>5069.6400000000003</v>
      </c>
      <c r="N342" s="179">
        <v>0</v>
      </c>
      <c r="O342" s="179">
        <v>26580.240000000002</v>
      </c>
      <c r="P342" s="175"/>
    </row>
    <row r="343" spans="1:16" ht="9.9" customHeight="1" x14ac:dyDescent="0.3">
      <c r="A343" s="161" t="s">
        <v>903</v>
      </c>
      <c r="B343" s="187" t="s">
        <v>379</v>
      </c>
      <c r="C343" s="188"/>
      <c r="D343" s="188"/>
      <c r="E343" s="188"/>
      <c r="F343" s="188"/>
      <c r="G343" s="191" t="s">
        <v>904</v>
      </c>
      <c r="H343" s="192"/>
      <c r="I343" s="192"/>
      <c r="J343" s="192"/>
      <c r="K343" s="192"/>
      <c r="L343" s="179">
        <v>2364.5700000000002</v>
      </c>
      <c r="M343" s="179">
        <v>757.27</v>
      </c>
      <c r="N343" s="179">
        <v>0</v>
      </c>
      <c r="O343" s="179">
        <v>3121.84</v>
      </c>
      <c r="P343" s="175"/>
    </row>
    <row r="344" spans="1:16" ht="9.9" customHeight="1" x14ac:dyDescent="0.3">
      <c r="A344" s="162" t="s">
        <v>379</v>
      </c>
      <c r="B344" s="187" t="s">
        <v>379</v>
      </c>
      <c r="C344" s="188"/>
      <c r="D344" s="188"/>
      <c r="E344" s="188"/>
      <c r="F344" s="188"/>
      <c r="G344" s="169" t="s">
        <v>379</v>
      </c>
      <c r="H344" s="170"/>
      <c r="I344" s="170"/>
      <c r="J344" s="170"/>
      <c r="K344" s="170"/>
      <c r="L344" s="181"/>
      <c r="M344" s="181"/>
      <c r="N344" s="181"/>
      <c r="O344" s="181"/>
      <c r="P344" s="170"/>
    </row>
    <row r="345" spans="1:16" ht="9.9" customHeight="1" x14ac:dyDescent="0.3">
      <c r="A345" s="160" t="s">
        <v>905</v>
      </c>
      <c r="B345" s="187" t="s">
        <v>379</v>
      </c>
      <c r="C345" s="188"/>
      <c r="D345" s="188"/>
      <c r="E345" s="188"/>
      <c r="F345" s="189" t="s">
        <v>906</v>
      </c>
      <c r="G345" s="190"/>
      <c r="H345" s="190"/>
      <c r="I345" s="190"/>
      <c r="J345" s="190"/>
      <c r="K345" s="190"/>
      <c r="L345" s="178">
        <v>72840.160000000003</v>
      </c>
      <c r="M345" s="178">
        <v>6271</v>
      </c>
      <c r="N345" s="178">
        <v>39.93</v>
      </c>
      <c r="O345" s="178">
        <v>79071.23</v>
      </c>
      <c r="P345" s="176"/>
    </row>
    <row r="346" spans="1:16" ht="9.9" customHeight="1" x14ac:dyDescent="0.3">
      <c r="A346" s="161" t="s">
        <v>907</v>
      </c>
      <c r="B346" s="187" t="s">
        <v>379</v>
      </c>
      <c r="C346" s="188"/>
      <c r="D346" s="188"/>
      <c r="E346" s="188"/>
      <c r="F346" s="188"/>
      <c r="G346" s="191" t="s">
        <v>908</v>
      </c>
      <c r="H346" s="192"/>
      <c r="I346" s="192"/>
      <c r="J346" s="192"/>
      <c r="K346" s="192"/>
      <c r="L346" s="179">
        <v>14.16</v>
      </c>
      <c r="M346" s="179">
        <v>0</v>
      </c>
      <c r="N346" s="179">
        <v>0</v>
      </c>
      <c r="O346" s="179">
        <v>14.16</v>
      </c>
      <c r="P346" s="175"/>
    </row>
    <row r="347" spans="1:16" ht="9.9" customHeight="1" x14ac:dyDescent="0.3">
      <c r="A347" s="161" t="s">
        <v>909</v>
      </c>
      <c r="B347" s="187" t="s">
        <v>379</v>
      </c>
      <c r="C347" s="188"/>
      <c r="D347" s="188"/>
      <c r="E347" s="188"/>
      <c r="F347" s="188"/>
      <c r="G347" s="191" t="s">
        <v>910</v>
      </c>
      <c r="H347" s="192"/>
      <c r="I347" s="192"/>
      <c r="J347" s="192"/>
      <c r="K347" s="192"/>
      <c r="L347" s="179">
        <v>257.94</v>
      </c>
      <c r="M347" s="179">
        <v>0</v>
      </c>
      <c r="N347" s="179">
        <v>0</v>
      </c>
      <c r="O347" s="179">
        <v>257.94</v>
      </c>
      <c r="P347" s="175"/>
    </row>
    <row r="348" spans="1:16" ht="9.9" customHeight="1" x14ac:dyDescent="0.3">
      <c r="A348" s="161" t="s">
        <v>911</v>
      </c>
      <c r="B348" s="187" t="s">
        <v>379</v>
      </c>
      <c r="C348" s="188"/>
      <c r="D348" s="188"/>
      <c r="E348" s="188"/>
      <c r="F348" s="188"/>
      <c r="G348" s="191" t="s">
        <v>912</v>
      </c>
      <c r="H348" s="192"/>
      <c r="I348" s="192"/>
      <c r="J348" s="192"/>
      <c r="K348" s="192"/>
      <c r="L348" s="179">
        <v>603.95000000000005</v>
      </c>
      <c r="M348" s="179">
        <v>0</v>
      </c>
      <c r="N348" s="179">
        <v>0</v>
      </c>
      <c r="O348" s="179">
        <v>603.95000000000005</v>
      </c>
      <c r="P348" s="175"/>
    </row>
    <row r="349" spans="1:16" ht="9.9" customHeight="1" x14ac:dyDescent="0.3">
      <c r="A349" s="161" t="s">
        <v>913</v>
      </c>
      <c r="B349" s="187" t="s">
        <v>379</v>
      </c>
      <c r="C349" s="188"/>
      <c r="D349" s="188"/>
      <c r="E349" s="188"/>
      <c r="F349" s="188"/>
      <c r="G349" s="191" t="s">
        <v>914</v>
      </c>
      <c r="H349" s="192"/>
      <c r="I349" s="192"/>
      <c r="J349" s="192"/>
      <c r="K349" s="192"/>
      <c r="L349" s="179">
        <v>1765.24</v>
      </c>
      <c r="M349" s="179">
        <v>837.57</v>
      </c>
      <c r="N349" s="179">
        <v>0</v>
      </c>
      <c r="O349" s="179">
        <v>2602.81</v>
      </c>
      <c r="P349" s="175"/>
    </row>
    <row r="350" spans="1:16" ht="9.9" customHeight="1" x14ac:dyDescent="0.3">
      <c r="A350" s="161" t="s">
        <v>915</v>
      </c>
      <c r="B350" s="187" t="s">
        <v>379</v>
      </c>
      <c r="C350" s="188"/>
      <c r="D350" s="188"/>
      <c r="E350" s="188"/>
      <c r="F350" s="188"/>
      <c r="G350" s="191" t="s">
        <v>916</v>
      </c>
      <c r="H350" s="192"/>
      <c r="I350" s="192"/>
      <c r="J350" s="192"/>
      <c r="K350" s="192"/>
      <c r="L350" s="179">
        <v>2145.6799999999998</v>
      </c>
      <c r="M350" s="179">
        <v>0</v>
      </c>
      <c r="N350" s="179">
        <v>0</v>
      </c>
      <c r="O350" s="179">
        <v>2145.6799999999998</v>
      </c>
      <c r="P350" s="175"/>
    </row>
    <row r="351" spans="1:16" ht="9.9" customHeight="1" x14ac:dyDescent="0.3">
      <c r="A351" s="161" t="s">
        <v>917</v>
      </c>
      <c r="B351" s="187" t="s">
        <v>379</v>
      </c>
      <c r="C351" s="188"/>
      <c r="D351" s="188"/>
      <c r="E351" s="188"/>
      <c r="F351" s="188"/>
      <c r="G351" s="191" t="s">
        <v>918</v>
      </c>
      <c r="H351" s="192"/>
      <c r="I351" s="192"/>
      <c r="J351" s="192"/>
      <c r="K351" s="192"/>
      <c r="L351" s="179">
        <v>447</v>
      </c>
      <c r="M351" s="179">
        <v>0</v>
      </c>
      <c r="N351" s="179">
        <v>0</v>
      </c>
      <c r="O351" s="179">
        <v>447</v>
      </c>
      <c r="P351" s="175"/>
    </row>
    <row r="352" spans="1:16" ht="9.9" customHeight="1" x14ac:dyDescent="0.3">
      <c r="A352" s="161" t="s">
        <v>919</v>
      </c>
      <c r="B352" s="187" t="s">
        <v>379</v>
      </c>
      <c r="C352" s="188"/>
      <c r="D352" s="188"/>
      <c r="E352" s="188"/>
      <c r="F352" s="188"/>
      <c r="G352" s="191" t="s">
        <v>920</v>
      </c>
      <c r="H352" s="192"/>
      <c r="I352" s="192"/>
      <c r="J352" s="192"/>
      <c r="K352" s="192"/>
      <c r="L352" s="179">
        <v>131.5</v>
      </c>
      <c r="M352" s="179">
        <v>20</v>
      </c>
      <c r="N352" s="179">
        <v>0</v>
      </c>
      <c r="O352" s="179">
        <v>151.5</v>
      </c>
      <c r="P352" s="175"/>
    </row>
    <row r="353" spans="1:16" ht="9.9" customHeight="1" x14ac:dyDescent="0.3">
      <c r="A353" s="161" t="s">
        <v>921</v>
      </c>
      <c r="B353" s="187" t="s">
        <v>379</v>
      </c>
      <c r="C353" s="188"/>
      <c r="D353" s="188"/>
      <c r="E353" s="188"/>
      <c r="F353" s="188"/>
      <c r="G353" s="191" t="s">
        <v>922</v>
      </c>
      <c r="H353" s="192"/>
      <c r="I353" s="192"/>
      <c r="J353" s="192"/>
      <c r="K353" s="192"/>
      <c r="L353" s="179">
        <v>35.1</v>
      </c>
      <c r="M353" s="179">
        <v>0</v>
      </c>
      <c r="N353" s="179">
        <v>0</v>
      </c>
      <c r="O353" s="179">
        <v>35.1</v>
      </c>
      <c r="P353" s="175"/>
    </row>
    <row r="354" spans="1:16" ht="9.9" customHeight="1" x14ac:dyDescent="0.3">
      <c r="A354" s="161" t="s">
        <v>923</v>
      </c>
      <c r="B354" s="187" t="s">
        <v>379</v>
      </c>
      <c r="C354" s="188"/>
      <c r="D354" s="188"/>
      <c r="E354" s="188"/>
      <c r="F354" s="188"/>
      <c r="G354" s="191" t="s">
        <v>924</v>
      </c>
      <c r="H354" s="192"/>
      <c r="I354" s="192"/>
      <c r="J354" s="192"/>
      <c r="K354" s="192"/>
      <c r="L354" s="179">
        <v>3072.05</v>
      </c>
      <c r="M354" s="179">
        <v>0</v>
      </c>
      <c r="N354" s="179">
        <v>0</v>
      </c>
      <c r="O354" s="179">
        <v>3072.05</v>
      </c>
      <c r="P354" s="175"/>
    </row>
    <row r="355" spans="1:16" ht="9.9" customHeight="1" x14ac:dyDescent="0.3">
      <c r="A355" s="161" t="s">
        <v>925</v>
      </c>
      <c r="B355" s="187" t="s">
        <v>379</v>
      </c>
      <c r="C355" s="188"/>
      <c r="D355" s="188"/>
      <c r="E355" s="188"/>
      <c r="F355" s="188"/>
      <c r="G355" s="191" t="s">
        <v>926</v>
      </c>
      <c r="H355" s="192"/>
      <c r="I355" s="192"/>
      <c r="J355" s="192"/>
      <c r="K355" s="192"/>
      <c r="L355" s="179">
        <v>63.99</v>
      </c>
      <c r="M355" s="179">
        <v>0</v>
      </c>
      <c r="N355" s="179">
        <v>0</v>
      </c>
      <c r="O355" s="179">
        <v>63.99</v>
      </c>
      <c r="P355" s="175"/>
    </row>
    <row r="356" spans="1:16" ht="9.9" customHeight="1" x14ac:dyDescent="0.3">
      <c r="A356" s="161" t="s">
        <v>927</v>
      </c>
      <c r="B356" s="187" t="s">
        <v>379</v>
      </c>
      <c r="C356" s="188"/>
      <c r="D356" s="188"/>
      <c r="E356" s="188"/>
      <c r="F356" s="188"/>
      <c r="G356" s="191" t="s">
        <v>928</v>
      </c>
      <c r="H356" s="192"/>
      <c r="I356" s="192"/>
      <c r="J356" s="192"/>
      <c r="K356" s="192"/>
      <c r="L356" s="179">
        <v>5958</v>
      </c>
      <c r="M356" s="179">
        <v>1986</v>
      </c>
      <c r="N356" s="179">
        <v>0</v>
      </c>
      <c r="O356" s="179">
        <v>7944</v>
      </c>
      <c r="P356" s="175"/>
    </row>
    <row r="357" spans="1:16" ht="9.9" customHeight="1" x14ac:dyDescent="0.3">
      <c r="A357" s="161" t="s">
        <v>929</v>
      </c>
      <c r="B357" s="187" t="s">
        <v>379</v>
      </c>
      <c r="C357" s="188"/>
      <c r="D357" s="188"/>
      <c r="E357" s="188"/>
      <c r="F357" s="188"/>
      <c r="G357" s="191" t="s">
        <v>930</v>
      </c>
      <c r="H357" s="192"/>
      <c r="I357" s="192"/>
      <c r="J357" s="192"/>
      <c r="K357" s="192"/>
      <c r="L357" s="179">
        <v>615.4</v>
      </c>
      <c r="M357" s="179">
        <v>965.68</v>
      </c>
      <c r="N357" s="179">
        <v>0</v>
      </c>
      <c r="O357" s="179">
        <v>1581.08</v>
      </c>
      <c r="P357" s="175"/>
    </row>
    <row r="358" spans="1:16" ht="9.9" customHeight="1" x14ac:dyDescent="0.3">
      <c r="A358" s="161" t="s">
        <v>931</v>
      </c>
      <c r="B358" s="187" t="s">
        <v>379</v>
      </c>
      <c r="C358" s="188"/>
      <c r="D358" s="188"/>
      <c r="E358" s="188"/>
      <c r="F358" s="188"/>
      <c r="G358" s="191" t="s">
        <v>932</v>
      </c>
      <c r="H358" s="192"/>
      <c r="I358" s="192"/>
      <c r="J358" s="192"/>
      <c r="K358" s="192"/>
      <c r="L358" s="179">
        <v>1500</v>
      </c>
      <c r="M358" s="179">
        <v>0</v>
      </c>
      <c r="N358" s="179">
        <v>0</v>
      </c>
      <c r="O358" s="179">
        <v>1500</v>
      </c>
      <c r="P358" s="175"/>
    </row>
    <row r="359" spans="1:16" ht="9.9" customHeight="1" x14ac:dyDescent="0.3">
      <c r="A359" s="161" t="s">
        <v>933</v>
      </c>
      <c r="B359" s="187" t="s">
        <v>379</v>
      </c>
      <c r="C359" s="188"/>
      <c r="D359" s="188"/>
      <c r="E359" s="188"/>
      <c r="F359" s="188"/>
      <c r="G359" s="191" t="s">
        <v>934</v>
      </c>
      <c r="H359" s="192"/>
      <c r="I359" s="192"/>
      <c r="J359" s="192"/>
      <c r="K359" s="192"/>
      <c r="L359" s="179">
        <v>9080.48</v>
      </c>
      <c r="M359" s="179">
        <v>335.95</v>
      </c>
      <c r="N359" s="179">
        <v>0</v>
      </c>
      <c r="O359" s="179">
        <v>9416.43</v>
      </c>
      <c r="P359" s="175"/>
    </row>
    <row r="360" spans="1:16" ht="9.9" customHeight="1" x14ac:dyDescent="0.3">
      <c r="A360" s="161" t="s">
        <v>935</v>
      </c>
      <c r="B360" s="187" t="s">
        <v>379</v>
      </c>
      <c r="C360" s="188"/>
      <c r="D360" s="188"/>
      <c r="E360" s="188"/>
      <c r="F360" s="188"/>
      <c r="G360" s="191" t="s">
        <v>936</v>
      </c>
      <c r="H360" s="192"/>
      <c r="I360" s="192"/>
      <c r="J360" s="192"/>
      <c r="K360" s="192"/>
      <c r="L360" s="179">
        <v>1808.87</v>
      </c>
      <c r="M360" s="179">
        <v>984.9</v>
      </c>
      <c r="N360" s="179">
        <v>39.93</v>
      </c>
      <c r="O360" s="179">
        <v>2753.84</v>
      </c>
      <c r="P360" s="175"/>
    </row>
    <row r="361" spans="1:16" ht="9.9" customHeight="1" x14ac:dyDescent="0.3">
      <c r="A361" s="161" t="s">
        <v>937</v>
      </c>
      <c r="B361" s="187" t="s">
        <v>379</v>
      </c>
      <c r="C361" s="188"/>
      <c r="D361" s="188"/>
      <c r="E361" s="188"/>
      <c r="F361" s="188"/>
      <c r="G361" s="191" t="s">
        <v>938</v>
      </c>
      <c r="H361" s="192"/>
      <c r="I361" s="192"/>
      <c r="J361" s="192"/>
      <c r="K361" s="192"/>
      <c r="L361" s="179">
        <v>42885.01</v>
      </c>
      <c r="M361" s="179">
        <v>929.9</v>
      </c>
      <c r="N361" s="179">
        <v>0</v>
      </c>
      <c r="O361" s="179">
        <v>43814.91</v>
      </c>
      <c r="P361" s="175"/>
    </row>
    <row r="362" spans="1:16" ht="9.9" customHeight="1" x14ac:dyDescent="0.3">
      <c r="A362" s="161" t="s">
        <v>939</v>
      </c>
      <c r="B362" s="187" t="s">
        <v>379</v>
      </c>
      <c r="C362" s="188"/>
      <c r="D362" s="188"/>
      <c r="E362" s="188"/>
      <c r="F362" s="188"/>
      <c r="G362" s="191" t="s">
        <v>940</v>
      </c>
      <c r="H362" s="192"/>
      <c r="I362" s="192"/>
      <c r="J362" s="192"/>
      <c r="K362" s="192"/>
      <c r="L362" s="179">
        <v>2455.79</v>
      </c>
      <c r="M362" s="179">
        <v>211</v>
      </c>
      <c r="N362" s="179">
        <v>0</v>
      </c>
      <c r="O362" s="179">
        <v>2666.79</v>
      </c>
      <c r="P362" s="175"/>
    </row>
    <row r="363" spans="1:16" ht="9.9" customHeight="1" x14ac:dyDescent="0.3">
      <c r="A363" s="162" t="s">
        <v>379</v>
      </c>
      <c r="B363" s="187" t="s">
        <v>379</v>
      </c>
      <c r="C363" s="188"/>
      <c r="D363" s="188"/>
      <c r="E363" s="188"/>
      <c r="F363" s="188"/>
      <c r="G363" s="169" t="s">
        <v>379</v>
      </c>
      <c r="H363" s="170"/>
      <c r="I363" s="170"/>
      <c r="J363" s="170"/>
      <c r="K363" s="170"/>
      <c r="L363" s="181"/>
      <c r="M363" s="181"/>
      <c r="N363" s="181"/>
      <c r="O363" s="181"/>
      <c r="P363" s="170"/>
    </row>
    <row r="364" spans="1:16" ht="9.9" customHeight="1" x14ac:dyDescent="0.3">
      <c r="A364" s="160" t="s">
        <v>941</v>
      </c>
      <c r="B364" s="187" t="s">
        <v>379</v>
      </c>
      <c r="C364" s="188"/>
      <c r="D364" s="188"/>
      <c r="E364" s="188"/>
      <c r="F364" s="189" t="s">
        <v>942</v>
      </c>
      <c r="G364" s="190"/>
      <c r="H364" s="190"/>
      <c r="I364" s="190"/>
      <c r="J364" s="190"/>
      <c r="K364" s="190"/>
      <c r="L364" s="178">
        <v>12384.97</v>
      </c>
      <c r="M364" s="178">
        <v>0</v>
      </c>
      <c r="N364" s="178">
        <v>0</v>
      </c>
      <c r="O364" s="178">
        <v>12384.97</v>
      </c>
      <c r="P364" s="176"/>
    </row>
    <row r="365" spans="1:16" ht="9.9" customHeight="1" x14ac:dyDescent="0.3">
      <c r="A365" s="161" t="s">
        <v>943</v>
      </c>
      <c r="B365" s="187" t="s">
        <v>379</v>
      </c>
      <c r="C365" s="188"/>
      <c r="D365" s="188"/>
      <c r="E365" s="188"/>
      <c r="F365" s="188"/>
      <c r="G365" s="191" t="s">
        <v>944</v>
      </c>
      <c r="H365" s="192"/>
      <c r="I365" s="192"/>
      <c r="J365" s="192"/>
      <c r="K365" s="192"/>
      <c r="L365" s="179">
        <v>12384.97</v>
      </c>
      <c r="M365" s="179">
        <v>0</v>
      </c>
      <c r="N365" s="179">
        <v>0</v>
      </c>
      <c r="O365" s="179">
        <v>12384.97</v>
      </c>
      <c r="P365" s="175"/>
    </row>
    <row r="366" spans="1:16" ht="9.9" customHeight="1" x14ac:dyDescent="0.3">
      <c r="A366" s="162" t="s">
        <v>379</v>
      </c>
      <c r="B366" s="187" t="s">
        <v>379</v>
      </c>
      <c r="C366" s="188"/>
      <c r="D366" s="188"/>
      <c r="E366" s="188"/>
      <c r="F366" s="188"/>
      <c r="G366" s="169" t="s">
        <v>379</v>
      </c>
      <c r="H366" s="170"/>
      <c r="I366" s="170"/>
      <c r="J366" s="170"/>
      <c r="K366" s="170"/>
      <c r="L366" s="181"/>
      <c r="M366" s="181"/>
      <c r="N366" s="181"/>
      <c r="O366" s="181"/>
      <c r="P366" s="170"/>
    </row>
    <row r="367" spans="1:16" ht="9.9" customHeight="1" x14ac:dyDescent="0.3">
      <c r="A367" s="160" t="s">
        <v>945</v>
      </c>
      <c r="B367" s="158" t="s">
        <v>379</v>
      </c>
      <c r="C367" s="189" t="s">
        <v>946</v>
      </c>
      <c r="D367" s="190"/>
      <c r="E367" s="190"/>
      <c r="F367" s="190"/>
      <c r="G367" s="190"/>
      <c r="H367" s="190"/>
      <c r="I367" s="190"/>
      <c r="J367" s="190"/>
      <c r="K367" s="190"/>
      <c r="L367" s="178">
        <v>134804.94</v>
      </c>
      <c r="M367" s="178">
        <v>35883.480000000003</v>
      </c>
      <c r="N367" s="178">
        <v>0</v>
      </c>
      <c r="O367" s="178">
        <v>170688.42</v>
      </c>
      <c r="P367" s="176"/>
    </row>
    <row r="368" spans="1:16" ht="9.9" customHeight="1" x14ac:dyDescent="0.3">
      <c r="A368" s="160" t="s">
        <v>947</v>
      </c>
      <c r="B368" s="187" t="s">
        <v>379</v>
      </c>
      <c r="C368" s="188"/>
      <c r="D368" s="189" t="s">
        <v>946</v>
      </c>
      <c r="E368" s="190"/>
      <c r="F368" s="190"/>
      <c r="G368" s="190"/>
      <c r="H368" s="190"/>
      <c r="I368" s="190"/>
      <c r="J368" s="190"/>
      <c r="K368" s="190"/>
      <c r="L368" s="178">
        <v>134804.94</v>
      </c>
      <c r="M368" s="178">
        <v>35883.480000000003</v>
      </c>
      <c r="N368" s="178">
        <v>0</v>
      </c>
      <c r="O368" s="178">
        <v>170688.42</v>
      </c>
      <c r="P368" s="176"/>
    </row>
    <row r="369" spans="1:16" ht="9.9" customHeight="1" x14ac:dyDescent="0.3">
      <c r="A369" s="160" t="s">
        <v>948</v>
      </c>
      <c r="B369" s="187" t="s">
        <v>379</v>
      </c>
      <c r="C369" s="188"/>
      <c r="D369" s="188"/>
      <c r="E369" s="189" t="s">
        <v>946</v>
      </c>
      <c r="F369" s="190"/>
      <c r="G369" s="190"/>
      <c r="H369" s="190"/>
      <c r="I369" s="190"/>
      <c r="J369" s="190"/>
      <c r="K369" s="190"/>
      <c r="L369" s="178">
        <v>134804.94</v>
      </c>
      <c r="M369" s="178">
        <v>35883.480000000003</v>
      </c>
      <c r="N369" s="178">
        <v>0</v>
      </c>
      <c r="O369" s="178">
        <v>170688.42</v>
      </c>
      <c r="P369" s="176"/>
    </row>
    <row r="370" spans="1:16" ht="9.9" customHeight="1" x14ac:dyDescent="0.3">
      <c r="A370" s="160" t="s">
        <v>949</v>
      </c>
      <c r="B370" s="187" t="s">
        <v>379</v>
      </c>
      <c r="C370" s="188"/>
      <c r="D370" s="188"/>
      <c r="E370" s="188"/>
      <c r="F370" s="189" t="s">
        <v>950</v>
      </c>
      <c r="G370" s="190"/>
      <c r="H370" s="190"/>
      <c r="I370" s="190"/>
      <c r="J370" s="190"/>
      <c r="K370" s="190"/>
      <c r="L370" s="178">
        <v>92053.42</v>
      </c>
      <c r="M370" s="178">
        <v>28772.61</v>
      </c>
      <c r="N370" s="178">
        <v>0</v>
      </c>
      <c r="O370" s="178">
        <v>120826.03</v>
      </c>
      <c r="P370" s="176"/>
    </row>
    <row r="371" spans="1:16" ht="18.899999999999999" customHeight="1" x14ac:dyDescent="0.3">
      <c r="A371" s="161" t="s">
        <v>951</v>
      </c>
      <c r="B371" s="187" t="s">
        <v>379</v>
      </c>
      <c r="C371" s="188"/>
      <c r="D371" s="188"/>
      <c r="E371" s="188"/>
      <c r="F371" s="188"/>
      <c r="G371" s="191" t="s">
        <v>952</v>
      </c>
      <c r="H371" s="192"/>
      <c r="I371" s="192"/>
      <c r="J371" s="192"/>
      <c r="K371" s="192"/>
      <c r="L371" s="179">
        <v>40049.160000000003</v>
      </c>
      <c r="M371" s="179">
        <v>11723.03</v>
      </c>
      <c r="N371" s="179">
        <v>0</v>
      </c>
      <c r="O371" s="179">
        <v>51772.19</v>
      </c>
      <c r="P371" s="175"/>
    </row>
    <row r="372" spans="1:16" ht="9.9" customHeight="1" x14ac:dyDescent="0.3">
      <c r="A372" s="161" t="s">
        <v>953</v>
      </c>
      <c r="B372" s="187" t="s">
        <v>379</v>
      </c>
      <c r="C372" s="188"/>
      <c r="D372" s="188"/>
      <c r="E372" s="188"/>
      <c r="F372" s="188"/>
      <c r="G372" s="191" t="s">
        <v>954</v>
      </c>
      <c r="H372" s="192"/>
      <c r="I372" s="192"/>
      <c r="J372" s="192"/>
      <c r="K372" s="192"/>
      <c r="L372" s="179">
        <v>0</v>
      </c>
      <c r="M372" s="179">
        <v>3895</v>
      </c>
      <c r="N372" s="179">
        <v>0</v>
      </c>
      <c r="O372" s="179">
        <v>3895</v>
      </c>
      <c r="P372" s="175"/>
    </row>
    <row r="373" spans="1:16" ht="9.9" customHeight="1" x14ac:dyDescent="0.3">
      <c r="A373" s="161" t="s">
        <v>955</v>
      </c>
      <c r="B373" s="187" t="s">
        <v>379</v>
      </c>
      <c r="C373" s="188"/>
      <c r="D373" s="188"/>
      <c r="E373" s="188"/>
      <c r="F373" s="188"/>
      <c r="G373" s="191" t="s">
        <v>956</v>
      </c>
      <c r="H373" s="192"/>
      <c r="I373" s="192"/>
      <c r="J373" s="192"/>
      <c r="K373" s="192"/>
      <c r="L373" s="179">
        <v>6320</v>
      </c>
      <c r="M373" s="179">
        <v>3480</v>
      </c>
      <c r="N373" s="179">
        <v>0</v>
      </c>
      <c r="O373" s="179">
        <v>9800</v>
      </c>
      <c r="P373" s="175"/>
    </row>
    <row r="374" spans="1:16" ht="9.9" customHeight="1" x14ac:dyDescent="0.3">
      <c r="A374" s="161" t="s">
        <v>957</v>
      </c>
      <c r="B374" s="187" t="s">
        <v>379</v>
      </c>
      <c r="C374" s="188"/>
      <c r="D374" s="188"/>
      <c r="E374" s="188"/>
      <c r="F374" s="188"/>
      <c r="G374" s="191" t="s">
        <v>958</v>
      </c>
      <c r="H374" s="192"/>
      <c r="I374" s="192"/>
      <c r="J374" s="192"/>
      <c r="K374" s="192"/>
      <c r="L374" s="179">
        <v>345</v>
      </c>
      <c r="M374" s="179">
        <v>0</v>
      </c>
      <c r="N374" s="179">
        <v>0</v>
      </c>
      <c r="O374" s="179">
        <v>345</v>
      </c>
      <c r="P374" s="175"/>
    </row>
    <row r="375" spans="1:16" ht="9.9" customHeight="1" x14ac:dyDescent="0.3">
      <c r="A375" s="161" t="s">
        <v>959</v>
      </c>
      <c r="B375" s="187" t="s">
        <v>379</v>
      </c>
      <c r="C375" s="188"/>
      <c r="D375" s="188"/>
      <c r="E375" s="188"/>
      <c r="F375" s="188"/>
      <c r="G375" s="191" t="s">
        <v>960</v>
      </c>
      <c r="H375" s="192"/>
      <c r="I375" s="192"/>
      <c r="J375" s="192"/>
      <c r="K375" s="192"/>
      <c r="L375" s="179">
        <v>39419.26</v>
      </c>
      <c r="M375" s="179">
        <v>8934.58</v>
      </c>
      <c r="N375" s="179">
        <v>0</v>
      </c>
      <c r="O375" s="179">
        <v>48353.84</v>
      </c>
      <c r="P375" s="175"/>
    </row>
    <row r="376" spans="1:16" ht="9.9" customHeight="1" x14ac:dyDescent="0.3">
      <c r="A376" s="161" t="s">
        <v>961</v>
      </c>
      <c r="B376" s="187" t="s">
        <v>379</v>
      </c>
      <c r="C376" s="188"/>
      <c r="D376" s="188"/>
      <c r="E376" s="188"/>
      <c r="F376" s="188"/>
      <c r="G376" s="191" t="s">
        <v>962</v>
      </c>
      <c r="H376" s="192"/>
      <c r="I376" s="192"/>
      <c r="J376" s="192"/>
      <c r="K376" s="192"/>
      <c r="L376" s="179">
        <v>5920</v>
      </c>
      <c r="M376" s="179">
        <v>740</v>
      </c>
      <c r="N376" s="179">
        <v>0</v>
      </c>
      <c r="O376" s="179">
        <v>6660</v>
      </c>
      <c r="P376" s="175"/>
    </row>
    <row r="377" spans="1:16" ht="9.9" customHeight="1" x14ac:dyDescent="0.3">
      <c r="A377" s="162" t="s">
        <v>379</v>
      </c>
      <c r="B377" s="187" t="s">
        <v>379</v>
      </c>
      <c r="C377" s="188"/>
      <c r="D377" s="188"/>
      <c r="E377" s="188"/>
      <c r="F377" s="188"/>
      <c r="G377" s="169" t="s">
        <v>379</v>
      </c>
      <c r="H377" s="170"/>
      <c r="I377" s="170"/>
      <c r="J377" s="170"/>
      <c r="K377" s="170"/>
      <c r="L377" s="181"/>
      <c r="M377" s="181"/>
      <c r="N377" s="181"/>
      <c r="O377" s="181"/>
      <c r="P377" s="170"/>
    </row>
    <row r="378" spans="1:16" ht="9.9" customHeight="1" x14ac:dyDescent="0.3">
      <c r="A378" s="160" t="s">
        <v>963</v>
      </c>
      <c r="B378" s="187" t="s">
        <v>379</v>
      </c>
      <c r="C378" s="188"/>
      <c r="D378" s="188"/>
      <c r="E378" s="188"/>
      <c r="F378" s="189" t="s">
        <v>964</v>
      </c>
      <c r="G378" s="190"/>
      <c r="H378" s="190"/>
      <c r="I378" s="190"/>
      <c r="J378" s="190"/>
      <c r="K378" s="190"/>
      <c r="L378" s="178">
        <v>20790</v>
      </c>
      <c r="M378" s="178">
        <v>0</v>
      </c>
      <c r="N378" s="178">
        <v>0</v>
      </c>
      <c r="O378" s="178">
        <v>20790</v>
      </c>
      <c r="P378" s="176"/>
    </row>
    <row r="379" spans="1:16" ht="9.9" customHeight="1" x14ac:dyDescent="0.3">
      <c r="A379" s="161" t="s">
        <v>965</v>
      </c>
      <c r="B379" s="187" t="s">
        <v>379</v>
      </c>
      <c r="C379" s="188"/>
      <c r="D379" s="188"/>
      <c r="E379" s="188"/>
      <c r="F379" s="188"/>
      <c r="G379" s="191" t="s">
        <v>966</v>
      </c>
      <c r="H379" s="192"/>
      <c r="I379" s="192"/>
      <c r="J379" s="192"/>
      <c r="K379" s="192"/>
      <c r="L379" s="179">
        <v>20790</v>
      </c>
      <c r="M379" s="179">
        <v>0</v>
      </c>
      <c r="N379" s="179">
        <v>0</v>
      </c>
      <c r="O379" s="179">
        <v>20790</v>
      </c>
      <c r="P379" s="175"/>
    </row>
    <row r="380" spans="1:16" ht="9.9" customHeight="1" x14ac:dyDescent="0.3">
      <c r="A380" s="162" t="s">
        <v>379</v>
      </c>
      <c r="B380" s="187" t="s">
        <v>379</v>
      </c>
      <c r="C380" s="188"/>
      <c r="D380" s="188"/>
      <c r="E380" s="188"/>
      <c r="F380" s="188"/>
      <c r="G380" s="169" t="s">
        <v>379</v>
      </c>
      <c r="H380" s="170"/>
      <c r="I380" s="170"/>
      <c r="J380" s="170"/>
      <c r="K380" s="170"/>
      <c r="L380" s="181"/>
      <c r="M380" s="181"/>
      <c r="N380" s="181"/>
      <c r="O380" s="181"/>
      <c r="P380" s="170"/>
    </row>
    <row r="381" spans="1:16" ht="9.9" customHeight="1" x14ac:dyDescent="0.3">
      <c r="A381" s="160" t="s">
        <v>967</v>
      </c>
      <c r="B381" s="187" t="s">
        <v>379</v>
      </c>
      <c r="C381" s="188"/>
      <c r="D381" s="188"/>
      <c r="E381" s="188"/>
      <c r="F381" s="189" t="s">
        <v>968</v>
      </c>
      <c r="G381" s="190"/>
      <c r="H381" s="190"/>
      <c r="I381" s="190"/>
      <c r="J381" s="190"/>
      <c r="K381" s="190"/>
      <c r="L381" s="178">
        <v>17882.62</v>
      </c>
      <c r="M381" s="178">
        <v>5960.87</v>
      </c>
      <c r="N381" s="178">
        <v>0</v>
      </c>
      <c r="O381" s="178">
        <v>23843.49</v>
      </c>
      <c r="P381" s="176"/>
    </row>
    <row r="382" spans="1:16" ht="9.9" customHeight="1" x14ac:dyDescent="0.3">
      <c r="A382" s="161" t="s">
        <v>969</v>
      </c>
      <c r="B382" s="187" t="s">
        <v>379</v>
      </c>
      <c r="C382" s="188"/>
      <c r="D382" s="188"/>
      <c r="E382" s="188"/>
      <c r="F382" s="188"/>
      <c r="G382" s="191" t="s">
        <v>970</v>
      </c>
      <c r="H382" s="192"/>
      <c r="I382" s="192"/>
      <c r="J382" s="192"/>
      <c r="K382" s="192"/>
      <c r="L382" s="179">
        <v>17882.62</v>
      </c>
      <c r="M382" s="179">
        <v>5960.87</v>
      </c>
      <c r="N382" s="179">
        <v>0</v>
      </c>
      <c r="O382" s="179">
        <v>23843.49</v>
      </c>
      <c r="P382" s="175"/>
    </row>
    <row r="383" spans="1:16" ht="9.9" customHeight="1" x14ac:dyDescent="0.3">
      <c r="A383" s="162" t="s">
        <v>379</v>
      </c>
      <c r="B383" s="187" t="s">
        <v>379</v>
      </c>
      <c r="C383" s="188"/>
      <c r="D383" s="188"/>
      <c r="E383" s="188"/>
      <c r="F383" s="188"/>
      <c r="G383" s="169" t="s">
        <v>379</v>
      </c>
      <c r="H383" s="170"/>
      <c r="I383" s="170"/>
      <c r="J383" s="170"/>
      <c r="K383" s="170"/>
      <c r="L383" s="181"/>
      <c r="M383" s="181"/>
      <c r="N383" s="181"/>
      <c r="O383" s="181"/>
      <c r="P383" s="170"/>
    </row>
    <row r="384" spans="1:16" ht="9.9" customHeight="1" x14ac:dyDescent="0.3">
      <c r="A384" s="160" t="s">
        <v>971</v>
      </c>
      <c r="B384" s="187" t="s">
        <v>379</v>
      </c>
      <c r="C384" s="188"/>
      <c r="D384" s="188"/>
      <c r="E384" s="188"/>
      <c r="F384" s="189" t="s">
        <v>942</v>
      </c>
      <c r="G384" s="190"/>
      <c r="H384" s="190"/>
      <c r="I384" s="190"/>
      <c r="J384" s="190"/>
      <c r="K384" s="190"/>
      <c r="L384" s="178">
        <v>4078.9</v>
      </c>
      <c r="M384" s="178">
        <v>1150</v>
      </c>
      <c r="N384" s="178">
        <v>0</v>
      </c>
      <c r="O384" s="178">
        <v>5228.8999999999996</v>
      </c>
      <c r="P384" s="176"/>
    </row>
    <row r="385" spans="1:16" ht="9.9" customHeight="1" x14ac:dyDescent="0.3">
      <c r="A385" s="161" t="s">
        <v>972</v>
      </c>
      <c r="B385" s="187" t="s">
        <v>379</v>
      </c>
      <c r="C385" s="188"/>
      <c r="D385" s="188"/>
      <c r="E385" s="188"/>
      <c r="F385" s="188"/>
      <c r="G385" s="191" t="s">
        <v>944</v>
      </c>
      <c r="H385" s="192"/>
      <c r="I385" s="192"/>
      <c r="J385" s="192"/>
      <c r="K385" s="192"/>
      <c r="L385" s="179">
        <v>628.9</v>
      </c>
      <c r="M385" s="179">
        <v>0</v>
      </c>
      <c r="N385" s="179">
        <v>0</v>
      </c>
      <c r="O385" s="179">
        <v>628.9</v>
      </c>
      <c r="P385" s="175"/>
    </row>
    <row r="386" spans="1:16" ht="9.9" customHeight="1" x14ac:dyDescent="0.3">
      <c r="A386" s="161" t="s">
        <v>973</v>
      </c>
      <c r="B386" s="187" t="s">
        <v>379</v>
      </c>
      <c r="C386" s="188"/>
      <c r="D386" s="188"/>
      <c r="E386" s="188"/>
      <c r="F386" s="188"/>
      <c r="G386" s="191" t="s">
        <v>974</v>
      </c>
      <c r="H386" s="192"/>
      <c r="I386" s="192"/>
      <c r="J386" s="192"/>
      <c r="K386" s="192"/>
      <c r="L386" s="179">
        <v>1750</v>
      </c>
      <c r="M386" s="179">
        <v>0</v>
      </c>
      <c r="N386" s="179">
        <v>0</v>
      </c>
      <c r="O386" s="179">
        <v>1750</v>
      </c>
      <c r="P386" s="175"/>
    </row>
    <row r="387" spans="1:16" ht="9.9" customHeight="1" x14ac:dyDescent="0.3">
      <c r="A387" s="161" t="s">
        <v>975</v>
      </c>
      <c r="B387" s="187" t="s">
        <v>379</v>
      </c>
      <c r="C387" s="188"/>
      <c r="D387" s="188"/>
      <c r="E387" s="188"/>
      <c r="F387" s="188"/>
      <c r="G387" s="191" t="s">
        <v>976</v>
      </c>
      <c r="H387" s="192"/>
      <c r="I387" s="192"/>
      <c r="J387" s="192"/>
      <c r="K387" s="192"/>
      <c r="L387" s="179">
        <v>1700</v>
      </c>
      <c r="M387" s="179">
        <v>1150</v>
      </c>
      <c r="N387" s="179">
        <v>0</v>
      </c>
      <c r="O387" s="179">
        <v>2850</v>
      </c>
      <c r="P387" s="175"/>
    </row>
    <row r="388" spans="1:16" ht="9.9" customHeight="1" x14ac:dyDescent="0.3">
      <c r="A388" s="162" t="s">
        <v>379</v>
      </c>
      <c r="B388" s="187" t="s">
        <v>379</v>
      </c>
      <c r="C388" s="188"/>
      <c r="D388" s="188"/>
      <c r="E388" s="188"/>
      <c r="F388" s="188"/>
      <c r="G388" s="169" t="s">
        <v>379</v>
      </c>
      <c r="H388" s="170"/>
      <c r="I388" s="170"/>
      <c r="J388" s="170"/>
      <c r="K388" s="170"/>
      <c r="L388" s="181"/>
      <c r="M388" s="181"/>
      <c r="N388" s="181"/>
      <c r="O388" s="181"/>
      <c r="P388" s="170"/>
    </row>
    <row r="389" spans="1:16" ht="9.9" customHeight="1" x14ac:dyDescent="0.3">
      <c r="A389" s="160" t="s">
        <v>977</v>
      </c>
      <c r="B389" s="158" t="s">
        <v>379</v>
      </c>
      <c r="C389" s="189" t="s">
        <v>978</v>
      </c>
      <c r="D389" s="190"/>
      <c r="E389" s="190"/>
      <c r="F389" s="190"/>
      <c r="G389" s="190"/>
      <c r="H389" s="190"/>
      <c r="I389" s="190"/>
      <c r="J389" s="190"/>
      <c r="K389" s="190"/>
      <c r="L389" s="178">
        <v>3413.58</v>
      </c>
      <c r="M389" s="178">
        <v>16137.86</v>
      </c>
      <c r="N389" s="178">
        <v>0</v>
      </c>
      <c r="O389" s="178">
        <v>19551.439999999999</v>
      </c>
      <c r="P389" s="176"/>
    </row>
    <row r="390" spans="1:16" ht="9.9" customHeight="1" x14ac:dyDescent="0.3">
      <c r="A390" s="160" t="s">
        <v>979</v>
      </c>
      <c r="B390" s="187" t="s">
        <v>379</v>
      </c>
      <c r="C390" s="188"/>
      <c r="D390" s="189" t="s">
        <v>978</v>
      </c>
      <c r="E390" s="190"/>
      <c r="F390" s="190"/>
      <c r="G390" s="190"/>
      <c r="H390" s="190"/>
      <c r="I390" s="190"/>
      <c r="J390" s="190"/>
      <c r="K390" s="190"/>
      <c r="L390" s="178">
        <v>3413.58</v>
      </c>
      <c r="M390" s="178">
        <v>16137.86</v>
      </c>
      <c r="N390" s="178">
        <v>0</v>
      </c>
      <c r="O390" s="178">
        <v>19551.439999999999</v>
      </c>
      <c r="P390" s="176"/>
    </row>
    <row r="391" spans="1:16" ht="9.9" customHeight="1" x14ac:dyDescent="0.3">
      <c r="A391" s="160" t="s">
        <v>980</v>
      </c>
      <c r="B391" s="187" t="s">
        <v>379</v>
      </c>
      <c r="C391" s="188"/>
      <c r="D391" s="188"/>
      <c r="E391" s="189" t="s">
        <v>978</v>
      </c>
      <c r="F391" s="190"/>
      <c r="G391" s="190"/>
      <c r="H391" s="190"/>
      <c r="I391" s="190"/>
      <c r="J391" s="190"/>
      <c r="K391" s="190"/>
      <c r="L391" s="178">
        <v>3413.58</v>
      </c>
      <c r="M391" s="178">
        <v>16137.86</v>
      </c>
      <c r="N391" s="178">
        <v>0</v>
      </c>
      <c r="O391" s="178">
        <v>19551.439999999999</v>
      </c>
      <c r="P391" s="176"/>
    </row>
    <row r="392" spans="1:16" ht="9.9" customHeight="1" x14ac:dyDescent="0.3">
      <c r="A392" s="160" t="s">
        <v>981</v>
      </c>
      <c r="B392" s="187" t="s">
        <v>379</v>
      </c>
      <c r="C392" s="188"/>
      <c r="D392" s="188"/>
      <c r="E392" s="188"/>
      <c r="F392" s="189" t="s">
        <v>982</v>
      </c>
      <c r="G392" s="190"/>
      <c r="H392" s="190"/>
      <c r="I392" s="190"/>
      <c r="J392" s="190"/>
      <c r="K392" s="190"/>
      <c r="L392" s="178">
        <v>3413.58</v>
      </c>
      <c r="M392" s="178">
        <v>1137.8599999999999</v>
      </c>
      <c r="N392" s="178">
        <v>0</v>
      </c>
      <c r="O392" s="178">
        <v>4551.4399999999996</v>
      </c>
      <c r="P392" s="176"/>
    </row>
    <row r="393" spans="1:16" ht="9.9" customHeight="1" x14ac:dyDescent="0.3">
      <c r="A393" s="161" t="s">
        <v>983</v>
      </c>
      <c r="B393" s="187" t="s">
        <v>379</v>
      </c>
      <c r="C393" s="188"/>
      <c r="D393" s="188"/>
      <c r="E393" s="188"/>
      <c r="F393" s="188"/>
      <c r="G393" s="191" t="s">
        <v>984</v>
      </c>
      <c r="H393" s="192"/>
      <c r="I393" s="192"/>
      <c r="J393" s="192"/>
      <c r="K393" s="192"/>
      <c r="L393" s="179">
        <v>3413.58</v>
      </c>
      <c r="M393" s="179">
        <v>1137.8599999999999</v>
      </c>
      <c r="N393" s="179">
        <v>0</v>
      </c>
      <c r="O393" s="179">
        <v>4551.4399999999996</v>
      </c>
      <c r="P393" s="175"/>
    </row>
    <row r="394" spans="1:16" ht="9.9" customHeight="1" x14ac:dyDescent="0.3">
      <c r="A394" s="162" t="s">
        <v>379</v>
      </c>
      <c r="B394" s="187" t="s">
        <v>379</v>
      </c>
      <c r="C394" s="188"/>
      <c r="D394" s="188"/>
      <c r="E394" s="188"/>
      <c r="F394" s="188"/>
      <c r="G394" s="169" t="s">
        <v>379</v>
      </c>
      <c r="H394" s="170"/>
      <c r="I394" s="170"/>
      <c r="J394" s="170"/>
      <c r="K394" s="170"/>
      <c r="L394" s="181"/>
      <c r="M394" s="181"/>
      <c r="N394" s="181"/>
      <c r="O394" s="181"/>
      <c r="P394" s="170"/>
    </row>
    <row r="395" spans="1:16" ht="9.9" customHeight="1" x14ac:dyDescent="0.3">
      <c r="A395" s="160" t="s">
        <v>985</v>
      </c>
      <c r="B395" s="187" t="s">
        <v>379</v>
      </c>
      <c r="C395" s="188"/>
      <c r="D395" s="188"/>
      <c r="E395" s="188"/>
      <c r="F395" s="189" t="s">
        <v>986</v>
      </c>
      <c r="G395" s="190"/>
      <c r="H395" s="190"/>
      <c r="I395" s="190"/>
      <c r="J395" s="190"/>
      <c r="K395" s="190"/>
      <c r="L395" s="178">
        <v>0</v>
      </c>
      <c r="M395" s="178">
        <v>15000</v>
      </c>
      <c r="N395" s="178">
        <v>0</v>
      </c>
      <c r="O395" s="178">
        <v>15000</v>
      </c>
      <c r="P395" s="176"/>
    </row>
    <row r="396" spans="1:16" ht="9.9" customHeight="1" x14ac:dyDescent="0.3">
      <c r="A396" s="161" t="s">
        <v>987</v>
      </c>
      <c r="B396" s="187" t="s">
        <v>379</v>
      </c>
      <c r="C396" s="188"/>
      <c r="D396" s="188"/>
      <c r="E396" s="188"/>
      <c r="F396" s="188"/>
      <c r="G396" s="191" t="s">
        <v>988</v>
      </c>
      <c r="H396" s="192"/>
      <c r="I396" s="192"/>
      <c r="J396" s="192"/>
      <c r="K396" s="192"/>
      <c r="L396" s="179">
        <v>0</v>
      </c>
      <c r="M396" s="179">
        <v>15000</v>
      </c>
      <c r="N396" s="179">
        <v>0</v>
      </c>
      <c r="O396" s="179">
        <v>15000</v>
      </c>
      <c r="P396" s="175"/>
    </row>
    <row r="397" spans="1:16" ht="9.9" customHeight="1" x14ac:dyDescent="0.3">
      <c r="A397" s="162" t="s">
        <v>379</v>
      </c>
      <c r="B397" s="187" t="s">
        <v>379</v>
      </c>
      <c r="C397" s="188"/>
      <c r="D397" s="188"/>
      <c r="E397" s="188"/>
      <c r="F397" s="188"/>
      <c r="G397" s="169" t="s">
        <v>379</v>
      </c>
      <c r="H397" s="170"/>
      <c r="I397" s="170"/>
      <c r="J397" s="170"/>
      <c r="K397" s="170"/>
      <c r="L397" s="181"/>
      <c r="M397" s="181"/>
      <c r="N397" s="181"/>
      <c r="O397" s="181"/>
      <c r="P397" s="170"/>
    </row>
    <row r="398" spans="1:16" ht="9.9" customHeight="1" x14ac:dyDescent="0.3">
      <c r="A398" s="160" t="s">
        <v>989</v>
      </c>
      <c r="B398" s="158" t="s">
        <v>379</v>
      </c>
      <c r="C398" s="189" t="s">
        <v>990</v>
      </c>
      <c r="D398" s="190"/>
      <c r="E398" s="190"/>
      <c r="F398" s="190"/>
      <c r="G398" s="190"/>
      <c r="H398" s="190"/>
      <c r="I398" s="190"/>
      <c r="J398" s="190"/>
      <c r="K398" s="190"/>
      <c r="L398" s="178">
        <v>173045.87</v>
      </c>
      <c r="M398" s="178">
        <v>99578.68</v>
      </c>
      <c r="N398" s="178">
        <v>3439.99</v>
      </c>
      <c r="O398" s="178">
        <v>269184.56</v>
      </c>
      <c r="P398" s="176"/>
    </row>
    <row r="399" spans="1:16" ht="9.9" customHeight="1" x14ac:dyDescent="0.3">
      <c r="A399" s="160" t="s">
        <v>991</v>
      </c>
      <c r="B399" s="187" t="s">
        <v>379</v>
      </c>
      <c r="C399" s="188"/>
      <c r="D399" s="189" t="s">
        <v>990</v>
      </c>
      <c r="E399" s="190"/>
      <c r="F399" s="190"/>
      <c r="G399" s="190"/>
      <c r="H399" s="190"/>
      <c r="I399" s="190"/>
      <c r="J399" s="190"/>
      <c r="K399" s="190"/>
      <c r="L399" s="178">
        <v>173045.87</v>
      </c>
      <c r="M399" s="178">
        <v>99578.68</v>
      </c>
      <c r="N399" s="178">
        <v>3439.99</v>
      </c>
      <c r="O399" s="178">
        <v>269184.56</v>
      </c>
      <c r="P399" s="176"/>
    </row>
    <row r="400" spans="1:16" ht="9.9" customHeight="1" x14ac:dyDescent="0.3">
      <c r="A400" s="160" t="s">
        <v>992</v>
      </c>
      <c r="B400" s="187" t="s">
        <v>379</v>
      </c>
      <c r="C400" s="188"/>
      <c r="D400" s="188"/>
      <c r="E400" s="189" t="s">
        <v>990</v>
      </c>
      <c r="F400" s="190"/>
      <c r="G400" s="190"/>
      <c r="H400" s="190"/>
      <c r="I400" s="190"/>
      <c r="J400" s="190"/>
      <c r="K400" s="190"/>
      <c r="L400" s="178">
        <v>173045.87</v>
      </c>
      <c r="M400" s="178">
        <v>99578.68</v>
      </c>
      <c r="N400" s="178">
        <v>3439.99</v>
      </c>
      <c r="O400" s="178">
        <v>269184.56</v>
      </c>
      <c r="P400" s="176"/>
    </row>
    <row r="401" spans="1:16" ht="9.9" customHeight="1" x14ac:dyDescent="0.3">
      <c r="A401" s="160" t="s">
        <v>993</v>
      </c>
      <c r="B401" s="187" t="s">
        <v>379</v>
      </c>
      <c r="C401" s="188"/>
      <c r="D401" s="188"/>
      <c r="E401" s="188"/>
      <c r="F401" s="189" t="s">
        <v>986</v>
      </c>
      <c r="G401" s="190"/>
      <c r="H401" s="190"/>
      <c r="I401" s="190"/>
      <c r="J401" s="190"/>
      <c r="K401" s="190"/>
      <c r="L401" s="178">
        <v>32047.43</v>
      </c>
      <c r="M401" s="178">
        <v>1688</v>
      </c>
      <c r="N401" s="178">
        <v>3439.99</v>
      </c>
      <c r="O401" s="178">
        <v>30295.439999999999</v>
      </c>
      <c r="P401" s="176"/>
    </row>
    <row r="402" spans="1:16" ht="9.9" customHeight="1" x14ac:dyDescent="0.3">
      <c r="A402" s="161" t="s">
        <v>994</v>
      </c>
      <c r="B402" s="187" t="s">
        <v>379</v>
      </c>
      <c r="C402" s="188"/>
      <c r="D402" s="188"/>
      <c r="E402" s="188"/>
      <c r="F402" s="188"/>
      <c r="G402" s="191" t="s">
        <v>938</v>
      </c>
      <c r="H402" s="192"/>
      <c r="I402" s="192"/>
      <c r="J402" s="192"/>
      <c r="K402" s="192"/>
      <c r="L402" s="179">
        <v>775.35</v>
      </c>
      <c r="M402" s="179">
        <v>0</v>
      </c>
      <c r="N402" s="179">
        <v>0</v>
      </c>
      <c r="O402" s="179">
        <v>775.35</v>
      </c>
      <c r="P402" s="175"/>
    </row>
    <row r="403" spans="1:16" ht="9.9" customHeight="1" x14ac:dyDescent="0.3">
      <c r="A403" s="161" t="s">
        <v>995</v>
      </c>
      <c r="B403" s="187" t="s">
        <v>379</v>
      </c>
      <c r="C403" s="188"/>
      <c r="D403" s="188"/>
      <c r="E403" s="188"/>
      <c r="F403" s="188"/>
      <c r="G403" s="191" t="s">
        <v>988</v>
      </c>
      <c r="H403" s="192"/>
      <c r="I403" s="192"/>
      <c r="J403" s="192"/>
      <c r="K403" s="192"/>
      <c r="L403" s="179">
        <v>31272.080000000002</v>
      </c>
      <c r="M403" s="179">
        <v>1688</v>
      </c>
      <c r="N403" s="179">
        <v>3439.99</v>
      </c>
      <c r="O403" s="179">
        <v>29520.09</v>
      </c>
      <c r="P403" s="175"/>
    </row>
    <row r="404" spans="1:16" ht="9.9" customHeight="1" x14ac:dyDescent="0.3">
      <c r="A404" s="162" t="s">
        <v>379</v>
      </c>
      <c r="B404" s="193" t="s">
        <v>379</v>
      </c>
      <c r="C404" s="194"/>
      <c r="D404" s="194"/>
      <c r="E404" s="194"/>
      <c r="F404" s="194"/>
      <c r="G404" s="173" t="s">
        <v>379</v>
      </c>
      <c r="H404" s="174"/>
      <c r="I404" s="174"/>
      <c r="J404" s="174"/>
      <c r="K404" s="174"/>
      <c r="L404" s="183"/>
      <c r="M404" s="183"/>
      <c r="N404" s="183"/>
      <c r="O404" s="183"/>
      <c r="P404" s="174"/>
    </row>
    <row r="405" spans="1:16" ht="9.9" customHeight="1" x14ac:dyDescent="0.3">
      <c r="A405" s="160" t="s">
        <v>996</v>
      </c>
      <c r="B405" s="187" t="s">
        <v>379</v>
      </c>
      <c r="C405" s="188"/>
      <c r="D405" s="188"/>
      <c r="E405" s="188"/>
      <c r="F405" s="189" t="s">
        <v>997</v>
      </c>
      <c r="G405" s="190"/>
      <c r="H405" s="190"/>
      <c r="I405" s="190"/>
      <c r="J405" s="190"/>
      <c r="K405" s="190"/>
      <c r="L405" s="178">
        <v>140002.44</v>
      </c>
      <c r="M405" s="178">
        <v>97890.68</v>
      </c>
      <c r="N405" s="178">
        <v>0</v>
      </c>
      <c r="O405" s="178">
        <v>237893.12</v>
      </c>
      <c r="P405" s="176"/>
    </row>
    <row r="406" spans="1:16" ht="9.9" customHeight="1" x14ac:dyDescent="0.3">
      <c r="A406" s="161" t="s">
        <v>998</v>
      </c>
      <c r="B406" s="187" t="s">
        <v>379</v>
      </c>
      <c r="C406" s="188"/>
      <c r="D406" s="188"/>
      <c r="E406" s="188"/>
      <c r="F406" s="188"/>
      <c r="G406" s="191" t="s">
        <v>999</v>
      </c>
      <c r="H406" s="192"/>
      <c r="I406" s="192"/>
      <c r="J406" s="192"/>
      <c r="K406" s="192"/>
      <c r="L406" s="179">
        <v>128454.04</v>
      </c>
      <c r="M406" s="179">
        <v>77122.789999999994</v>
      </c>
      <c r="N406" s="179">
        <v>0</v>
      </c>
      <c r="O406" s="179">
        <v>205576.83</v>
      </c>
      <c r="P406" s="175"/>
    </row>
    <row r="407" spans="1:16" ht="9.9" customHeight="1" x14ac:dyDescent="0.3">
      <c r="A407" s="161" t="s">
        <v>1000</v>
      </c>
      <c r="B407" s="187" t="s">
        <v>379</v>
      </c>
      <c r="C407" s="188"/>
      <c r="D407" s="188"/>
      <c r="E407" s="188"/>
      <c r="F407" s="188"/>
      <c r="G407" s="191" t="s">
        <v>1001</v>
      </c>
      <c r="H407" s="192"/>
      <c r="I407" s="192"/>
      <c r="J407" s="192"/>
      <c r="K407" s="192"/>
      <c r="L407" s="179">
        <v>11548.4</v>
      </c>
      <c r="M407" s="179">
        <v>20767.89</v>
      </c>
      <c r="N407" s="179">
        <v>0</v>
      </c>
      <c r="O407" s="179">
        <v>32316.29</v>
      </c>
      <c r="P407" s="175"/>
    </row>
    <row r="408" spans="1:16" ht="9.9" customHeight="1" x14ac:dyDescent="0.3">
      <c r="A408" s="162" t="s">
        <v>379</v>
      </c>
      <c r="B408" s="187" t="s">
        <v>379</v>
      </c>
      <c r="C408" s="188"/>
      <c r="D408" s="188"/>
      <c r="E408" s="188"/>
      <c r="F408" s="188"/>
      <c r="G408" s="169" t="s">
        <v>379</v>
      </c>
      <c r="H408" s="170"/>
      <c r="I408" s="170"/>
      <c r="J408" s="170"/>
      <c r="K408" s="170"/>
      <c r="L408" s="181"/>
      <c r="M408" s="181"/>
      <c r="N408" s="181"/>
      <c r="O408" s="181"/>
      <c r="P408" s="170"/>
    </row>
    <row r="409" spans="1:16" ht="9.9" customHeight="1" x14ac:dyDescent="0.3">
      <c r="A409" s="160" t="s">
        <v>1002</v>
      </c>
      <c r="B409" s="187" t="s">
        <v>379</v>
      </c>
      <c r="C409" s="188"/>
      <c r="D409" s="188"/>
      <c r="E409" s="188"/>
      <c r="F409" s="189" t="s">
        <v>1003</v>
      </c>
      <c r="G409" s="190"/>
      <c r="H409" s="190"/>
      <c r="I409" s="190"/>
      <c r="J409" s="190"/>
      <c r="K409" s="190"/>
      <c r="L409" s="178">
        <v>996</v>
      </c>
      <c r="M409" s="178">
        <v>0</v>
      </c>
      <c r="N409" s="178">
        <v>0</v>
      </c>
      <c r="O409" s="178">
        <v>996</v>
      </c>
      <c r="P409" s="176"/>
    </row>
    <row r="410" spans="1:16" ht="9.9" customHeight="1" x14ac:dyDescent="0.3">
      <c r="A410" s="161" t="s">
        <v>1004</v>
      </c>
      <c r="B410" s="187" t="s">
        <v>379</v>
      </c>
      <c r="C410" s="188"/>
      <c r="D410" s="188"/>
      <c r="E410" s="188"/>
      <c r="F410" s="188"/>
      <c r="G410" s="191" t="s">
        <v>944</v>
      </c>
      <c r="H410" s="192"/>
      <c r="I410" s="192"/>
      <c r="J410" s="192"/>
      <c r="K410" s="192"/>
      <c r="L410" s="179">
        <v>996</v>
      </c>
      <c r="M410" s="179">
        <v>0</v>
      </c>
      <c r="N410" s="179">
        <v>0</v>
      </c>
      <c r="O410" s="179">
        <v>996</v>
      </c>
      <c r="P410" s="175"/>
    </row>
    <row r="411" spans="1:16" ht="9.9" customHeight="1" x14ac:dyDescent="0.3">
      <c r="A411" s="162" t="s">
        <v>379</v>
      </c>
      <c r="B411" s="187" t="s">
        <v>379</v>
      </c>
      <c r="C411" s="188"/>
      <c r="D411" s="188"/>
      <c r="E411" s="188"/>
      <c r="F411" s="188"/>
      <c r="G411" s="169" t="s">
        <v>379</v>
      </c>
      <c r="H411" s="170"/>
      <c r="I411" s="170"/>
      <c r="J411" s="170"/>
      <c r="K411" s="170"/>
      <c r="L411" s="181"/>
      <c r="M411" s="181"/>
      <c r="N411" s="181"/>
      <c r="O411" s="181"/>
      <c r="P411" s="170"/>
    </row>
    <row r="412" spans="1:16" ht="9.9" customHeight="1" x14ac:dyDescent="0.3">
      <c r="A412" s="160" t="s">
        <v>1005</v>
      </c>
      <c r="B412" s="158" t="s">
        <v>379</v>
      </c>
      <c r="C412" s="189" t="s">
        <v>1006</v>
      </c>
      <c r="D412" s="190"/>
      <c r="E412" s="190"/>
      <c r="F412" s="190"/>
      <c r="G412" s="190"/>
      <c r="H412" s="190"/>
      <c r="I412" s="190"/>
      <c r="J412" s="190"/>
      <c r="K412" s="190"/>
      <c r="L412" s="178">
        <v>10494.18</v>
      </c>
      <c r="M412" s="178">
        <v>4975.04</v>
      </c>
      <c r="N412" s="178">
        <v>0</v>
      </c>
      <c r="O412" s="178">
        <v>15469.22</v>
      </c>
      <c r="P412" s="176"/>
    </row>
    <row r="413" spans="1:16" ht="9.9" customHeight="1" x14ac:dyDescent="0.3">
      <c r="A413" s="160" t="s">
        <v>1007</v>
      </c>
      <c r="B413" s="187" t="s">
        <v>379</v>
      </c>
      <c r="C413" s="188"/>
      <c r="D413" s="189" t="s">
        <v>1006</v>
      </c>
      <c r="E413" s="190"/>
      <c r="F413" s="190"/>
      <c r="G413" s="190"/>
      <c r="H413" s="190"/>
      <c r="I413" s="190"/>
      <c r="J413" s="190"/>
      <c r="K413" s="190"/>
      <c r="L413" s="178">
        <v>10494.18</v>
      </c>
      <c r="M413" s="178">
        <v>4975.04</v>
      </c>
      <c r="N413" s="178">
        <v>0</v>
      </c>
      <c r="O413" s="178">
        <v>15469.22</v>
      </c>
      <c r="P413" s="176"/>
    </row>
    <row r="414" spans="1:16" ht="9.9" customHeight="1" x14ac:dyDescent="0.3">
      <c r="A414" s="160" t="s">
        <v>1008</v>
      </c>
      <c r="B414" s="187" t="s">
        <v>379</v>
      </c>
      <c r="C414" s="188"/>
      <c r="D414" s="188"/>
      <c r="E414" s="189" t="s">
        <v>1006</v>
      </c>
      <c r="F414" s="190"/>
      <c r="G414" s="190"/>
      <c r="H414" s="190"/>
      <c r="I414" s="190"/>
      <c r="J414" s="190"/>
      <c r="K414" s="190"/>
      <c r="L414" s="178">
        <v>10494.18</v>
      </c>
      <c r="M414" s="178">
        <v>4975.04</v>
      </c>
      <c r="N414" s="178">
        <v>0</v>
      </c>
      <c r="O414" s="178">
        <v>15469.22</v>
      </c>
      <c r="P414" s="176"/>
    </row>
    <row r="415" spans="1:16" ht="9.9" customHeight="1" x14ac:dyDescent="0.3">
      <c r="A415" s="160" t="s">
        <v>1009</v>
      </c>
      <c r="B415" s="187" t="s">
        <v>379</v>
      </c>
      <c r="C415" s="188"/>
      <c r="D415" s="188"/>
      <c r="E415" s="188"/>
      <c r="F415" s="189" t="s">
        <v>1010</v>
      </c>
      <c r="G415" s="190"/>
      <c r="H415" s="190"/>
      <c r="I415" s="190"/>
      <c r="J415" s="190"/>
      <c r="K415" s="190"/>
      <c r="L415" s="178">
        <v>6056</v>
      </c>
      <c r="M415" s="178">
        <v>2838.81</v>
      </c>
      <c r="N415" s="178">
        <v>0</v>
      </c>
      <c r="O415" s="178">
        <v>8894.81</v>
      </c>
      <c r="P415" s="176"/>
    </row>
    <row r="416" spans="1:16" ht="9.9" customHeight="1" x14ac:dyDescent="0.3">
      <c r="A416" s="161" t="s">
        <v>1011</v>
      </c>
      <c r="B416" s="187" t="s">
        <v>379</v>
      </c>
      <c r="C416" s="188"/>
      <c r="D416" s="188"/>
      <c r="E416" s="188"/>
      <c r="F416" s="188"/>
      <c r="G416" s="191" t="s">
        <v>1012</v>
      </c>
      <c r="H416" s="192"/>
      <c r="I416" s="192"/>
      <c r="J416" s="192"/>
      <c r="K416" s="192"/>
      <c r="L416" s="179">
        <v>2696</v>
      </c>
      <c r="M416" s="179">
        <v>1698</v>
      </c>
      <c r="N416" s="179">
        <v>0</v>
      </c>
      <c r="O416" s="179">
        <v>4394</v>
      </c>
      <c r="P416" s="175"/>
    </row>
    <row r="417" spans="1:16" ht="9.9" customHeight="1" x14ac:dyDescent="0.3">
      <c r="A417" s="161" t="s">
        <v>1013</v>
      </c>
      <c r="B417" s="187" t="s">
        <v>379</v>
      </c>
      <c r="C417" s="188"/>
      <c r="D417" s="188"/>
      <c r="E417" s="188"/>
      <c r="F417" s="188"/>
      <c r="G417" s="191" t="s">
        <v>1014</v>
      </c>
      <c r="H417" s="192"/>
      <c r="I417" s="192"/>
      <c r="J417" s="192"/>
      <c r="K417" s="192"/>
      <c r="L417" s="179">
        <v>3360</v>
      </c>
      <c r="M417" s="179">
        <v>1140.81</v>
      </c>
      <c r="N417" s="179">
        <v>0</v>
      </c>
      <c r="O417" s="179">
        <v>4500.8100000000004</v>
      </c>
      <c r="P417" s="175"/>
    </row>
    <row r="418" spans="1:16" ht="9.9" customHeight="1" x14ac:dyDescent="0.3">
      <c r="A418" s="162" t="s">
        <v>379</v>
      </c>
      <c r="B418" s="187" t="s">
        <v>379</v>
      </c>
      <c r="C418" s="188"/>
      <c r="D418" s="188"/>
      <c r="E418" s="188"/>
      <c r="F418" s="188"/>
      <c r="G418" s="169" t="s">
        <v>379</v>
      </c>
      <c r="H418" s="170"/>
      <c r="I418" s="170"/>
      <c r="J418" s="170"/>
      <c r="K418" s="170"/>
      <c r="L418" s="181"/>
      <c r="M418" s="181"/>
      <c r="N418" s="181"/>
      <c r="O418" s="181"/>
      <c r="P418" s="170"/>
    </row>
    <row r="419" spans="1:16" ht="9.9" customHeight="1" x14ac:dyDescent="0.3">
      <c r="A419" s="160" t="s">
        <v>1015</v>
      </c>
      <c r="B419" s="187" t="s">
        <v>379</v>
      </c>
      <c r="C419" s="188"/>
      <c r="D419" s="188"/>
      <c r="E419" s="188"/>
      <c r="F419" s="189" t="s">
        <v>1016</v>
      </c>
      <c r="G419" s="190"/>
      <c r="H419" s="190"/>
      <c r="I419" s="190"/>
      <c r="J419" s="190"/>
      <c r="K419" s="190"/>
      <c r="L419" s="178">
        <v>0</v>
      </c>
      <c r="M419" s="178">
        <v>2136.23</v>
      </c>
      <c r="N419" s="178">
        <v>0</v>
      </c>
      <c r="O419" s="178">
        <v>2136.23</v>
      </c>
      <c r="P419" s="176"/>
    </row>
    <row r="420" spans="1:16" ht="18.899999999999999" customHeight="1" x14ac:dyDescent="0.3">
      <c r="A420" s="161" t="s">
        <v>1017</v>
      </c>
      <c r="B420" s="187" t="s">
        <v>379</v>
      </c>
      <c r="C420" s="188"/>
      <c r="D420" s="188"/>
      <c r="E420" s="188"/>
      <c r="F420" s="188"/>
      <c r="G420" s="191" t="s">
        <v>1018</v>
      </c>
      <c r="H420" s="192"/>
      <c r="I420" s="192"/>
      <c r="J420" s="192"/>
      <c r="K420" s="192"/>
      <c r="L420" s="179">
        <v>0</v>
      </c>
      <c r="M420" s="179">
        <v>1993.61</v>
      </c>
      <c r="N420" s="179">
        <v>0</v>
      </c>
      <c r="O420" s="179">
        <v>1993.61</v>
      </c>
      <c r="P420" s="175"/>
    </row>
    <row r="421" spans="1:16" ht="9.9" customHeight="1" x14ac:dyDescent="0.3">
      <c r="A421" s="161" t="s">
        <v>1019</v>
      </c>
      <c r="B421" s="187" t="s">
        <v>379</v>
      </c>
      <c r="C421" s="188"/>
      <c r="D421" s="188"/>
      <c r="E421" s="188"/>
      <c r="F421" s="188"/>
      <c r="G421" s="191" t="s">
        <v>1020</v>
      </c>
      <c r="H421" s="192"/>
      <c r="I421" s="192"/>
      <c r="J421" s="192"/>
      <c r="K421" s="192"/>
      <c r="L421" s="179">
        <v>0</v>
      </c>
      <c r="M421" s="179">
        <v>142.62</v>
      </c>
      <c r="N421" s="179">
        <v>0</v>
      </c>
      <c r="O421" s="179">
        <v>142.62</v>
      </c>
      <c r="P421" s="175"/>
    </row>
    <row r="422" spans="1:16" ht="9.9" customHeight="1" x14ac:dyDescent="0.3">
      <c r="A422" s="162" t="s">
        <v>379</v>
      </c>
      <c r="B422" s="187" t="s">
        <v>379</v>
      </c>
      <c r="C422" s="188"/>
      <c r="D422" s="188"/>
      <c r="E422" s="188"/>
      <c r="F422" s="188"/>
      <c r="G422" s="169" t="s">
        <v>379</v>
      </c>
      <c r="H422" s="170"/>
      <c r="I422" s="170"/>
      <c r="J422" s="170"/>
      <c r="K422" s="170"/>
      <c r="L422" s="181"/>
      <c r="M422" s="181"/>
      <c r="N422" s="181"/>
      <c r="O422" s="181"/>
      <c r="P422" s="170"/>
    </row>
    <row r="423" spans="1:16" ht="9.9" customHeight="1" x14ac:dyDescent="0.3">
      <c r="A423" s="160" t="s">
        <v>1021</v>
      </c>
      <c r="B423" s="187" t="s">
        <v>379</v>
      </c>
      <c r="C423" s="188"/>
      <c r="D423" s="188"/>
      <c r="E423" s="188"/>
      <c r="F423" s="189" t="s">
        <v>1022</v>
      </c>
      <c r="G423" s="190"/>
      <c r="H423" s="190"/>
      <c r="I423" s="190"/>
      <c r="J423" s="190"/>
      <c r="K423" s="190"/>
      <c r="L423" s="178">
        <v>4438.18</v>
      </c>
      <c r="M423" s="178">
        <v>0</v>
      </c>
      <c r="N423" s="178">
        <v>0</v>
      </c>
      <c r="O423" s="178">
        <v>4438.18</v>
      </c>
      <c r="P423" s="176"/>
    </row>
    <row r="424" spans="1:16" ht="9.9" customHeight="1" x14ac:dyDescent="0.3">
      <c r="A424" s="161" t="s">
        <v>1023</v>
      </c>
      <c r="B424" s="187" t="s">
        <v>379</v>
      </c>
      <c r="C424" s="188"/>
      <c r="D424" s="188"/>
      <c r="E424" s="188"/>
      <c r="F424" s="188"/>
      <c r="G424" s="191" t="s">
        <v>1024</v>
      </c>
      <c r="H424" s="192"/>
      <c r="I424" s="192"/>
      <c r="J424" s="192"/>
      <c r="K424" s="192"/>
      <c r="L424" s="179">
        <v>4438.18</v>
      </c>
      <c r="M424" s="179">
        <v>0</v>
      </c>
      <c r="N424" s="179">
        <v>0</v>
      </c>
      <c r="O424" s="179">
        <v>4438.18</v>
      </c>
      <c r="P424" s="175"/>
    </row>
    <row r="425" spans="1:16" ht="9.9" customHeight="1" x14ac:dyDescent="0.3">
      <c r="A425" s="162" t="s">
        <v>379</v>
      </c>
      <c r="B425" s="187" t="s">
        <v>379</v>
      </c>
      <c r="C425" s="188"/>
      <c r="D425" s="188"/>
      <c r="E425" s="188"/>
      <c r="F425" s="188"/>
      <c r="G425" s="169" t="s">
        <v>379</v>
      </c>
      <c r="H425" s="170"/>
      <c r="I425" s="170"/>
      <c r="J425" s="170"/>
      <c r="K425" s="170"/>
      <c r="L425" s="181"/>
      <c r="M425" s="181"/>
      <c r="N425" s="181"/>
      <c r="O425" s="181"/>
      <c r="P425" s="170"/>
    </row>
    <row r="426" spans="1:16" ht="9.9" customHeight="1" x14ac:dyDescent="0.3">
      <c r="A426" s="160" t="s">
        <v>1025</v>
      </c>
      <c r="B426" s="158" t="s">
        <v>379</v>
      </c>
      <c r="C426" s="189" t="s">
        <v>1026</v>
      </c>
      <c r="D426" s="190"/>
      <c r="E426" s="190"/>
      <c r="F426" s="190"/>
      <c r="G426" s="190"/>
      <c r="H426" s="190"/>
      <c r="I426" s="190"/>
      <c r="J426" s="190"/>
      <c r="K426" s="190"/>
      <c r="L426" s="178">
        <v>91124.85</v>
      </c>
      <c r="M426" s="178">
        <v>19969.400000000001</v>
      </c>
      <c r="N426" s="178">
        <v>0</v>
      </c>
      <c r="O426" s="178">
        <v>111094.25</v>
      </c>
      <c r="P426" s="176"/>
    </row>
    <row r="427" spans="1:16" ht="9.9" customHeight="1" x14ac:dyDescent="0.3">
      <c r="A427" s="160" t="s">
        <v>1027</v>
      </c>
      <c r="B427" s="187" t="s">
        <v>379</v>
      </c>
      <c r="C427" s="188"/>
      <c r="D427" s="189" t="s">
        <v>1026</v>
      </c>
      <c r="E427" s="190"/>
      <c r="F427" s="190"/>
      <c r="G427" s="190"/>
      <c r="H427" s="190"/>
      <c r="I427" s="190"/>
      <c r="J427" s="190"/>
      <c r="K427" s="190"/>
      <c r="L427" s="178">
        <v>91124.85</v>
      </c>
      <c r="M427" s="178">
        <v>19969.400000000001</v>
      </c>
      <c r="N427" s="178">
        <v>0</v>
      </c>
      <c r="O427" s="178">
        <v>111094.25</v>
      </c>
      <c r="P427" s="176"/>
    </row>
    <row r="428" spans="1:16" ht="9.9" customHeight="1" x14ac:dyDescent="0.3">
      <c r="A428" s="160" t="s">
        <v>1028</v>
      </c>
      <c r="B428" s="187" t="s">
        <v>379</v>
      </c>
      <c r="C428" s="188"/>
      <c r="D428" s="188"/>
      <c r="E428" s="189" t="s">
        <v>1026</v>
      </c>
      <c r="F428" s="190"/>
      <c r="G428" s="190"/>
      <c r="H428" s="190"/>
      <c r="I428" s="190"/>
      <c r="J428" s="190"/>
      <c r="K428" s="190"/>
      <c r="L428" s="178">
        <v>91124.85</v>
      </c>
      <c r="M428" s="178">
        <v>19969.400000000001</v>
      </c>
      <c r="N428" s="178">
        <v>0</v>
      </c>
      <c r="O428" s="178">
        <v>111094.25</v>
      </c>
      <c r="P428" s="176"/>
    </row>
    <row r="429" spans="1:16" ht="9.9" customHeight="1" x14ac:dyDescent="0.3">
      <c r="A429" s="160" t="s">
        <v>1029</v>
      </c>
      <c r="B429" s="187" t="s">
        <v>379</v>
      </c>
      <c r="C429" s="188"/>
      <c r="D429" s="188"/>
      <c r="E429" s="188"/>
      <c r="F429" s="189" t="s">
        <v>1030</v>
      </c>
      <c r="G429" s="190"/>
      <c r="H429" s="190"/>
      <c r="I429" s="190"/>
      <c r="J429" s="190"/>
      <c r="K429" s="190"/>
      <c r="L429" s="178">
        <v>0</v>
      </c>
      <c r="M429" s="178">
        <v>814</v>
      </c>
      <c r="N429" s="178">
        <v>0</v>
      </c>
      <c r="O429" s="178">
        <v>814</v>
      </c>
      <c r="P429" s="176"/>
    </row>
    <row r="430" spans="1:16" ht="9.9" customHeight="1" x14ac:dyDescent="0.3">
      <c r="A430" s="161" t="s">
        <v>1031</v>
      </c>
      <c r="B430" s="187" t="s">
        <v>379</v>
      </c>
      <c r="C430" s="188"/>
      <c r="D430" s="188"/>
      <c r="E430" s="188"/>
      <c r="F430" s="188"/>
      <c r="G430" s="191" t="s">
        <v>1030</v>
      </c>
      <c r="H430" s="192"/>
      <c r="I430" s="192"/>
      <c r="J430" s="192"/>
      <c r="K430" s="192"/>
      <c r="L430" s="179">
        <v>0</v>
      </c>
      <c r="M430" s="179">
        <v>814</v>
      </c>
      <c r="N430" s="179">
        <v>0</v>
      </c>
      <c r="O430" s="179">
        <v>814</v>
      </c>
      <c r="P430" s="175"/>
    </row>
    <row r="431" spans="1:16" ht="9.9" customHeight="1" x14ac:dyDescent="0.3">
      <c r="A431" s="162" t="s">
        <v>379</v>
      </c>
      <c r="B431" s="187" t="s">
        <v>379</v>
      </c>
      <c r="C431" s="188"/>
      <c r="D431" s="188"/>
      <c r="E431" s="188"/>
      <c r="F431" s="188"/>
      <c r="G431" s="169" t="s">
        <v>379</v>
      </c>
      <c r="H431" s="170"/>
      <c r="I431" s="170"/>
      <c r="J431" s="170"/>
      <c r="K431" s="170"/>
      <c r="L431" s="181"/>
      <c r="M431" s="181"/>
      <c r="N431" s="181"/>
      <c r="O431" s="181"/>
      <c r="P431" s="170"/>
    </row>
    <row r="432" spans="1:16" ht="9.9" customHeight="1" x14ac:dyDescent="0.3">
      <c r="A432" s="160" t="s">
        <v>1032</v>
      </c>
      <c r="B432" s="187" t="s">
        <v>379</v>
      </c>
      <c r="C432" s="188"/>
      <c r="D432" s="188"/>
      <c r="E432" s="188"/>
      <c r="F432" s="189" t="s">
        <v>1033</v>
      </c>
      <c r="G432" s="190"/>
      <c r="H432" s="190"/>
      <c r="I432" s="190"/>
      <c r="J432" s="190"/>
      <c r="K432" s="190"/>
      <c r="L432" s="178">
        <v>91124.85</v>
      </c>
      <c r="M432" s="178">
        <v>19155.400000000001</v>
      </c>
      <c r="N432" s="178">
        <v>0</v>
      </c>
      <c r="O432" s="178">
        <v>110280.25</v>
      </c>
      <c r="P432" s="176"/>
    </row>
    <row r="433" spans="1:16" ht="9.9" customHeight="1" x14ac:dyDescent="0.3">
      <c r="A433" s="161" t="s">
        <v>1034</v>
      </c>
      <c r="B433" s="187" t="s">
        <v>379</v>
      </c>
      <c r="C433" s="188"/>
      <c r="D433" s="188"/>
      <c r="E433" s="188"/>
      <c r="F433" s="188"/>
      <c r="G433" s="191" t="s">
        <v>1033</v>
      </c>
      <c r="H433" s="192"/>
      <c r="I433" s="192"/>
      <c r="J433" s="192"/>
      <c r="K433" s="192"/>
      <c r="L433" s="179">
        <v>91124.85</v>
      </c>
      <c r="M433" s="179">
        <v>19155.400000000001</v>
      </c>
      <c r="N433" s="179">
        <v>0</v>
      </c>
      <c r="O433" s="179">
        <v>110280.25</v>
      </c>
      <c r="P433" s="175"/>
    </row>
    <row r="434" spans="1:16" ht="9.9" customHeight="1" x14ac:dyDescent="0.3">
      <c r="A434" s="162" t="s">
        <v>379</v>
      </c>
      <c r="B434" s="187" t="s">
        <v>379</v>
      </c>
      <c r="C434" s="188"/>
      <c r="D434" s="188"/>
      <c r="E434" s="188"/>
      <c r="F434" s="188"/>
      <c r="G434" s="169" t="s">
        <v>379</v>
      </c>
      <c r="H434" s="170"/>
      <c r="I434" s="170"/>
      <c r="J434" s="170"/>
      <c r="K434" s="170"/>
      <c r="L434" s="181"/>
      <c r="M434" s="181"/>
      <c r="N434" s="181"/>
      <c r="O434" s="181"/>
      <c r="P434" s="170"/>
    </row>
    <row r="435" spans="1:16" ht="9.9" customHeight="1" x14ac:dyDescent="0.3">
      <c r="A435" s="160" t="s">
        <v>1035</v>
      </c>
      <c r="B435" s="158" t="s">
        <v>379</v>
      </c>
      <c r="C435" s="189" t="s">
        <v>1036</v>
      </c>
      <c r="D435" s="190"/>
      <c r="E435" s="190"/>
      <c r="F435" s="190"/>
      <c r="G435" s="190"/>
      <c r="H435" s="190"/>
      <c r="I435" s="190"/>
      <c r="J435" s="190"/>
      <c r="K435" s="190"/>
      <c r="L435" s="178">
        <v>77490.17</v>
      </c>
      <c r="M435" s="178">
        <v>25638.95</v>
      </c>
      <c r="N435" s="178">
        <v>0</v>
      </c>
      <c r="O435" s="178">
        <v>103129.12</v>
      </c>
      <c r="P435" s="176"/>
    </row>
    <row r="436" spans="1:16" ht="9.9" customHeight="1" x14ac:dyDescent="0.3">
      <c r="A436" s="160" t="s">
        <v>1037</v>
      </c>
      <c r="B436" s="187" t="s">
        <v>379</v>
      </c>
      <c r="C436" s="188"/>
      <c r="D436" s="189" t="s">
        <v>1036</v>
      </c>
      <c r="E436" s="190"/>
      <c r="F436" s="190"/>
      <c r="G436" s="190"/>
      <c r="H436" s="190"/>
      <c r="I436" s="190"/>
      <c r="J436" s="190"/>
      <c r="K436" s="190"/>
      <c r="L436" s="178">
        <v>77490.17</v>
      </c>
      <c r="M436" s="178">
        <v>25638.95</v>
      </c>
      <c r="N436" s="178">
        <v>0</v>
      </c>
      <c r="O436" s="178">
        <v>103129.12</v>
      </c>
      <c r="P436" s="176"/>
    </row>
    <row r="437" spans="1:16" ht="9.9" customHeight="1" x14ac:dyDescent="0.3">
      <c r="A437" s="160" t="s">
        <v>1038</v>
      </c>
      <c r="B437" s="187" t="s">
        <v>379</v>
      </c>
      <c r="C437" s="188"/>
      <c r="D437" s="188"/>
      <c r="E437" s="189" t="s">
        <v>1036</v>
      </c>
      <c r="F437" s="190"/>
      <c r="G437" s="190"/>
      <c r="H437" s="190"/>
      <c r="I437" s="190"/>
      <c r="J437" s="190"/>
      <c r="K437" s="190"/>
      <c r="L437" s="178">
        <v>77490.17</v>
      </c>
      <c r="M437" s="178">
        <v>25638.95</v>
      </c>
      <c r="N437" s="178">
        <v>0</v>
      </c>
      <c r="O437" s="178">
        <v>103129.12</v>
      </c>
      <c r="P437" s="176"/>
    </row>
    <row r="438" spans="1:16" ht="9.9" customHeight="1" x14ac:dyDescent="0.3">
      <c r="A438" s="160" t="s">
        <v>1039</v>
      </c>
      <c r="B438" s="187" t="s">
        <v>379</v>
      </c>
      <c r="C438" s="188"/>
      <c r="D438" s="188"/>
      <c r="E438" s="188"/>
      <c r="F438" s="189" t="s">
        <v>1036</v>
      </c>
      <c r="G438" s="190"/>
      <c r="H438" s="190"/>
      <c r="I438" s="190"/>
      <c r="J438" s="190"/>
      <c r="K438" s="190"/>
      <c r="L438" s="178">
        <v>77490.17</v>
      </c>
      <c r="M438" s="178">
        <v>25638.95</v>
      </c>
      <c r="N438" s="178">
        <v>0</v>
      </c>
      <c r="O438" s="178">
        <v>103129.12</v>
      </c>
      <c r="P438" s="176"/>
    </row>
    <row r="439" spans="1:16" ht="9.9" customHeight="1" x14ac:dyDescent="0.3">
      <c r="A439" s="161" t="s">
        <v>1040</v>
      </c>
      <c r="B439" s="187" t="s">
        <v>379</v>
      </c>
      <c r="C439" s="188"/>
      <c r="D439" s="188"/>
      <c r="E439" s="188"/>
      <c r="F439" s="188"/>
      <c r="G439" s="191" t="s">
        <v>1041</v>
      </c>
      <c r="H439" s="192"/>
      <c r="I439" s="192"/>
      <c r="J439" s="192"/>
      <c r="K439" s="192"/>
      <c r="L439" s="179">
        <v>77490.17</v>
      </c>
      <c r="M439" s="179">
        <v>25638.95</v>
      </c>
      <c r="N439" s="179">
        <v>0</v>
      </c>
      <c r="O439" s="179">
        <v>103129.12</v>
      </c>
      <c r="P439" s="175"/>
    </row>
    <row r="440" spans="1:16" ht="9.9" customHeight="1" x14ac:dyDescent="0.3">
      <c r="A440" s="160" t="s">
        <v>379</v>
      </c>
      <c r="B440" s="158" t="s">
        <v>379</v>
      </c>
      <c r="C440" s="171" t="s">
        <v>379</v>
      </c>
      <c r="D440" s="172"/>
      <c r="E440" s="172"/>
      <c r="F440" s="172"/>
      <c r="G440" s="172"/>
      <c r="H440" s="172"/>
      <c r="I440" s="172"/>
      <c r="J440" s="172"/>
      <c r="K440" s="172"/>
      <c r="L440" s="182"/>
      <c r="M440" s="182"/>
      <c r="N440" s="182"/>
      <c r="O440" s="182"/>
      <c r="P440" s="172"/>
    </row>
    <row r="441" spans="1:16" ht="9.9" customHeight="1" x14ac:dyDescent="0.3">
      <c r="A441" s="160" t="s">
        <v>1042</v>
      </c>
      <c r="B441" s="158" t="s">
        <v>379</v>
      </c>
      <c r="C441" s="189" t="s">
        <v>1043</v>
      </c>
      <c r="D441" s="190"/>
      <c r="E441" s="190"/>
      <c r="F441" s="190"/>
      <c r="G441" s="190"/>
      <c r="H441" s="190"/>
      <c r="I441" s="190"/>
      <c r="J441" s="190"/>
      <c r="K441" s="190"/>
      <c r="L441" s="178">
        <v>943918.38</v>
      </c>
      <c r="M441" s="178">
        <v>314364.92</v>
      </c>
      <c r="N441" s="178">
        <v>0</v>
      </c>
      <c r="O441" s="178">
        <v>1258283.3</v>
      </c>
      <c r="P441" s="176"/>
    </row>
    <row r="442" spans="1:16" ht="9.9" customHeight="1" x14ac:dyDescent="0.3">
      <c r="A442" s="160" t="s">
        <v>1044</v>
      </c>
      <c r="B442" s="187" t="s">
        <v>379</v>
      </c>
      <c r="C442" s="188"/>
      <c r="D442" s="189" t="s">
        <v>1043</v>
      </c>
      <c r="E442" s="190"/>
      <c r="F442" s="190"/>
      <c r="G442" s="190"/>
      <c r="H442" s="190"/>
      <c r="I442" s="190"/>
      <c r="J442" s="190"/>
      <c r="K442" s="190"/>
      <c r="L442" s="178">
        <v>943918.38</v>
      </c>
      <c r="M442" s="178">
        <v>314364.92</v>
      </c>
      <c r="N442" s="178">
        <v>0</v>
      </c>
      <c r="O442" s="178">
        <v>1258283.3</v>
      </c>
      <c r="P442" s="176"/>
    </row>
    <row r="443" spans="1:16" ht="9.9" customHeight="1" x14ac:dyDescent="0.3">
      <c r="A443" s="160" t="s">
        <v>1045</v>
      </c>
      <c r="B443" s="187" t="s">
        <v>379</v>
      </c>
      <c r="C443" s="188"/>
      <c r="D443" s="188"/>
      <c r="E443" s="189" t="s">
        <v>1043</v>
      </c>
      <c r="F443" s="190"/>
      <c r="G443" s="190"/>
      <c r="H443" s="190"/>
      <c r="I443" s="190"/>
      <c r="J443" s="190"/>
      <c r="K443" s="190"/>
      <c r="L443" s="178">
        <v>943918.38</v>
      </c>
      <c r="M443" s="178">
        <v>314364.92</v>
      </c>
      <c r="N443" s="178">
        <v>0</v>
      </c>
      <c r="O443" s="178">
        <v>1258283.3</v>
      </c>
      <c r="P443" s="176"/>
    </row>
    <row r="444" spans="1:16" ht="9.9" customHeight="1" x14ac:dyDescent="0.3">
      <c r="A444" s="160" t="s">
        <v>1046</v>
      </c>
      <c r="B444" s="187" t="s">
        <v>379</v>
      </c>
      <c r="C444" s="188"/>
      <c r="D444" s="188"/>
      <c r="E444" s="188"/>
      <c r="F444" s="189" t="s">
        <v>1043</v>
      </c>
      <c r="G444" s="190"/>
      <c r="H444" s="190"/>
      <c r="I444" s="190"/>
      <c r="J444" s="190"/>
      <c r="K444" s="190"/>
      <c r="L444" s="178">
        <v>943918.38</v>
      </c>
      <c r="M444" s="178">
        <v>314364.92</v>
      </c>
      <c r="N444" s="178">
        <v>0</v>
      </c>
      <c r="O444" s="178">
        <v>1258283.3</v>
      </c>
      <c r="P444" s="176"/>
    </row>
    <row r="445" spans="1:16" ht="9.9" customHeight="1" x14ac:dyDescent="0.3">
      <c r="A445" s="161" t="s">
        <v>1047</v>
      </c>
      <c r="B445" s="187" t="s">
        <v>379</v>
      </c>
      <c r="C445" s="188"/>
      <c r="D445" s="188"/>
      <c r="E445" s="188"/>
      <c r="F445" s="188"/>
      <c r="G445" s="191" t="s">
        <v>1048</v>
      </c>
      <c r="H445" s="192"/>
      <c r="I445" s="192"/>
      <c r="J445" s="192"/>
      <c r="K445" s="192"/>
      <c r="L445" s="179">
        <v>926870.04</v>
      </c>
      <c r="M445" s="179">
        <v>308682.13</v>
      </c>
      <c r="N445" s="179">
        <v>0</v>
      </c>
      <c r="O445" s="179">
        <v>1235552.17</v>
      </c>
      <c r="P445" s="175"/>
    </row>
    <row r="446" spans="1:16" ht="9.9" customHeight="1" x14ac:dyDescent="0.3">
      <c r="A446" s="161" t="s">
        <v>1049</v>
      </c>
      <c r="B446" s="187" t="s">
        <v>379</v>
      </c>
      <c r="C446" s="188"/>
      <c r="D446" s="188"/>
      <c r="E446" s="188"/>
      <c r="F446" s="188"/>
      <c r="G446" s="191" t="s">
        <v>1050</v>
      </c>
      <c r="H446" s="192"/>
      <c r="I446" s="192"/>
      <c r="J446" s="192"/>
      <c r="K446" s="192"/>
      <c r="L446" s="179">
        <v>17048.34</v>
      </c>
      <c r="M446" s="179">
        <v>5682.79</v>
      </c>
      <c r="N446" s="179">
        <v>0</v>
      </c>
      <c r="O446" s="179">
        <v>22731.13</v>
      </c>
      <c r="P446" s="175"/>
    </row>
    <row r="447" spans="1:16" ht="9.9" customHeight="1" x14ac:dyDescent="0.3">
      <c r="A447" s="162" t="s">
        <v>379</v>
      </c>
      <c r="B447" s="187" t="s">
        <v>379</v>
      </c>
      <c r="C447" s="188"/>
      <c r="D447" s="188"/>
      <c r="E447" s="188"/>
      <c r="F447" s="188"/>
      <c r="G447" s="169" t="s">
        <v>379</v>
      </c>
      <c r="H447" s="170"/>
      <c r="I447" s="170"/>
      <c r="J447" s="170"/>
      <c r="K447" s="170"/>
      <c r="L447" s="181"/>
      <c r="M447" s="181"/>
      <c r="N447" s="181"/>
      <c r="O447" s="181"/>
      <c r="P447" s="170"/>
    </row>
    <row r="448" spans="1:16" ht="9.9" customHeight="1" x14ac:dyDescent="0.3">
      <c r="A448" s="160" t="s">
        <v>1051</v>
      </c>
      <c r="B448" s="158" t="s">
        <v>379</v>
      </c>
      <c r="C448" s="189" t="s">
        <v>1052</v>
      </c>
      <c r="D448" s="190"/>
      <c r="E448" s="190"/>
      <c r="F448" s="190"/>
      <c r="G448" s="190"/>
      <c r="H448" s="190"/>
      <c r="I448" s="190"/>
      <c r="J448" s="190"/>
      <c r="K448" s="190"/>
      <c r="L448" s="178">
        <v>1006.87</v>
      </c>
      <c r="M448" s="178">
        <v>338.98</v>
      </c>
      <c r="N448" s="178">
        <v>0</v>
      </c>
      <c r="O448" s="178">
        <v>1345.85</v>
      </c>
      <c r="P448" s="176"/>
    </row>
    <row r="449" spans="1:16" ht="9.9" customHeight="1" x14ac:dyDescent="0.3">
      <c r="A449" s="160" t="s">
        <v>1053</v>
      </c>
      <c r="B449" s="187" t="s">
        <v>379</v>
      </c>
      <c r="C449" s="188"/>
      <c r="D449" s="189" t="s">
        <v>1052</v>
      </c>
      <c r="E449" s="190"/>
      <c r="F449" s="190"/>
      <c r="G449" s="190"/>
      <c r="H449" s="190"/>
      <c r="I449" s="190"/>
      <c r="J449" s="190"/>
      <c r="K449" s="190"/>
      <c r="L449" s="178">
        <v>1006.87</v>
      </c>
      <c r="M449" s="178">
        <v>338.98</v>
      </c>
      <c r="N449" s="178">
        <v>0</v>
      </c>
      <c r="O449" s="178">
        <v>1345.85</v>
      </c>
      <c r="P449" s="176"/>
    </row>
    <row r="450" spans="1:16" ht="9.9" customHeight="1" x14ac:dyDescent="0.3">
      <c r="A450" s="160" t="s">
        <v>1054</v>
      </c>
      <c r="B450" s="187" t="s">
        <v>379</v>
      </c>
      <c r="C450" s="188"/>
      <c r="D450" s="188"/>
      <c r="E450" s="189" t="s">
        <v>1052</v>
      </c>
      <c r="F450" s="190"/>
      <c r="G450" s="190"/>
      <c r="H450" s="190"/>
      <c r="I450" s="190"/>
      <c r="J450" s="190"/>
      <c r="K450" s="190"/>
      <c r="L450" s="178">
        <v>1006.87</v>
      </c>
      <c r="M450" s="178">
        <v>338.98</v>
      </c>
      <c r="N450" s="178">
        <v>0</v>
      </c>
      <c r="O450" s="178">
        <v>1345.85</v>
      </c>
      <c r="P450" s="176"/>
    </row>
    <row r="451" spans="1:16" ht="9.9" customHeight="1" x14ac:dyDescent="0.3">
      <c r="A451" s="160" t="s">
        <v>1055</v>
      </c>
      <c r="B451" s="187" t="s">
        <v>379</v>
      </c>
      <c r="C451" s="188"/>
      <c r="D451" s="188"/>
      <c r="E451" s="188"/>
      <c r="F451" s="189" t="s">
        <v>1052</v>
      </c>
      <c r="G451" s="190"/>
      <c r="H451" s="190"/>
      <c r="I451" s="190"/>
      <c r="J451" s="190"/>
      <c r="K451" s="190"/>
      <c r="L451" s="178">
        <v>1006.87</v>
      </c>
      <c r="M451" s="178">
        <v>338.98</v>
      </c>
      <c r="N451" s="178">
        <v>0</v>
      </c>
      <c r="O451" s="178">
        <v>1345.85</v>
      </c>
      <c r="P451" s="176"/>
    </row>
    <row r="452" spans="1:16" ht="9.9" customHeight="1" x14ac:dyDescent="0.3">
      <c r="A452" s="161" t="s">
        <v>1056</v>
      </c>
      <c r="B452" s="187" t="s">
        <v>379</v>
      </c>
      <c r="C452" s="188"/>
      <c r="D452" s="188"/>
      <c r="E452" s="188"/>
      <c r="F452" s="188"/>
      <c r="G452" s="191" t="s">
        <v>726</v>
      </c>
      <c r="H452" s="192"/>
      <c r="I452" s="192"/>
      <c r="J452" s="192"/>
      <c r="K452" s="192"/>
      <c r="L452" s="179">
        <v>1006.87</v>
      </c>
      <c r="M452" s="179">
        <v>338.98</v>
      </c>
      <c r="N452" s="179">
        <v>0</v>
      </c>
      <c r="O452" s="179">
        <v>1345.85</v>
      </c>
      <c r="P452" s="175"/>
    </row>
    <row r="453" spans="1:16" ht="9.9" customHeight="1" x14ac:dyDescent="0.3">
      <c r="A453" s="162" t="s">
        <v>379</v>
      </c>
      <c r="B453" s="187" t="s">
        <v>379</v>
      </c>
      <c r="C453" s="188"/>
      <c r="D453" s="188"/>
      <c r="E453" s="188"/>
      <c r="F453" s="188"/>
      <c r="G453" s="169" t="s">
        <v>379</v>
      </c>
      <c r="H453" s="170"/>
      <c r="I453" s="170"/>
      <c r="J453" s="170"/>
      <c r="K453" s="170"/>
      <c r="L453" s="181"/>
      <c r="M453" s="181"/>
      <c r="N453" s="181"/>
      <c r="O453" s="181"/>
      <c r="P453" s="170"/>
    </row>
    <row r="454" spans="1:16" ht="9.9" customHeight="1" x14ac:dyDescent="0.3">
      <c r="A454" s="160" t="s">
        <v>1057</v>
      </c>
      <c r="B454" s="158" t="s">
        <v>379</v>
      </c>
      <c r="C454" s="189" t="s">
        <v>1058</v>
      </c>
      <c r="D454" s="190"/>
      <c r="E454" s="190"/>
      <c r="F454" s="190"/>
      <c r="G454" s="190"/>
      <c r="H454" s="190"/>
      <c r="I454" s="190"/>
      <c r="J454" s="190"/>
      <c r="K454" s="190"/>
      <c r="L454" s="178">
        <v>985463.21</v>
      </c>
      <c r="M454" s="178">
        <v>139715</v>
      </c>
      <c r="N454" s="178">
        <v>24100</v>
      </c>
      <c r="O454" s="178">
        <v>1101078.21</v>
      </c>
      <c r="P454" s="176"/>
    </row>
    <row r="455" spans="1:16" ht="9.9" customHeight="1" x14ac:dyDescent="0.3">
      <c r="A455" s="160" t="s">
        <v>1059</v>
      </c>
      <c r="B455" s="187" t="s">
        <v>379</v>
      </c>
      <c r="C455" s="188"/>
      <c r="D455" s="189" t="s">
        <v>1058</v>
      </c>
      <c r="E455" s="190"/>
      <c r="F455" s="190"/>
      <c r="G455" s="190"/>
      <c r="H455" s="190"/>
      <c r="I455" s="190"/>
      <c r="J455" s="190"/>
      <c r="K455" s="190"/>
      <c r="L455" s="178">
        <v>985463.21</v>
      </c>
      <c r="M455" s="178">
        <v>139715</v>
      </c>
      <c r="N455" s="178">
        <v>24100</v>
      </c>
      <c r="O455" s="178">
        <v>1101078.21</v>
      </c>
      <c r="P455" s="176"/>
    </row>
    <row r="456" spans="1:16" ht="9.9" customHeight="1" x14ac:dyDescent="0.3">
      <c r="A456" s="160" t="s">
        <v>1060</v>
      </c>
      <c r="B456" s="187" t="s">
        <v>379</v>
      </c>
      <c r="C456" s="188"/>
      <c r="D456" s="188"/>
      <c r="E456" s="189" t="s">
        <v>1058</v>
      </c>
      <c r="F456" s="190"/>
      <c r="G456" s="190"/>
      <c r="H456" s="190"/>
      <c r="I456" s="190"/>
      <c r="J456" s="190"/>
      <c r="K456" s="190"/>
      <c r="L456" s="178">
        <v>985463.21</v>
      </c>
      <c r="M456" s="178">
        <v>139715</v>
      </c>
      <c r="N456" s="178">
        <v>24100</v>
      </c>
      <c r="O456" s="178">
        <v>1101078.21</v>
      </c>
      <c r="P456" s="176"/>
    </row>
    <row r="457" spans="1:16" ht="9.9" customHeight="1" x14ac:dyDescent="0.3">
      <c r="A457" s="160" t="s">
        <v>1061</v>
      </c>
      <c r="B457" s="187" t="s">
        <v>379</v>
      </c>
      <c r="C457" s="188"/>
      <c r="D457" s="188"/>
      <c r="E457" s="188"/>
      <c r="F457" s="189" t="s">
        <v>1058</v>
      </c>
      <c r="G457" s="190"/>
      <c r="H457" s="190"/>
      <c r="I457" s="190"/>
      <c r="J457" s="190"/>
      <c r="K457" s="190"/>
      <c r="L457" s="178">
        <v>985463.21</v>
      </c>
      <c r="M457" s="178">
        <v>139715</v>
      </c>
      <c r="N457" s="178">
        <v>24100</v>
      </c>
      <c r="O457" s="178">
        <v>1101078.21</v>
      </c>
      <c r="P457" s="185">
        <f>M457-N457</f>
        <v>115615</v>
      </c>
    </row>
    <row r="458" spans="1:16" ht="9.9" customHeight="1" x14ac:dyDescent="0.3">
      <c r="A458" s="161" t="s">
        <v>1062</v>
      </c>
      <c r="B458" s="187" t="s">
        <v>379</v>
      </c>
      <c r="C458" s="188"/>
      <c r="D458" s="188"/>
      <c r="E458" s="188"/>
      <c r="F458" s="188"/>
      <c r="G458" s="191" t="s">
        <v>1063</v>
      </c>
      <c r="H458" s="192"/>
      <c r="I458" s="192"/>
      <c r="J458" s="192"/>
      <c r="K458" s="192"/>
      <c r="L458" s="179">
        <v>97798.9</v>
      </c>
      <c r="M458" s="179">
        <v>32000</v>
      </c>
      <c r="N458" s="179">
        <v>0</v>
      </c>
      <c r="O458" s="179">
        <v>129798.9</v>
      </c>
      <c r="P458" s="175"/>
    </row>
    <row r="459" spans="1:16" ht="9.9" customHeight="1" x14ac:dyDescent="0.3">
      <c r="A459" s="161" t="s">
        <v>1064</v>
      </c>
      <c r="B459" s="187" t="s">
        <v>379</v>
      </c>
      <c r="C459" s="188"/>
      <c r="D459" s="188"/>
      <c r="E459" s="188"/>
      <c r="F459" s="188"/>
      <c r="G459" s="191" t="s">
        <v>1065</v>
      </c>
      <c r="H459" s="192"/>
      <c r="I459" s="192"/>
      <c r="J459" s="192"/>
      <c r="K459" s="192"/>
      <c r="L459" s="179">
        <v>246399.31</v>
      </c>
      <c r="M459" s="179">
        <v>0</v>
      </c>
      <c r="N459" s="179">
        <v>24100</v>
      </c>
      <c r="O459" s="179">
        <v>222299.31</v>
      </c>
      <c r="P459" s="185"/>
    </row>
    <row r="460" spans="1:16" ht="9.9" customHeight="1" x14ac:dyDescent="0.3">
      <c r="A460" s="161" t="s">
        <v>1066</v>
      </c>
      <c r="B460" s="187" t="s">
        <v>379</v>
      </c>
      <c r="C460" s="188"/>
      <c r="D460" s="188"/>
      <c r="E460" s="188"/>
      <c r="F460" s="188"/>
      <c r="G460" s="191" t="s">
        <v>1067</v>
      </c>
      <c r="H460" s="192"/>
      <c r="I460" s="192"/>
      <c r="J460" s="192"/>
      <c r="K460" s="192"/>
      <c r="L460" s="179">
        <v>641265</v>
      </c>
      <c r="M460" s="179">
        <v>107715</v>
      </c>
      <c r="N460" s="179">
        <v>0</v>
      </c>
      <c r="O460" s="179">
        <v>748980</v>
      </c>
      <c r="P460" s="175"/>
    </row>
    <row r="461" spans="1:16" ht="9.9" customHeight="1" x14ac:dyDescent="0.3">
      <c r="A461" s="160" t="s">
        <v>379</v>
      </c>
      <c r="B461" s="187" t="s">
        <v>379</v>
      </c>
      <c r="C461" s="188"/>
      <c r="D461" s="188"/>
      <c r="E461" s="171" t="s">
        <v>379</v>
      </c>
      <c r="F461" s="172"/>
      <c r="G461" s="172"/>
      <c r="H461" s="172"/>
      <c r="I461" s="172"/>
      <c r="J461" s="172"/>
      <c r="K461" s="172"/>
      <c r="L461" s="182"/>
      <c r="M461" s="182"/>
      <c r="N461" s="182"/>
      <c r="O461" s="182"/>
      <c r="P461" s="172"/>
    </row>
    <row r="462" spans="1:16" ht="9.9" customHeight="1" x14ac:dyDescent="0.3">
      <c r="A462" s="160" t="s">
        <v>1068</v>
      </c>
      <c r="B462" s="189" t="s">
        <v>1069</v>
      </c>
      <c r="C462" s="190"/>
      <c r="D462" s="190"/>
      <c r="E462" s="190"/>
      <c r="F462" s="190"/>
      <c r="G462" s="190"/>
      <c r="H462" s="190"/>
      <c r="I462" s="190"/>
      <c r="J462" s="190"/>
      <c r="K462" s="190"/>
      <c r="L462" s="178">
        <v>5705903.0700000003</v>
      </c>
      <c r="M462" s="178">
        <v>51950.85</v>
      </c>
      <c r="N462" s="178">
        <v>1765282.01</v>
      </c>
      <c r="O462" s="178">
        <v>7419234.2300000004</v>
      </c>
      <c r="P462" s="176"/>
    </row>
    <row r="463" spans="1:16" ht="9.9" customHeight="1" x14ac:dyDescent="0.3">
      <c r="A463" s="160" t="s">
        <v>1070</v>
      </c>
      <c r="B463" s="158" t="s">
        <v>379</v>
      </c>
      <c r="C463" s="189" t="s">
        <v>1069</v>
      </c>
      <c r="D463" s="190"/>
      <c r="E463" s="190"/>
      <c r="F463" s="190"/>
      <c r="G463" s="190"/>
      <c r="H463" s="190"/>
      <c r="I463" s="190"/>
      <c r="J463" s="190"/>
      <c r="K463" s="190"/>
      <c r="L463" s="178">
        <v>5705903.0700000003</v>
      </c>
      <c r="M463" s="178">
        <v>51950.85</v>
      </c>
      <c r="N463" s="178">
        <v>1765282.01</v>
      </c>
      <c r="O463" s="178">
        <v>7419234.2300000004</v>
      </c>
      <c r="P463" s="176"/>
    </row>
    <row r="464" spans="1:16" ht="9.9" customHeight="1" x14ac:dyDescent="0.3">
      <c r="A464" s="160" t="s">
        <v>1071</v>
      </c>
      <c r="B464" s="187" t="s">
        <v>379</v>
      </c>
      <c r="C464" s="188"/>
      <c r="D464" s="189" t="s">
        <v>1069</v>
      </c>
      <c r="E464" s="190"/>
      <c r="F464" s="190"/>
      <c r="G464" s="190"/>
      <c r="H464" s="190"/>
      <c r="I464" s="190"/>
      <c r="J464" s="190"/>
      <c r="K464" s="190"/>
      <c r="L464" s="178">
        <v>5705903.0700000003</v>
      </c>
      <c r="M464" s="178">
        <v>51950.85</v>
      </c>
      <c r="N464" s="178">
        <v>1765282.01</v>
      </c>
      <c r="O464" s="178">
        <v>7419234.2300000004</v>
      </c>
      <c r="P464" s="176"/>
    </row>
    <row r="465" spans="1:16" ht="9.9" customHeight="1" x14ac:dyDescent="0.3">
      <c r="A465" s="160" t="s">
        <v>1072</v>
      </c>
      <c r="B465" s="187" t="s">
        <v>379</v>
      </c>
      <c r="C465" s="188"/>
      <c r="D465" s="188"/>
      <c r="E465" s="189" t="s">
        <v>1073</v>
      </c>
      <c r="F465" s="190"/>
      <c r="G465" s="190"/>
      <c r="H465" s="190"/>
      <c r="I465" s="190"/>
      <c r="J465" s="190"/>
      <c r="K465" s="190"/>
      <c r="L465" s="178">
        <v>3573868.02</v>
      </c>
      <c r="M465" s="178">
        <v>18792.96</v>
      </c>
      <c r="N465" s="178">
        <v>1193580.73</v>
      </c>
      <c r="O465" s="178">
        <v>4748655.79</v>
      </c>
      <c r="P465" s="176"/>
    </row>
    <row r="466" spans="1:16" ht="9.9" customHeight="1" x14ac:dyDescent="0.3">
      <c r="A466" s="160" t="s">
        <v>1074</v>
      </c>
      <c r="B466" s="187" t="s">
        <v>379</v>
      </c>
      <c r="C466" s="188"/>
      <c r="D466" s="188"/>
      <c r="E466" s="188"/>
      <c r="F466" s="189" t="s">
        <v>1073</v>
      </c>
      <c r="G466" s="190"/>
      <c r="H466" s="190"/>
      <c r="I466" s="190"/>
      <c r="J466" s="190"/>
      <c r="K466" s="190"/>
      <c r="L466" s="178">
        <v>3573868.02</v>
      </c>
      <c r="M466" s="178">
        <v>18792.96</v>
      </c>
      <c r="N466" s="178">
        <v>1193580.73</v>
      </c>
      <c r="O466" s="178">
        <v>4748655.79</v>
      </c>
      <c r="P466" s="176"/>
    </row>
    <row r="467" spans="1:16" ht="9.9" customHeight="1" x14ac:dyDescent="0.3">
      <c r="A467" s="161" t="s">
        <v>1075</v>
      </c>
      <c r="B467" s="187" t="s">
        <v>379</v>
      </c>
      <c r="C467" s="188"/>
      <c r="D467" s="188"/>
      <c r="E467" s="188"/>
      <c r="F467" s="188"/>
      <c r="G467" s="191" t="s">
        <v>697</v>
      </c>
      <c r="H467" s="192"/>
      <c r="I467" s="192"/>
      <c r="J467" s="192"/>
      <c r="K467" s="192"/>
      <c r="L467" s="179">
        <v>3573868.02</v>
      </c>
      <c r="M467" s="179">
        <v>18792.96</v>
      </c>
      <c r="N467" s="179">
        <v>1193580.73</v>
      </c>
      <c r="O467" s="179">
        <v>4748655.79</v>
      </c>
      <c r="P467" s="175"/>
    </row>
    <row r="468" spans="1:16" ht="9.9" customHeight="1" x14ac:dyDescent="0.3">
      <c r="A468" s="162" t="s">
        <v>379</v>
      </c>
      <c r="B468" s="187" t="s">
        <v>379</v>
      </c>
      <c r="C468" s="188"/>
      <c r="D468" s="188"/>
      <c r="E468" s="188"/>
      <c r="F468" s="188"/>
      <c r="G468" s="169" t="s">
        <v>379</v>
      </c>
      <c r="H468" s="170"/>
      <c r="I468" s="170"/>
      <c r="J468" s="170"/>
      <c r="K468" s="170"/>
      <c r="L468" s="181"/>
      <c r="M468" s="181"/>
      <c r="N468" s="181"/>
      <c r="O468" s="181"/>
      <c r="P468" s="170"/>
    </row>
    <row r="469" spans="1:16" ht="9.9" customHeight="1" x14ac:dyDescent="0.3">
      <c r="A469" s="160" t="s">
        <v>1076</v>
      </c>
      <c r="B469" s="187" t="s">
        <v>379</v>
      </c>
      <c r="C469" s="188"/>
      <c r="D469" s="188"/>
      <c r="E469" s="189" t="s">
        <v>1077</v>
      </c>
      <c r="F469" s="190"/>
      <c r="G469" s="190"/>
      <c r="H469" s="190"/>
      <c r="I469" s="190"/>
      <c r="J469" s="190"/>
      <c r="K469" s="190"/>
      <c r="L469" s="178">
        <v>1219392.1399999999</v>
      </c>
      <c r="M469" s="178">
        <v>30570.07</v>
      </c>
      <c r="N469" s="178">
        <v>373949.97</v>
      </c>
      <c r="O469" s="178">
        <v>1562772.04</v>
      </c>
      <c r="P469" s="176"/>
    </row>
    <row r="470" spans="1:16" ht="9.9" customHeight="1" x14ac:dyDescent="0.3">
      <c r="A470" s="160" t="s">
        <v>1078</v>
      </c>
      <c r="B470" s="187" t="s">
        <v>379</v>
      </c>
      <c r="C470" s="188"/>
      <c r="D470" s="188"/>
      <c r="E470" s="188"/>
      <c r="F470" s="189" t="s">
        <v>1079</v>
      </c>
      <c r="G470" s="190"/>
      <c r="H470" s="190"/>
      <c r="I470" s="190"/>
      <c r="J470" s="190"/>
      <c r="K470" s="190"/>
      <c r="L470" s="178">
        <v>113986.12</v>
      </c>
      <c r="M470" s="178">
        <v>0</v>
      </c>
      <c r="N470" s="178">
        <v>28648.2</v>
      </c>
      <c r="O470" s="178">
        <v>142634.32</v>
      </c>
      <c r="P470" s="176"/>
    </row>
    <row r="471" spans="1:16" ht="9.9" customHeight="1" x14ac:dyDescent="0.3">
      <c r="A471" s="161" t="s">
        <v>1080</v>
      </c>
      <c r="B471" s="193" t="s">
        <v>379</v>
      </c>
      <c r="C471" s="194"/>
      <c r="D471" s="194"/>
      <c r="E471" s="194"/>
      <c r="F471" s="194"/>
      <c r="G471" s="195" t="s">
        <v>920</v>
      </c>
      <c r="H471" s="196"/>
      <c r="I471" s="196"/>
      <c r="J471" s="196"/>
      <c r="K471" s="196"/>
      <c r="L471" s="180">
        <v>39683.4</v>
      </c>
      <c r="M471" s="180">
        <v>0</v>
      </c>
      <c r="N471" s="180">
        <v>15637</v>
      </c>
      <c r="O471" s="180">
        <v>55320.4</v>
      </c>
      <c r="P471" s="177"/>
    </row>
    <row r="472" spans="1:16" ht="9.9" customHeight="1" x14ac:dyDescent="0.3">
      <c r="A472" s="161" t="s">
        <v>1081</v>
      </c>
      <c r="B472" s="187" t="s">
        <v>379</v>
      </c>
      <c r="C472" s="188"/>
      <c r="D472" s="188"/>
      <c r="E472" s="188"/>
      <c r="F472" s="188"/>
      <c r="G472" s="191" t="s">
        <v>1082</v>
      </c>
      <c r="H472" s="192"/>
      <c r="I472" s="192"/>
      <c r="J472" s="192"/>
      <c r="K472" s="192"/>
      <c r="L472" s="179">
        <v>39202.720000000001</v>
      </c>
      <c r="M472" s="179">
        <v>0</v>
      </c>
      <c r="N472" s="179">
        <v>13011.2</v>
      </c>
      <c r="O472" s="179">
        <v>52213.919999999998</v>
      </c>
      <c r="P472" s="175"/>
    </row>
    <row r="473" spans="1:16" ht="9.9" customHeight="1" x14ac:dyDescent="0.3">
      <c r="A473" s="161" t="s">
        <v>1083</v>
      </c>
      <c r="B473" s="187" t="s">
        <v>379</v>
      </c>
      <c r="C473" s="188"/>
      <c r="D473" s="188"/>
      <c r="E473" s="188"/>
      <c r="F473" s="188"/>
      <c r="G473" s="191" t="s">
        <v>1084</v>
      </c>
      <c r="H473" s="192"/>
      <c r="I473" s="192"/>
      <c r="J473" s="192"/>
      <c r="K473" s="192"/>
      <c r="L473" s="179">
        <v>11000</v>
      </c>
      <c r="M473" s="179">
        <v>0</v>
      </c>
      <c r="N473" s="179">
        <v>0</v>
      </c>
      <c r="O473" s="179">
        <v>11000</v>
      </c>
      <c r="P473" s="175"/>
    </row>
    <row r="474" spans="1:16" ht="9.9" customHeight="1" x14ac:dyDescent="0.3">
      <c r="A474" s="161" t="s">
        <v>1085</v>
      </c>
      <c r="B474" s="187" t="s">
        <v>379</v>
      </c>
      <c r="C474" s="188"/>
      <c r="D474" s="188"/>
      <c r="E474" s="188"/>
      <c r="F474" s="188"/>
      <c r="G474" s="191" t="s">
        <v>1086</v>
      </c>
      <c r="H474" s="192"/>
      <c r="I474" s="192"/>
      <c r="J474" s="192"/>
      <c r="K474" s="192"/>
      <c r="L474" s="179">
        <v>24100</v>
      </c>
      <c r="M474" s="179">
        <v>0</v>
      </c>
      <c r="N474" s="179">
        <v>0</v>
      </c>
      <c r="O474" s="179">
        <v>24100</v>
      </c>
      <c r="P474" s="175"/>
    </row>
    <row r="475" spans="1:16" ht="9.9" customHeight="1" x14ac:dyDescent="0.3">
      <c r="A475" s="162" t="s">
        <v>379</v>
      </c>
      <c r="B475" s="187" t="s">
        <v>379</v>
      </c>
      <c r="C475" s="188"/>
      <c r="D475" s="188"/>
      <c r="E475" s="188"/>
      <c r="F475" s="188"/>
      <c r="G475" s="169" t="s">
        <v>379</v>
      </c>
      <c r="H475" s="170"/>
      <c r="I475" s="170"/>
      <c r="J475" s="170"/>
      <c r="K475" s="170"/>
      <c r="L475" s="181"/>
      <c r="M475" s="181"/>
      <c r="N475" s="181"/>
      <c r="O475" s="181"/>
      <c r="P475" s="170"/>
    </row>
    <row r="476" spans="1:16" ht="9.9" customHeight="1" x14ac:dyDescent="0.3">
      <c r="A476" s="160" t="s">
        <v>1087</v>
      </c>
      <c r="B476" s="187" t="s">
        <v>379</v>
      </c>
      <c r="C476" s="188"/>
      <c r="D476" s="188"/>
      <c r="E476" s="188"/>
      <c r="F476" s="189" t="s">
        <v>1088</v>
      </c>
      <c r="G476" s="190"/>
      <c r="H476" s="190"/>
      <c r="I476" s="190"/>
      <c r="J476" s="190"/>
      <c r="K476" s="190"/>
      <c r="L476" s="178">
        <v>722812.5</v>
      </c>
      <c r="M476" s="178">
        <v>0</v>
      </c>
      <c r="N476" s="178">
        <v>290512.5</v>
      </c>
      <c r="O476" s="178">
        <v>1013325</v>
      </c>
      <c r="P476" s="176"/>
    </row>
    <row r="477" spans="1:16" ht="9.9" customHeight="1" x14ac:dyDescent="0.3">
      <c r="A477" s="161" t="s">
        <v>1089</v>
      </c>
      <c r="B477" s="187" t="s">
        <v>379</v>
      </c>
      <c r="C477" s="188"/>
      <c r="D477" s="188"/>
      <c r="E477" s="188"/>
      <c r="F477" s="188"/>
      <c r="G477" s="191" t="s">
        <v>1090</v>
      </c>
      <c r="H477" s="192"/>
      <c r="I477" s="192"/>
      <c r="J477" s="192"/>
      <c r="K477" s="192"/>
      <c r="L477" s="179">
        <v>722812.5</v>
      </c>
      <c r="M477" s="179">
        <v>0</v>
      </c>
      <c r="N477" s="179">
        <v>290512.5</v>
      </c>
      <c r="O477" s="179">
        <v>1013325</v>
      </c>
      <c r="P477" s="175"/>
    </row>
    <row r="478" spans="1:16" ht="9.9" customHeight="1" x14ac:dyDescent="0.3">
      <c r="A478" s="162" t="s">
        <v>379</v>
      </c>
      <c r="B478" s="187" t="s">
        <v>379</v>
      </c>
      <c r="C478" s="188"/>
      <c r="D478" s="188"/>
      <c r="E478" s="188"/>
      <c r="F478" s="188"/>
      <c r="G478" s="169" t="s">
        <v>379</v>
      </c>
      <c r="H478" s="170"/>
      <c r="I478" s="170"/>
      <c r="J478" s="170"/>
      <c r="K478" s="170"/>
      <c r="L478" s="181"/>
      <c r="M478" s="181"/>
      <c r="N478" s="181"/>
      <c r="O478" s="181"/>
      <c r="P478" s="170"/>
    </row>
    <row r="479" spans="1:16" ht="9.9" customHeight="1" x14ac:dyDescent="0.3">
      <c r="A479" s="160" t="s">
        <v>1091</v>
      </c>
      <c r="B479" s="187" t="s">
        <v>379</v>
      </c>
      <c r="C479" s="188"/>
      <c r="D479" s="188"/>
      <c r="E479" s="188"/>
      <c r="F479" s="189" t="s">
        <v>1092</v>
      </c>
      <c r="G479" s="190"/>
      <c r="H479" s="190"/>
      <c r="I479" s="190"/>
      <c r="J479" s="190"/>
      <c r="K479" s="190"/>
      <c r="L479" s="178">
        <v>253001.35</v>
      </c>
      <c r="M479" s="178">
        <v>24100</v>
      </c>
      <c r="N479" s="178">
        <v>2408.0700000000002</v>
      </c>
      <c r="O479" s="178">
        <v>231309.42</v>
      </c>
      <c r="P479" s="176"/>
    </row>
    <row r="480" spans="1:16" ht="9.9" customHeight="1" x14ac:dyDescent="0.3">
      <c r="A480" s="161" t="s">
        <v>1093</v>
      </c>
      <c r="B480" s="187" t="s">
        <v>379</v>
      </c>
      <c r="C480" s="188"/>
      <c r="D480" s="188"/>
      <c r="E480" s="188"/>
      <c r="F480" s="188"/>
      <c r="G480" s="191" t="s">
        <v>1094</v>
      </c>
      <c r="H480" s="192"/>
      <c r="I480" s="192"/>
      <c r="J480" s="192"/>
      <c r="K480" s="192"/>
      <c r="L480" s="179">
        <v>253001.35</v>
      </c>
      <c r="M480" s="179">
        <v>24100</v>
      </c>
      <c r="N480" s="179">
        <v>2408.0700000000002</v>
      </c>
      <c r="O480" s="179">
        <v>231309.42</v>
      </c>
      <c r="P480" s="185">
        <f>N480-M480</f>
        <v>-21691.93</v>
      </c>
    </row>
    <row r="481" spans="1:16" ht="9.9" customHeight="1" x14ac:dyDescent="0.3">
      <c r="A481" s="162" t="s">
        <v>379</v>
      </c>
      <c r="B481" s="187" t="s">
        <v>379</v>
      </c>
      <c r="C481" s="188"/>
      <c r="D481" s="188"/>
      <c r="E481" s="188"/>
      <c r="F481" s="188"/>
      <c r="G481" s="169" t="s">
        <v>379</v>
      </c>
      <c r="H481" s="170"/>
      <c r="I481" s="170"/>
      <c r="J481" s="170"/>
      <c r="K481" s="170"/>
      <c r="L481" s="181"/>
      <c r="M481" s="181"/>
      <c r="N481" s="181"/>
      <c r="O481" s="181"/>
      <c r="P481" s="170"/>
    </row>
    <row r="482" spans="1:16" ht="9.9" customHeight="1" x14ac:dyDescent="0.3">
      <c r="A482" s="160" t="s">
        <v>1095</v>
      </c>
      <c r="B482" s="187" t="s">
        <v>379</v>
      </c>
      <c r="C482" s="188"/>
      <c r="D482" s="188"/>
      <c r="E482" s="188"/>
      <c r="F482" s="189" t="s">
        <v>1096</v>
      </c>
      <c r="G482" s="190"/>
      <c r="H482" s="190"/>
      <c r="I482" s="190"/>
      <c r="J482" s="190"/>
      <c r="K482" s="190"/>
      <c r="L482" s="178">
        <v>129592.17</v>
      </c>
      <c r="M482" s="178">
        <v>6470.07</v>
      </c>
      <c r="N482" s="178">
        <v>52381.2</v>
      </c>
      <c r="O482" s="178">
        <v>175503.3</v>
      </c>
      <c r="P482" s="176"/>
    </row>
    <row r="483" spans="1:16" ht="9.9" customHeight="1" x14ac:dyDescent="0.3">
      <c r="A483" s="161" t="s">
        <v>1097</v>
      </c>
      <c r="B483" s="187" t="s">
        <v>379</v>
      </c>
      <c r="C483" s="188"/>
      <c r="D483" s="188"/>
      <c r="E483" s="188"/>
      <c r="F483" s="188"/>
      <c r="G483" s="191" t="s">
        <v>1098</v>
      </c>
      <c r="H483" s="192"/>
      <c r="I483" s="192"/>
      <c r="J483" s="192"/>
      <c r="K483" s="192"/>
      <c r="L483" s="179">
        <v>152122.20000000001</v>
      </c>
      <c r="M483" s="179">
        <v>0</v>
      </c>
      <c r="N483" s="179">
        <v>52381.2</v>
      </c>
      <c r="O483" s="179">
        <v>204503.4</v>
      </c>
      <c r="P483" s="175"/>
    </row>
    <row r="484" spans="1:16" ht="9.9" customHeight="1" x14ac:dyDescent="0.3">
      <c r="A484" s="161" t="s">
        <v>1099</v>
      </c>
      <c r="B484" s="187" t="s">
        <v>379</v>
      </c>
      <c r="C484" s="188"/>
      <c r="D484" s="188"/>
      <c r="E484" s="188"/>
      <c r="F484" s="188"/>
      <c r="G484" s="191" t="s">
        <v>1100</v>
      </c>
      <c r="H484" s="192"/>
      <c r="I484" s="192"/>
      <c r="J484" s="192"/>
      <c r="K484" s="192"/>
      <c r="L484" s="179">
        <v>-22020.93</v>
      </c>
      <c r="M484" s="179">
        <v>6267.57</v>
      </c>
      <c r="N484" s="179">
        <v>0</v>
      </c>
      <c r="O484" s="179">
        <v>-28288.5</v>
      </c>
      <c r="P484" s="175"/>
    </row>
    <row r="485" spans="1:16" ht="9.9" customHeight="1" x14ac:dyDescent="0.3">
      <c r="A485" s="161" t="s">
        <v>1101</v>
      </c>
      <c r="B485" s="187" t="s">
        <v>379</v>
      </c>
      <c r="C485" s="188"/>
      <c r="D485" s="188"/>
      <c r="E485" s="188"/>
      <c r="F485" s="188"/>
      <c r="G485" s="191" t="s">
        <v>1102</v>
      </c>
      <c r="H485" s="192"/>
      <c r="I485" s="192"/>
      <c r="J485" s="192"/>
      <c r="K485" s="192"/>
      <c r="L485" s="179">
        <v>-509.1</v>
      </c>
      <c r="M485" s="179">
        <v>153.5</v>
      </c>
      <c r="N485" s="179">
        <v>0</v>
      </c>
      <c r="O485" s="179">
        <v>-662.6</v>
      </c>
      <c r="P485" s="175"/>
    </row>
    <row r="486" spans="1:16" ht="9.9" customHeight="1" x14ac:dyDescent="0.3">
      <c r="A486" s="161" t="s">
        <v>1103</v>
      </c>
      <c r="B486" s="187" t="s">
        <v>379</v>
      </c>
      <c r="C486" s="188"/>
      <c r="D486" s="188"/>
      <c r="E486" s="188"/>
      <c r="F486" s="188"/>
      <c r="G486" s="191" t="s">
        <v>1104</v>
      </c>
      <c r="H486" s="192"/>
      <c r="I486" s="192"/>
      <c r="J486" s="192"/>
      <c r="K486" s="192"/>
      <c r="L486" s="179">
        <v>0</v>
      </c>
      <c r="M486" s="179">
        <v>49</v>
      </c>
      <c r="N486" s="179">
        <v>0</v>
      </c>
      <c r="O486" s="179">
        <v>-49</v>
      </c>
      <c r="P486" s="175"/>
    </row>
    <row r="487" spans="1:16" ht="9.9" customHeight="1" x14ac:dyDescent="0.3">
      <c r="A487" s="162" t="s">
        <v>379</v>
      </c>
      <c r="B487" s="187" t="s">
        <v>379</v>
      </c>
      <c r="C487" s="188"/>
      <c r="D487" s="188"/>
      <c r="E487" s="188"/>
      <c r="F487" s="188"/>
      <c r="G487" s="169" t="s">
        <v>379</v>
      </c>
      <c r="H487" s="170"/>
      <c r="I487" s="170"/>
      <c r="J487" s="170"/>
      <c r="K487" s="170"/>
      <c r="L487" s="181"/>
      <c r="M487" s="181"/>
      <c r="N487" s="181"/>
      <c r="O487" s="181"/>
      <c r="P487" s="170"/>
    </row>
    <row r="488" spans="1:16" ht="9.9" customHeight="1" x14ac:dyDescent="0.3">
      <c r="A488" s="160" t="s">
        <v>1105</v>
      </c>
      <c r="B488" s="187" t="s">
        <v>379</v>
      </c>
      <c r="C488" s="188"/>
      <c r="D488" s="188"/>
      <c r="E488" s="189" t="s">
        <v>1106</v>
      </c>
      <c r="F488" s="190"/>
      <c r="G488" s="190"/>
      <c r="H488" s="190"/>
      <c r="I488" s="190"/>
      <c r="J488" s="190"/>
      <c r="K488" s="190"/>
      <c r="L488" s="178">
        <v>172672.3</v>
      </c>
      <c r="M488" s="178">
        <v>0</v>
      </c>
      <c r="N488" s="178">
        <v>53814</v>
      </c>
      <c r="O488" s="178">
        <v>226486.3</v>
      </c>
      <c r="P488" s="176"/>
    </row>
    <row r="489" spans="1:16" ht="9.9" customHeight="1" x14ac:dyDescent="0.3">
      <c r="A489" s="160" t="s">
        <v>1107</v>
      </c>
      <c r="B489" s="187" t="s">
        <v>379</v>
      </c>
      <c r="C489" s="188"/>
      <c r="D489" s="188"/>
      <c r="E489" s="188"/>
      <c r="F489" s="189" t="s">
        <v>1106</v>
      </c>
      <c r="G489" s="190"/>
      <c r="H489" s="190"/>
      <c r="I489" s="190"/>
      <c r="J489" s="190"/>
      <c r="K489" s="190"/>
      <c r="L489" s="178">
        <v>172672.3</v>
      </c>
      <c r="M489" s="178">
        <v>0</v>
      </c>
      <c r="N489" s="178">
        <v>53814</v>
      </c>
      <c r="O489" s="178">
        <v>226486.3</v>
      </c>
      <c r="P489" s="176"/>
    </row>
    <row r="490" spans="1:16" ht="9.9" customHeight="1" x14ac:dyDescent="0.3">
      <c r="A490" s="161" t="s">
        <v>1108</v>
      </c>
      <c r="B490" s="187" t="s">
        <v>379</v>
      </c>
      <c r="C490" s="188"/>
      <c r="D490" s="188"/>
      <c r="E490" s="188"/>
      <c r="F490" s="188"/>
      <c r="G490" s="191" t="s">
        <v>1109</v>
      </c>
      <c r="H490" s="192"/>
      <c r="I490" s="192"/>
      <c r="J490" s="192"/>
      <c r="K490" s="192"/>
      <c r="L490" s="179">
        <v>172374.64</v>
      </c>
      <c r="M490" s="179">
        <v>0</v>
      </c>
      <c r="N490" s="179">
        <v>52899.53</v>
      </c>
      <c r="O490" s="179">
        <v>225274.17</v>
      </c>
      <c r="P490" s="175"/>
    </row>
    <row r="491" spans="1:16" ht="9.9" customHeight="1" x14ac:dyDescent="0.3">
      <c r="A491" s="161" t="s">
        <v>1110</v>
      </c>
      <c r="B491" s="187" t="s">
        <v>379</v>
      </c>
      <c r="C491" s="188"/>
      <c r="D491" s="188"/>
      <c r="E491" s="188"/>
      <c r="F491" s="188"/>
      <c r="G491" s="191" t="s">
        <v>1111</v>
      </c>
      <c r="H491" s="192"/>
      <c r="I491" s="192"/>
      <c r="J491" s="192"/>
      <c r="K491" s="192"/>
      <c r="L491" s="179">
        <v>297.66000000000003</v>
      </c>
      <c r="M491" s="179">
        <v>0</v>
      </c>
      <c r="N491" s="179">
        <v>914.47</v>
      </c>
      <c r="O491" s="179">
        <v>1212.1300000000001</v>
      </c>
      <c r="P491" s="175"/>
    </row>
    <row r="492" spans="1:16" ht="9.9" customHeight="1" x14ac:dyDescent="0.3">
      <c r="A492" s="162" t="s">
        <v>379</v>
      </c>
      <c r="B492" s="187" t="s">
        <v>379</v>
      </c>
      <c r="C492" s="188"/>
      <c r="D492" s="188"/>
      <c r="E492" s="188"/>
      <c r="F492" s="188"/>
      <c r="G492" s="169" t="s">
        <v>379</v>
      </c>
      <c r="H492" s="170"/>
      <c r="I492" s="170"/>
      <c r="J492" s="170"/>
      <c r="K492" s="170"/>
      <c r="L492" s="181"/>
      <c r="M492" s="181"/>
      <c r="N492" s="181"/>
      <c r="O492" s="181"/>
      <c r="P492" s="170"/>
    </row>
    <row r="493" spans="1:16" ht="9.9" customHeight="1" x14ac:dyDescent="0.3">
      <c r="A493" s="160" t="s">
        <v>1112</v>
      </c>
      <c r="B493" s="187" t="s">
        <v>379</v>
      </c>
      <c r="C493" s="188"/>
      <c r="D493" s="188"/>
      <c r="E493" s="189" t="s">
        <v>1113</v>
      </c>
      <c r="F493" s="190"/>
      <c r="G493" s="190"/>
      <c r="H493" s="190"/>
      <c r="I493" s="190"/>
      <c r="J493" s="190"/>
      <c r="K493" s="190"/>
      <c r="L493" s="178">
        <v>906.71</v>
      </c>
      <c r="M493" s="178">
        <v>2587.8200000000002</v>
      </c>
      <c r="N493" s="178">
        <v>4222.3100000000004</v>
      </c>
      <c r="O493" s="178">
        <v>2541.1999999999998</v>
      </c>
      <c r="P493" s="176"/>
    </row>
    <row r="494" spans="1:16" ht="9.9" customHeight="1" x14ac:dyDescent="0.3">
      <c r="A494" s="160" t="s">
        <v>1114</v>
      </c>
      <c r="B494" s="187" t="s">
        <v>379</v>
      </c>
      <c r="C494" s="188"/>
      <c r="D494" s="188"/>
      <c r="E494" s="188"/>
      <c r="F494" s="189" t="s">
        <v>1113</v>
      </c>
      <c r="G494" s="190"/>
      <c r="H494" s="190"/>
      <c r="I494" s="190"/>
      <c r="J494" s="190"/>
      <c r="K494" s="190"/>
      <c r="L494" s="178">
        <v>906.71</v>
      </c>
      <c r="M494" s="178">
        <v>2587.8200000000002</v>
      </c>
      <c r="N494" s="178">
        <v>4222.3100000000004</v>
      </c>
      <c r="O494" s="178">
        <v>2541.1999999999998</v>
      </c>
      <c r="P494" s="176"/>
    </row>
    <row r="495" spans="1:16" ht="9.9" customHeight="1" x14ac:dyDescent="0.3">
      <c r="A495" s="161" t="s">
        <v>1115</v>
      </c>
      <c r="B495" s="187" t="s">
        <v>379</v>
      </c>
      <c r="C495" s="188"/>
      <c r="D495" s="188"/>
      <c r="E495" s="188"/>
      <c r="F495" s="188"/>
      <c r="G495" s="191" t="s">
        <v>1116</v>
      </c>
      <c r="H495" s="192"/>
      <c r="I495" s="192"/>
      <c r="J495" s="192"/>
      <c r="K495" s="192"/>
      <c r="L495" s="179">
        <v>906.71</v>
      </c>
      <c r="M495" s="179">
        <v>2587.8200000000002</v>
      </c>
      <c r="N495" s="179">
        <v>4222.3100000000004</v>
      </c>
      <c r="O495" s="179">
        <v>2541.1999999999998</v>
      </c>
      <c r="P495" s="175"/>
    </row>
    <row r="496" spans="1:16" ht="9.9" customHeight="1" x14ac:dyDescent="0.3">
      <c r="A496" s="162" t="s">
        <v>379</v>
      </c>
      <c r="B496" s="187" t="s">
        <v>379</v>
      </c>
      <c r="C496" s="188"/>
      <c r="D496" s="188"/>
      <c r="E496" s="188"/>
      <c r="F496" s="188"/>
      <c r="G496" s="169" t="s">
        <v>379</v>
      </c>
      <c r="H496" s="170"/>
      <c r="I496" s="170"/>
      <c r="J496" s="170"/>
      <c r="K496" s="170"/>
      <c r="L496" s="181"/>
      <c r="M496" s="181"/>
      <c r="N496" s="181"/>
      <c r="O496" s="181"/>
      <c r="P496" s="170"/>
    </row>
    <row r="497" spans="1:16" ht="9.9" customHeight="1" x14ac:dyDescent="0.3">
      <c r="A497" s="160" t="s">
        <v>1117</v>
      </c>
      <c r="B497" s="187" t="s">
        <v>379</v>
      </c>
      <c r="C497" s="188"/>
      <c r="D497" s="188"/>
      <c r="E497" s="189" t="s">
        <v>1058</v>
      </c>
      <c r="F497" s="190"/>
      <c r="G497" s="190"/>
      <c r="H497" s="190"/>
      <c r="I497" s="190"/>
      <c r="J497" s="190"/>
      <c r="K497" s="190"/>
      <c r="L497" s="178">
        <v>739063.9</v>
      </c>
      <c r="M497" s="178">
        <v>0</v>
      </c>
      <c r="N497" s="178">
        <v>139715</v>
      </c>
      <c r="O497" s="178">
        <v>878778.9</v>
      </c>
      <c r="P497" s="176"/>
    </row>
    <row r="498" spans="1:16" ht="9.9" customHeight="1" x14ac:dyDescent="0.3">
      <c r="A498" s="160" t="s">
        <v>1118</v>
      </c>
      <c r="B498" s="187" t="s">
        <v>379</v>
      </c>
      <c r="C498" s="188"/>
      <c r="D498" s="188"/>
      <c r="E498" s="188"/>
      <c r="F498" s="189" t="s">
        <v>1058</v>
      </c>
      <c r="G498" s="190"/>
      <c r="H498" s="190"/>
      <c r="I498" s="190"/>
      <c r="J498" s="190"/>
      <c r="K498" s="190"/>
      <c r="L498" s="178">
        <v>739063.9</v>
      </c>
      <c r="M498" s="178">
        <v>0</v>
      </c>
      <c r="N498" s="178">
        <v>139715</v>
      </c>
      <c r="O498" s="178">
        <v>878778.9</v>
      </c>
      <c r="P498" s="176"/>
    </row>
    <row r="499" spans="1:16" ht="9.9" customHeight="1" x14ac:dyDescent="0.3">
      <c r="A499" s="161" t="s">
        <v>1119</v>
      </c>
      <c r="B499" s="187" t="s">
        <v>379</v>
      </c>
      <c r="C499" s="188"/>
      <c r="D499" s="188"/>
      <c r="E499" s="188"/>
      <c r="F499" s="188"/>
      <c r="G499" s="191" t="s">
        <v>1063</v>
      </c>
      <c r="H499" s="192"/>
      <c r="I499" s="192"/>
      <c r="J499" s="192"/>
      <c r="K499" s="192"/>
      <c r="L499" s="179">
        <v>97798.9</v>
      </c>
      <c r="M499" s="179">
        <v>0</v>
      </c>
      <c r="N499" s="179">
        <v>32000</v>
      </c>
      <c r="O499" s="179">
        <v>129798.9</v>
      </c>
      <c r="P499" s="175"/>
    </row>
    <row r="500" spans="1:16" ht="9.9" customHeight="1" x14ac:dyDescent="0.3">
      <c r="A500" s="161" t="s">
        <v>1120</v>
      </c>
      <c r="B500" s="187" t="s">
        <v>379</v>
      </c>
      <c r="C500" s="188"/>
      <c r="D500" s="188"/>
      <c r="E500" s="188"/>
      <c r="F500" s="188"/>
      <c r="G500" s="191" t="s">
        <v>1067</v>
      </c>
      <c r="H500" s="192"/>
      <c r="I500" s="192"/>
      <c r="J500" s="192"/>
      <c r="K500" s="192"/>
      <c r="L500" s="179">
        <v>641265</v>
      </c>
      <c r="M500" s="179">
        <v>0</v>
      </c>
      <c r="N500" s="179">
        <v>107715</v>
      </c>
      <c r="O500" s="179">
        <v>748980</v>
      </c>
      <c r="P500" s="175"/>
    </row>
  </sheetData>
  <mergeCells count="905">
    <mergeCell ref="B500:F500"/>
    <mergeCell ref="G500:K500"/>
    <mergeCell ref="B499:F499"/>
    <mergeCell ref="G499:K499"/>
    <mergeCell ref="B498:E498"/>
    <mergeCell ref="F498:K498"/>
    <mergeCell ref="B496:F496"/>
    <mergeCell ref="B497:D497"/>
    <mergeCell ref="E497:K497"/>
    <mergeCell ref="B495:F495"/>
    <mergeCell ref="G495:K495"/>
    <mergeCell ref="B494:E494"/>
    <mergeCell ref="F494:K494"/>
    <mergeCell ref="B492:F492"/>
    <mergeCell ref="B493:D493"/>
    <mergeCell ref="E493:K493"/>
    <mergeCell ref="B491:F491"/>
    <mergeCell ref="G491:K491"/>
    <mergeCell ref="B490:F490"/>
    <mergeCell ref="G490:K490"/>
    <mergeCell ref="B489:E489"/>
    <mergeCell ref="F489:K489"/>
    <mergeCell ref="B487:F487"/>
    <mergeCell ref="B488:D488"/>
    <mergeCell ref="E488:K488"/>
    <mergeCell ref="B486:F486"/>
    <mergeCell ref="G486:K486"/>
    <mergeCell ref="B485:F485"/>
    <mergeCell ref="G485:K485"/>
    <mergeCell ref="B484:F484"/>
    <mergeCell ref="G484:K484"/>
    <mergeCell ref="B483:F483"/>
    <mergeCell ref="G483:K483"/>
    <mergeCell ref="B481:F481"/>
    <mergeCell ref="B482:E482"/>
    <mergeCell ref="F482:K482"/>
    <mergeCell ref="B480:F480"/>
    <mergeCell ref="G480:K480"/>
    <mergeCell ref="B478:F478"/>
    <mergeCell ref="B479:E479"/>
    <mergeCell ref="F479:K479"/>
    <mergeCell ref="B477:F477"/>
    <mergeCell ref="G477:K477"/>
    <mergeCell ref="B475:F475"/>
    <mergeCell ref="B476:E476"/>
    <mergeCell ref="F476:K476"/>
    <mergeCell ref="B474:F474"/>
    <mergeCell ref="G474:K474"/>
    <mergeCell ref="B473:F473"/>
    <mergeCell ref="G473:K473"/>
    <mergeCell ref="B472:F472"/>
    <mergeCell ref="G472:K472"/>
    <mergeCell ref="B471:F471"/>
    <mergeCell ref="G471:K471"/>
    <mergeCell ref="B470:E470"/>
    <mergeCell ref="F470:K470"/>
    <mergeCell ref="B468:F468"/>
    <mergeCell ref="B469:D469"/>
    <mergeCell ref="E469:K469"/>
    <mergeCell ref="B467:F467"/>
    <mergeCell ref="G467:K467"/>
    <mergeCell ref="B466:E466"/>
    <mergeCell ref="F466:K466"/>
    <mergeCell ref="B465:D465"/>
    <mergeCell ref="E465:K465"/>
    <mergeCell ref="C463:K463"/>
    <mergeCell ref="B464:C464"/>
    <mergeCell ref="D464:K464"/>
    <mergeCell ref="B461:D461"/>
    <mergeCell ref="B462:K462"/>
    <mergeCell ref="B460:F460"/>
    <mergeCell ref="G460:K460"/>
    <mergeCell ref="B459:F459"/>
    <mergeCell ref="G459:K459"/>
    <mergeCell ref="B458:F458"/>
    <mergeCell ref="G458:K458"/>
    <mergeCell ref="B457:E457"/>
    <mergeCell ref="F457:K457"/>
    <mergeCell ref="B456:D456"/>
    <mergeCell ref="E456:K456"/>
    <mergeCell ref="B455:C455"/>
    <mergeCell ref="D455:K455"/>
    <mergeCell ref="B453:F453"/>
    <mergeCell ref="C454:K454"/>
    <mergeCell ref="B452:F452"/>
    <mergeCell ref="G452:K452"/>
    <mergeCell ref="B451:E451"/>
    <mergeCell ref="F451:K451"/>
    <mergeCell ref="B450:D450"/>
    <mergeCell ref="E450:K450"/>
    <mergeCell ref="B449:C449"/>
    <mergeCell ref="D449:K449"/>
    <mergeCell ref="B447:F447"/>
    <mergeCell ref="C448:K448"/>
    <mergeCell ref="B446:F446"/>
    <mergeCell ref="G446:K446"/>
    <mergeCell ref="B445:F445"/>
    <mergeCell ref="G445:K445"/>
    <mergeCell ref="B444:E444"/>
    <mergeCell ref="F444:K444"/>
    <mergeCell ref="B443:D443"/>
    <mergeCell ref="E443:K443"/>
    <mergeCell ref="B442:C442"/>
    <mergeCell ref="D442:K442"/>
    <mergeCell ref="C441:K441"/>
    <mergeCell ref="B439:F439"/>
    <mergeCell ref="G439:K439"/>
    <mergeCell ref="B438:E438"/>
    <mergeCell ref="F438:K438"/>
    <mergeCell ref="B437:D437"/>
    <mergeCell ref="E437:K437"/>
    <mergeCell ref="B436:C436"/>
    <mergeCell ref="D436:K436"/>
    <mergeCell ref="B434:F434"/>
    <mergeCell ref="C435:K435"/>
    <mergeCell ref="B433:F433"/>
    <mergeCell ref="G433:K433"/>
    <mergeCell ref="B431:F431"/>
    <mergeCell ref="B432:E432"/>
    <mergeCell ref="F432:K432"/>
    <mergeCell ref="B430:F430"/>
    <mergeCell ref="G430:K430"/>
    <mergeCell ref="B429:E429"/>
    <mergeCell ref="F429:K429"/>
    <mergeCell ref="B428:D428"/>
    <mergeCell ref="E428:K428"/>
    <mergeCell ref="B427:C427"/>
    <mergeCell ref="D427:K427"/>
    <mergeCell ref="B425:F425"/>
    <mergeCell ref="C426:K426"/>
    <mergeCell ref="B424:F424"/>
    <mergeCell ref="G424:K424"/>
    <mergeCell ref="B422:F422"/>
    <mergeCell ref="B423:E423"/>
    <mergeCell ref="F423:K423"/>
    <mergeCell ref="B421:F421"/>
    <mergeCell ref="G421:K421"/>
    <mergeCell ref="B420:F420"/>
    <mergeCell ref="G420:K420"/>
    <mergeCell ref="B418:F418"/>
    <mergeCell ref="B419:E419"/>
    <mergeCell ref="F419:K419"/>
    <mergeCell ref="B417:F417"/>
    <mergeCell ref="G417:K417"/>
    <mergeCell ref="B416:F416"/>
    <mergeCell ref="G416:K416"/>
    <mergeCell ref="B415:E415"/>
    <mergeCell ref="F415:K415"/>
    <mergeCell ref="B414:D414"/>
    <mergeCell ref="E414:K414"/>
    <mergeCell ref="B413:C413"/>
    <mergeCell ref="D413:K413"/>
    <mergeCell ref="B411:F411"/>
    <mergeCell ref="C412:K412"/>
    <mergeCell ref="B410:F410"/>
    <mergeCell ref="G410:K410"/>
    <mergeCell ref="B408:F408"/>
    <mergeCell ref="B409:E409"/>
    <mergeCell ref="F409:K409"/>
    <mergeCell ref="B407:F407"/>
    <mergeCell ref="G407:K407"/>
    <mergeCell ref="B406:F406"/>
    <mergeCell ref="G406:K406"/>
    <mergeCell ref="B405:E405"/>
    <mergeCell ref="F405:K405"/>
    <mergeCell ref="B404:F404"/>
    <mergeCell ref="B403:F403"/>
    <mergeCell ref="G403:K403"/>
    <mergeCell ref="B402:F402"/>
    <mergeCell ref="G402:K402"/>
    <mergeCell ref="B401:E401"/>
    <mergeCell ref="F401:K401"/>
    <mergeCell ref="B400:D400"/>
    <mergeCell ref="E400:K400"/>
    <mergeCell ref="B399:C399"/>
    <mergeCell ref="D399:K399"/>
    <mergeCell ref="B397:F397"/>
    <mergeCell ref="C398:K398"/>
    <mergeCell ref="B396:F396"/>
    <mergeCell ref="G396:K396"/>
    <mergeCell ref="B394:F394"/>
    <mergeCell ref="B395:E395"/>
    <mergeCell ref="F395:K395"/>
    <mergeCell ref="B393:F393"/>
    <mergeCell ref="G393:K393"/>
    <mergeCell ref="B392:E392"/>
    <mergeCell ref="F392:K392"/>
    <mergeCell ref="B391:D391"/>
    <mergeCell ref="E391:K391"/>
    <mergeCell ref="B390:C390"/>
    <mergeCell ref="D390:K390"/>
    <mergeCell ref="B388:F388"/>
    <mergeCell ref="C389:K389"/>
    <mergeCell ref="B387:F387"/>
    <mergeCell ref="G387:K387"/>
    <mergeCell ref="B386:F386"/>
    <mergeCell ref="G386:K386"/>
    <mergeCell ref="B385:F385"/>
    <mergeCell ref="G385:K385"/>
    <mergeCell ref="B383:F383"/>
    <mergeCell ref="B384:E384"/>
    <mergeCell ref="F384:K384"/>
    <mergeCell ref="B382:F382"/>
    <mergeCell ref="G382:K382"/>
    <mergeCell ref="B380:F380"/>
    <mergeCell ref="B381:E381"/>
    <mergeCell ref="F381:K381"/>
    <mergeCell ref="B379:F379"/>
    <mergeCell ref="G379:K379"/>
    <mergeCell ref="B377:F377"/>
    <mergeCell ref="B378:E378"/>
    <mergeCell ref="F378:K378"/>
    <mergeCell ref="B376:F376"/>
    <mergeCell ref="G376:K376"/>
    <mergeCell ref="B375:F375"/>
    <mergeCell ref="G375:K375"/>
    <mergeCell ref="B374:F374"/>
    <mergeCell ref="G374:K374"/>
    <mergeCell ref="B373:F373"/>
    <mergeCell ref="G373:K373"/>
    <mergeCell ref="B372:F372"/>
    <mergeCell ref="G372:K372"/>
    <mergeCell ref="B371:F371"/>
    <mergeCell ref="G371:K371"/>
    <mergeCell ref="B370:E370"/>
    <mergeCell ref="F370:K370"/>
    <mergeCell ref="B369:D369"/>
    <mergeCell ref="E369:K369"/>
    <mergeCell ref="B368:C368"/>
    <mergeCell ref="D368:K368"/>
    <mergeCell ref="B366:F366"/>
    <mergeCell ref="C367:K367"/>
    <mergeCell ref="B365:F365"/>
    <mergeCell ref="G365:K365"/>
    <mergeCell ref="B363:F363"/>
    <mergeCell ref="B364:E364"/>
    <mergeCell ref="F364:K364"/>
    <mergeCell ref="B362:F362"/>
    <mergeCell ref="G362:K362"/>
    <mergeCell ref="B361:F361"/>
    <mergeCell ref="G361:K361"/>
    <mergeCell ref="B360:F360"/>
    <mergeCell ref="G360:K360"/>
    <mergeCell ref="B359:F359"/>
    <mergeCell ref="G359:K359"/>
    <mergeCell ref="B358:F358"/>
    <mergeCell ref="G358:K358"/>
    <mergeCell ref="B357:F357"/>
    <mergeCell ref="G357:K357"/>
    <mergeCell ref="B356:F356"/>
    <mergeCell ref="G356:K356"/>
    <mergeCell ref="B355:F355"/>
    <mergeCell ref="G355:K355"/>
    <mergeCell ref="B354:F354"/>
    <mergeCell ref="G354:K354"/>
    <mergeCell ref="B353:F353"/>
    <mergeCell ref="G353:K353"/>
    <mergeCell ref="B352:F352"/>
    <mergeCell ref="G352:K352"/>
    <mergeCell ref="B351:F351"/>
    <mergeCell ref="G351:K351"/>
    <mergeCell ref="B350:F350"/>
    <mergeCell ref="G350:K350"/>
    <mergeCell ref="B349:F349"/>
    <mergeCell ref="G349:K349"/>
    <mergeCell ref="B348:F348"/>
    <mergeCell ref="G348:K348"/>
    <mergeCell ref="B347:F347"/>
    <mergeCell ref="G347:K347"/>
    <mergeCell ref="B346:F346"/>
    <mergeCell ref="G346:K346"/>
    <mergeCell ref="B344:F344"/>
    <mergeCell ref="B345:E345"/>
    <mergeCell ref="F345:K345"/>
    <mergeCell ref="B343:F343"/>
    <mergeCell ref="G343:K343"/>
    <mergeCell ref="B342:F342"/>
    <mergeCell ref="G342:K342"/>
    <mergeCell ref="B341:F341"/>
    <mergeCell ref="G341:K341"/>
    <mergeCell ref="B340:F340"/>
    <mergeCell ref="G340:K340"/>
    <mergeCell ref="B339:F339"/>
    <mergeCell ref="G339:K339"/>
    <mergeCell ref="B338:E338"/>
    <mergeCell ref="F338:K338"/>
    <mergeCell ref="B337:F337"/>
    <mergeCell ref="B336:F336"/>
    <mergeCell ref="G336:K336"/>
    <mergeCell ref="B335:F335"/>
    <mergeCell ref="G335:K335"/>
    <mergeCell ref="B334:F334"/>
    <mergeCell ref="G334:K334"/>
    <mergeCell ref="B333:F333"/>
    <mergeCell ref="G333:K333"/>
    <mergeCell ref="B332:F332"/>
    <mergeCell ref="G332:K332"/>
    <mergeCell ref="B330:F330"/>
    <mergeCell ref="B331:E331"/>
    <mergeCell ref="F331:K331"/>
    <mergeCell ref="B329:F329"/>
    <mergeCell ref="G329:K329"/>
    <mergeCell ref="B328:F328"/>
    <mergeCell ref="G328:K328"/>
    <mergeCell ref="B327:F327"/>
    <mergeCell ref="G327:K327"/>
    <mergeCell ref="B325:F325"/>
    <mergeCell ref="B326:E326"/>
    <mergeCell ref="F326:K326"/>
    <mergeCell ref="B324:F324"/>
    <mergeCell ref="G324:K324"/>
    <mergeCell ref="B323:F323"/>
    <mergeCell ref="G323:K323"/>
    <mergeCell ref="B321:F321"/>
    <mergeCell ref="B322:E322"/>
    <mergeCell ref="F322:K322"/>
    <mergeCell ref="B320:F320"/>
    <mergeCell ref="G320:K320"/>
    <mergeCell ref="B319:F319"/>
    <mergeCell ref="G319:K319"/>
    <mergeCell ref="B318:F318"/>
    <mergeCell ref="G318:K318"/>
    <mergeCell ref="B317:F317"/>
    <mergeCell ref="G317:K317"/>
    <mergeCell ref="B315:F315"/>
    <mergeCell ref="B316:E316"/>
    <mergeCell ref="F316:K316"/>
    <mergeCell ref="B314:F314"/>
    <mergeCell ref="G314:K314"/>
    <mergeCell ref="B313:E313"/>
    <mergeCell ref="F313:K313"/>
    <mergeCell ref="B312:D312"/>
    <mergeCell ref="E312:K312"/>
    <mergeCell ref="B311:C311"/>
    <mergeCell ref="D311:K311"/>
    <mergeCell ref="B309:F309"/>
    <mergeCell ref="C310:K310"/>
    <mergeCell ref="B308:F308"/>
    <mergeCell ref="G308:K308"/>
    <mergeCell ref="B307:F307"/>
    <mergeCell ref="G307:K307"/>
    <mergeCell ref="B306:F306"/>
    <mergeCell ref="G306:K306"/>
    <mergeCell ref="B305:F305"/>
    <mergeCell ref="G305:K305"/>
    <mergeCell ref="B304:F304"/>
    <mergeCell ref="G304:K304"/>
    <mergeCell ref="B303:F303"/>
    <mergeCell ref="G303:K303"/>
    <mergeCell ref="B302:F302"/>
    <mergeCell ref="G302:K302"/>
    <mergeCell ref="B301:F301"/>
    <mergeCell ref="G301:K301"/>
    <mergeCell ref="B300:F300"/>
    <mergeCell ref="G300:K300"/>
    <mergeCell ref="B299:E299"/>
    <mergeCell ref="F299:K299"/>
    <mergeCell ref="B298:D298"/>
    <mergeCell ref="E298:K298"/>
    <mergeCell ref="B296:D296"/>
    <mergeCell ref="B297:C297"/>
    <mergeCell ref="D297:K297"/>
    <mergeCell ref="B295:F295"/>
    <mergeCell ref="G295:K295"/>
    <mergeCell ref="B294:F294"/>
    <mergeCell ref="G294:K294"/>
    <mergeCell ref="B293:F293"/>
    <mergeCell ref="G293:K293"/>
    <mergeCell ref="B291:F291"/>
    <mergeCell ref="B292:E292"/>
    <mergeCell ref="F292:K292"/>
    <mergeCell ref="B290:F290"/>
    <mergeCell ref="G290:K290"/>
    <mergeCell ref="B289:F289"/>
    <mergeCell ref="G289:K289"/>
    <mergeCell ref="B288:F288"/>
    <mergeCell ref="G288:K288"/>
    <mergeCell ref="B287:E287"/>
    <mergeCell ref="F287:K287"/>
    <mergeCell ref="B285:F285"/>
    <mergeCell ref="B286:D286"/>
    <mergeCell ref="E286:K286"/>
    <mergeCell ref="B284:F284"/>
    <mergeCell ref="G284:K284"/>
    <mergeCell ref="B283:F283"/>
    <mergeCell ref="G283:K283"/>
    <mergeCell ref="B282:F282"/>
    <mergeCell ref="G282:K282"/>
    <mergeCell ref="B281:F281"/>
    <mergeCell ref="G281:K281"/>
    <mergeCell ref="B280:F280"/>
    <mergeCell ref="G280:K280"/>
    <mergeCell ref="B279:F279"/>
    <mergeCell ref="G279:K279"/>
    <mergeCell ref="B278:F278"/>
    <mergeCell ref="G278:K278"/>
    <mergeCell ref="B277:F277"/>
    <mergeCell ref="G277:K277"/>
    <mergeCell ref="B276:F276"/>
    <mergeCell ref="G276:K276"/>
    <mergeCell ref="B275:F275"/>
    <mergeCell ref="G275:K275"/>
    <mergeCell ref="B274:F274"/>
    <mergeCell ref="G274:K274"/>
    <mergeCell ref="B273:F273"/>
    <mergeCell ref="G273:K273"/>
    <mergeCell ref="B272:F272"/>
    <mergeCell ref="G272:K272"/>
    <mergeCell ref="B271:F271"/>
    <mergeCell ref="G271:K271"/>
    <mergeCell ref="B269:F269"/>
    <mergeCell ref="B270:E270"/>
    <mergeCell ref="F270:K270"/>
    <mergeCell ref="B268:F268"/>
    <mergeCell ref="G268:K268"/>
    <mergeCell ref="B267:F267"/>
    <mergeCell ref="G267:K267"/>
    <mergeCell ref="B266:F266"/>
    <mergeCell ref="G266:K266"/>
    <mergeCell ref="B265:F265"/>
    <mergeCell ref="G265:K265"/>
    <mergeCell ref="B264:F264"/>
    <mergeCell ref="G264:K264"/>
    <mergeCell ref="B263:F263"/>
    <mergeCell ref="G263:K263"/>
    <mergeCell ref="B262:F262"/>
    <mergeCell ref="G262:K262"/>
    <mergeCell ref="B261:F261"/>
    <mergeCell ref="G261:K261"/>
    <mergeCell ref="B260:F260"/>
    <mergeCell ref="G260:K260"/>
    <mergeCell ref="B259:F259"/>
    <mergeCell ref="G259:K259"/>
    <mergeCell ref="B258:F258"/>
    <mergeCell ref="G258:K258"/>
    <mergeCell ref="B257:F257"/>
    <mergeCell ref="G257:K257"/>
    <mergeCell ref="B256:E256"/>
    <mergeCell ref="F256:K256"/>
    <mergeCell ref="B254:F254"/>
    <mergeCell ref="B255:D255"/>
    <mergeCell ref="E255:K255"/>
    <mergeCell ref="B253:F253"/>
    <mergeCell ref="G253:K253"/>
    <mergeCell ref="B252:F252"/>
    <mergeCell ref="G252:K252"/>
    <mergeCell ref="B251:F251"/>
    <mergeCell ref="G251:K251"/>
    <mergeCell ref="B250:F250"/>
    <mergeCell ref="G250:K250"/>
    <mergeCell ref="B249:F249"/>
    <mergeCell ref="G249:K249"/>
    <mergeCell ref="B248:F248"/>
    <mergeCell ref="G248:K248"/>
    <mergeCell ref="B247:F247"/>
    <mergeCell ref="G247:K247"/>
    <mergeCell ref="B246:F246"/>
    <mergeCell ref="G246:K246"/>
    <mergeCell ref="B244:F244"/>
    <mergeCell ref="B245:E245"/>
    <mergeCell ref="F245:K245"/>
    <mergeCell ref="B243:F243"/>
    <mergeCell ref="G243:K243"/>
    <mergeCell ref="B242:F242"/>
    <mergeCell ref="G242:K242"/>
    <mergeCell ref="B241:F241"/>
    <mergeCell ref="G241:K241"/>
    <mergeCell ref="B240:F240"/>
    <mergeCell ref="G240:K240"/>
    <mergeCell ref="B239:F239"/>
    <mergeCell ref="G239:K239"/>
    <mergeCell ref="B238:F238"/>
    <mergeCell ref="G238:K238"/>
    <mergeCell ref="B237:F237"/>
    <mergeCell ref="G237:K237"/>
    <mergeCell ref="B236:F236"/>
    <mergeCell ref="G236:K236"/>
    <mergeCell ref="B235:F235"/>
    <mergeCell ref="G235:K235"/>
    <mergeCell ref="B234:E234"/>
    <mergeCell ref="F234:K234"/>
    <mergeCell ref="B233:D233"/>
    <mergeCell ref="E233:K233"/>
    <mergeCell ref="C231:K231"/>
    <mergeCell ref="B232:C232"/>
    <mergeCell ref="D232:K232"/>
    <mergeCell ref="B229:F229"/>
    <mergeCell ref="B230:K230"/>
    <mergeCell ref="B228:F228"/>
    <mergeCell ref="G228:K228"/>
    <mergeCell ref="B227:E227"/>
    <mergeCell ref="F227:K227"/>
    <mergeCell ref="B226:D226"/>
    <mergeCell ref="E226:K226"/>
    <mergeCell ref="B225:C225"/>
    <mergeCell ref="D225:K225"/>
    <mergeCell ref="B223:F223"/>
    <mergeCell ref="C224:K224"/>
    <mergeCell ref="B222:F222"/>
    <mergeCell ref="G222:K222"/>
    <mergeCell ref="B221:F221"/>
    <mergeCell ref="G221:K221"/>
    <mergeCell ref="B220:F220"/>
    <mergeCell ref="G220:K220"/>
    <mergeCell ref="B219:F219"/>
    <mergeCell ref="G219:K219"/>
    <mergeCell ref="B218:F218"/>
    <mergeCell ref="G218:K218"/>
    <mergeCell ref="B217:E217"/>
    <mergeCell ref="F217:K217"/>
    <mergeCell ref="B216:D216"/>
    <mergeCell ref="E216:K216"/>
    <mergeCell ref="B214:F214"/>
    <mergeCell ref="B215:C215"/>
    <mergeCell ref="D215:K215"/>
    <mergeCell ref="B213:F213"/>
    <mergeCell ref="G213:K213"/>
    <mergeCell ref="B212:E212"/>
    <mergeCell ref="F212:K212"/>
    <mergeCell ref="B210:F210"/>
    <mergeCell ref="B211:D211"/>
    <mergeCell ref="E211:K211"/>
    <mergeCell ref="B209:F209"/>
    <mergeCell ref="G209:K209"/>
    <mergeCell ref="B208:E208"/>
    <mergeCell ref="F208:K208"/>
    <mergeCell ref="B206:F206"/>
    <mergeCell ref="B207:D207"/>
    <mergeCell ref="E207:K207"/>
    <mergeCell ref="B205:F205"/>
    <mergeCell ref="G205:K205"/>
    <mergeCell ref="B204:F204"/>
    <mergeCell ref="G204:K204"/>
    <mergeCell ref="B203:F203"/>
    <mergeCell ref="G203:K203"/>
    <mergeCell ref="B202:F202"/>
    <mergeCell ref="G202:K202"/>
    <mergeCell ref="B201:F201"/>
    <mergeCell ref="G201:K201"/>
    <mergeCell ref="B200:F200"/>
    <mergeCell ref="G200:K200"/>
    <mergeCell ref="B199:E199"/>
    <mergeCell ref="F199:K199"/>
    <mergeCell ref="B198:D198"/>
    <mergeCell ref="E198:K198"/>
    <mergeCell ref="B197:C197"/>
    <mergeCell ref="D197:K197"/>
    <mergeCell ref="B195:C195"/>
    <mergeCell ref="C196:K196"/>
    <mergeCell ref="B194:F194"/>
    <mergeCell ref="G194:K194"/>
    <mergeCell ref="B193:E193"/>
    <mergeCell ref="F193:K193"/>
    <mergeCell ref="B192:D192"/>
    <mergeCell ref="E192:K192"/>
    <mergeCell ref="B190:F190"/>
    <mergeCell ref="B191:C191"/>
    <mergeCell ref="D191:K191"/>
    <mergeCell ref="B189:F189"/>
    <mergeCell ref="G189:K189"/>
    <mergeCell ref="B188:E188"/>
    <mergeCell ref="F188:K188"/>
    <mergeCell ref="B186:F186"/>
    <mergeCell ref="B187:D187"/>
    <mergeCell ref="E187:K187"/>
    <mergeCell ref="B185:F185"/>
    <mergeCell ref="G185:K185"/>
    <mergeCell ref="B184:E184"/>
    <mergeCell ref="F184:K184"/>
    <mergeCell ref="B182:F182"/>
    <mergeCell ref="B183:D183"/>
    <mergeCell ref="E183:K183"/>
    <mergeCell ref="B181:F181"/>
    <mergeCell ref="G181:K181"/>
    <mergeCell ref="B180:F180"/>
    <mergeCell ref="G180:K180"/>
    <mergeCell ref="B179:F179"/>
    <mergeCell ref="G179:K179"/>
    <mergeCell ref="B178:F178"/>
    <mergeCell ref="G178:K178"/>
    <mergeCell ref="B177:F177"/>
    <mergeCell ref="G177:K177"/>
    <mergeCell ref="B176:F176"/>
    <mergeCell ref="G176:K176"/>
    <mergeCell ref="B175:F175"/>
    <mergeCell ref="G175:K175"/>
    <mergeCell ref="B174:F174"/>
    <mergeCell ref="G174:K174"/>
    <mergeCell ref="B173:F173"/>
    <mergeCell ref="G173:K173"/>
    <mergeCell ref="B172:E172"/>
    <mergeCell ref="F172:K172"/>
    <mergeCell ref="B170:F170"/>
    <mergeCell ref="B171:D171"/>
    <mergeCell ref="E171:K171"/>
    <mergeCell ref="B169:F169"/>
    <mergeCell ref="G169:K169"/>
    <mergeCell ref="B168:F168"/>
    <mergeCell ref="G168:K168"/>
    <mergeCell ref="B167:F167"/>
    <mergeCell ref="G167:K167"/>
    <mergeCell ref="B166:F166"/>
    <mergeCell ref="G166:K166"/>
    <mergeCell ref="B165:E165"/>
    <mergeCell ref="F165:K165"/>
    <mergeCell ref="B163:F163"/>
    <mergeCell ref="B164:D164"/>
    <mergeCell ref="E164:K164"/>
    <mergeCell ref="B162:F162"/>
    <mergeCell ref="G162:K162"/>
    <mergeCell ref="B161:F161"/>
    <mergeCell ref="G161:K161"/>
    <mergeCell ref="B160:F160"/>
    <mergeCell ref="G160:K160"/>
    <mergeCell ref="B159:F159"/>
    <mergeCell ref="G159:K159"/>
    <mergeCell ref="B158:F158"/>
    <mergeCell ref="G158:K158"/>
    <mergeCell ref="B157:F157"/>
    <mergeCell ref="G157:K157"/>
    <mergeCell ref="B156:E156"/>
    <mergeCell ref="F156:K156"/>
    <mergeCell ref="B155:D155"/>
    <mergeCell ref="E155:K155"/>
    <mergeCell ref="C153:K153"/>
    <mergeCell ref="B154:C154"/>
    <mergeCell ref="D154:K154"/>
    <mergeCell ref="B151:F151"/>
    <mergeCell ref="B152:K152"/>
    <mergeCell ref="B150:F150"/>
    <mergeCell ref="G150:K150"/>
    <mergeCell ref="B149:F149"/>
    <mergeCell ref="G149:K149"/>
    <mergeCell ref="B148:F148"/>
    <mergeCell ref="G148:K148"/>
    <mergeCell ref="B147:F147"/>
    <mergeCell ref="G147:K147"/>
    <mergeCell ref="B146:F146"/>
    <mergeCell ref="G146:K146"/>
    <mergeCell ref="B145:E145"/>
    <mergeCell ref="F145:K145"/>
    <mergeCell ref="B144:D144"/>
    <mergeCell ref="E144:K144"/>
    <mergeCell ref="B142:F142"/>
    <mergeCell ref="B143:C143"/>
    <mergeCell ref="D143:K143"/>
    <mergeCell ref="B141:F141"/>
    <mergeCell ref="G141:K141"/>
    <mergeCell ref="B140:E140"/>
    <mergeCell ref="F140:K140"/>
    <mergeCell ref="B138:F138"/>
    <mergeCell ref="B139:D139"/>
    <mergeCell ref="E139:K139"/>
    <mergeCell ref="B137:F137"/>
    <mergeCell ref="G137:K137"/>
    <mergeCell ref="B136:F136"/>
    <mergeCell ref="G136:K136"/>
    <mergeCell ref="B135:F135"/>
    <mergeCell ref="G135:K135"/>
    <mergeCell ref="B133:F133"/>
    <mergeCell ref="B134:E134"/>
    <mergeCell ref="F134:K134"/>
    <mergeCell ref="B132:F132"/>
    <mergeCell ref="G132:K132"/>
    <mergeCell ref="B131:F131"/>
    <mergeCell ref="G131:K131"/>
    <mergeCell ref="B130:F130"/>
    <mergeCell ref="G130:K130"/>
    <mergeCell ref="B129:E129"/>
    <mergeCell ref="F129:K129"/>
    <mergeCell ref="B127:F127"/>
    <mergeCell ref="B128:D128"/>
    <mergeCell ref="E128:K128"/>
    <mergeCell ref="B126:F126"/>
    <mergeCell ref="G126:K126"/>
    <mergeCell ref="B125:F125"/>
    <mergeCell ref="G125:K125"/>
    <mergeCell ref="B124:F124"/>
    <mergeCell ref="G124:K124"/>
    <mergeCell ref="B123:F123"/>
    <mergeCell ref="G123:K123"/>
    <mergeCell ref="B122:F122"/>
    <mergeCell ref="G122:K122"/>
    <mergeCell ref="B121:F121"/>
    <mergeCell ref="G121:K121"/>
    <mergeCell ref="B120:F120"/>
    <mergeCell ref="G120:K120"/>
    <mergeCell ref="B119:F119"/>
    <mergeCell ref="G119:K119"/>
    <mergeCell ref="B118:F118"/>
    <mergeCell ref="G118:K118"/>
    <mergeCell ref="B117:F117"/>
    <mergeCell ref="G117:K117"/>
    <mergeCell ref="B116:F116"/>
    <mergeCell ref="G116:K116"/>
    <mergeCell ref="B115:F115"/>
    <mergeCell ref="G115:K115"/>
    <mergeCell ref="B114:F114"/>
    <mergeCell ref="G114:K114"/>
    <mergeCell ref="B113:F113"/>
    <mergeCell ref="G113:K113"/>
    <mergeCell ref="B112:F112"/>
    <mergeCell ref="G112:K112"/>
    <mergeCell ref="B111:F111"/>
    <mergeCell ref="G111:K111"/>
    <mergeCell ref="B110:F110"/>
    <mergeCell ref="G110:K110"/>
    <mergeCell ref="B109:F109"/>
    <mergeCell ref="G109:K109"/>
    <mergeCell ref="B108:F108"/>
    <mergeCell ref="G108:K108"/>
    <mergeCell ref="B107:F107"/>
    <mergeCell ref="G107:K107"/>
    <mergeCell ref="B106:F106"/>
    <mergeCell ref="G106:K106"/>
    <mergeCell ref="B105:F105"/>
    <mergeCell ref="G105:K105"/>
    <mergeCell ref="B104:F104"/>
    <mergeCell ref="G104:K104"/>
    <mergeCell ref="B103:F103"/>
    <mergeCell ref="G103:K103"/>
    <mergeCell ref="B102:F102"/>
    <mergeCell ref="G102:K102"/>
    <mergeCell ref="B101:F101"/>
    <mergeCell ref="G101:K101"/>
    <mergeCell ref="B100:E100"/>
    <mergeCell ref="F100:K100"/>
    <mergeCell ref="B98:F98"/>
    <mergeCell ref="B99:D99"/>
    <mergeCell ref="E99:K99"/>
    <mergeCell ref="B97:F97"/>
    <mergeCell ref="G97:K97"/>
    <mergeCell ref="B96:F96"/>
    <mergeCell ref="G96:K96"/>
    <mergeCell ref="B95:F95"/>
    <mergeCell ref="G95:K95"/>
    <mergeCell ref="B94:F94"/>
    <mergeCell ref="G94:K94"/>
    <mergeCell ref="B93:F93"/>
    <mergeCell ref="G93:K93"/>
    <mergeCell ref="B92:F92"/>
    <mergeCell ref="G92:K92"/>
    <mergeCell ref="B91:F91"/>
    <mergeCell ref="G91:K91"/>
    <mergeCell ref="B90:F90"/>
    <mergeCell ref="G90:K90"/>
    <mergeCell ref="B89:F89"/>
    <mergeCell ref="G89:K89"/>
    <mergeCell ref="B88:F88"/>
    <mergeCell ref="G88:K88"/>
    <mergeCell ref="B87:F87"/>
    <mergeCell ref="G87:K87"/>
    <mergeCell ref="B86:F86"/>
    <mergeCell ref="G86:K86"/>
    <mergeCell ref="B85:F85"/>
    <mergeCell ref="G85:K85"/>
    <mergeCell ref="B84:F84"/>
    <mergeCell ref="G84:K84"/>
    <mergeCell ref="B83:F83"/>
    <mergeCell ref="G83:K83"/>
    <mergeCell ref="B82:F82"/>
    <mergeCell ref="G82:K82"/>
    <mergeCell ref="B81:F81"/>
    <mergeCell ref="G81:K81"/>
    <mergeCell ref="B80:F80"/>
    <mergeCell ref="G80:K80"/>
    <mergeCell ref="B79:F79"/>
    <mergeCell ref="G79:K79"/>
    <mergeCell ref="B78:F78"/>
    <mergeCell ref="G78:K78"/>
    <mergeCell ref="B77:F77"/>
    <mergeCell ref="G77:K77"/>
    <mergeCell ref="B76:F76"/>
    <mergeCell ref="G76:K76"/>
    <mergeCell ref="B75:F75"/>
    <mergeCell ref="G75:K75"/>
    <mergeCell ref="B74:F74"/>
    <mergeCell ref="G74:K74"/>
    <mergeCell ref="B73:F73"/>
    <mergeCell ref="G73:K73"/>
    <mergeCell ref="B72:F72"/>
    <mergeCell ref="G72:K72"/>
    <mergeCell ref="B71:F71"/>
    <mergeCell ref="G71:K71"/>
    <mergeCell ref="B70:F70"/>
    <mergeCell ref="G70:K70"/>
    <mergeCell ref="B69:E69"/>
    <mergeCell ref="F69:K69"/>
    <mergeCell ref="B68:D68"/>
    <mergeCell ref="E68:K68"/>
    <mergeCell ref="B67:C67"/>
    <mergeCell ref="D67:K67"/>
    <mergeCell ref="B65:F65"/>
    <mergeCell ref="C66:K66"/>
    <mergeCell ref="B64:F64"/>
    <mergeCell ref="G64:K64"/>
    <mergeCell ref="B63:F63"/>
    <mergeCell ref="G63:K63"/>
    <mergeCell ref="B62:E62"/>
    <mergeCell ref="F62:K62"/>
    <mergeCell ref="B60:F60"/>
    <mergeCell ref="B61:D61"/>
    <mergeCell ref="E61:K61"/>
    <mergeCell ref="B59:F59"/>
    <mergeCell ref="G59:K59"/>
    <mergeCell ref="B58:E58"/>
    <mergeCell ref="F58:K58"/>
    <mergeCell ref="B56:F56"/>
    <mergeCell ref="B57:D57"/>
    <mergeCell ref="E57:K57"/>
    <mergeCell ref="B55:F55"/>
    <mergeCell ref="G55:K55"/>
    <mergeCell ref="B54:E54"/>
    <mergeCell ref="F54:K54"/>
    <mergeCell ref="B52:F52"/>
    <mergeCell ref="B53:D53"/>
    <mergeCell ref="E53:K53"/>
    <mergeCell ref="B51:F51"/>
    <mergeCell ref="G51:K51"/>
    <mergeCell ref="B50:F50"/>
    <mergeCell ref="G50:K50"/>
    <mergeCell ref="B49:F49"/>
    <mergeCell ref="G49:K49"/>
    <mergeCell ref="B48:F48"/>
    <mergeCell ref="G48:K48"/>
    <mergeCell ref="B47:F47"/>
    <mergeCell ref="G47:K47"/>
    <mergeCell ref="B46:E46"/>
    <mergeCell ref="F46:K46"/>
    <mergeCell ref="B44:F44"/>
    <mergeCell ref="B45:D45"/>
    <mergeCell ref="E45:K45"/>
    <mergeCell ref="B43:F43"/>
    <mergeCell ref="G43:K43"/>
    <mergeCell ref="B42:F42"/>
    <mergeCell ref="G42:K42"/>
    <mergeCell ref="B41:F41"/>
    <mergeCell ref="G41:K41"/>
    <mergeCell ref="B40:F40"/>
    <mergeCell ref="G40:K40"/>
    <mergeCell ref="B39:E39"/>
    <mergeCell ref="F39:K39"/>
    <mergeCell ref="B38:D38"/>
    <mergeCell ref="E38:K38"/>
    <mergeCell ref="B36:F36"/>
    <mergeCell ref="B37:C37"/>
    <mergeCell ref="D37:K37"/>
    <mergeCell ref="B35:F35"/>
    <mergeCell ref="G35:K35"/>
    <mergeCell ref="B34:F34"/>
    <mergeCell ref="G34:K34"/>
    <mergeCell ref="B32:F32"/>
    <mergeCell ref="B33:E33"/>
    <mergeCell ref="F33:K33"/>
    <mergeCell ref="B31:F31"/>
    <mergeCell ref="G31:K31"/>
    <mergeCell ref="B30:F30"/>
    <mergeCell ref="G30:K30"/>
    <mergeCell ref="B29:F29"/>
    <mergeCell ref="G29:K29"/>
    <mergeCell ref="B28:F28"/>
    <mergeCell ref="G28:K28"/>
    <mergeCell ref="B27:F27"/>
    <mergeCell ref="G27:K27"/>
    <mergeCell ref="B25:F25"/>
    <mergeCell ref="B26:E26"/>
    <mergeCell ref="F26:K26"/>
    <mergeCell ref="B24:F24"/>
    <mergeCell ref="G24:K24"/>
    <mergeCell ref="B23:F23"/>
    <mergeCell ref="G23:K23"/>
    <mergeCell ref="B22:F22"/>
    <mergeCell ref="G22:K22"/>
    <mergeCell ref="B20:F20"/>
    <mergeCell ref="B21:E21"/>
    <mergeCell ref="F21:K21"/>
    <mergeCell ref="B19:F19"/>
    <mergeCell ref="G19:K19"/>
    <mergeCell ref="B18:F18"/>
    <mergeCell ref="G18:K18"/>
    <mergeCell ref="B17:F17"/>
    <mergeCell ref="G17:K17"/>
    <mergeCell ref="B16:F16"/>
    <mergeCell ref="G16:K16"/>
    <mergeCell ref="B15:F15"/>
    <mergeCell ref="G15:K15"/>
    <mergeCell ref="B13:F13"/>
    <mergeCell ref="B14:E14"/>
    <mergeCell ref="F14:K14"/>
    <mergeCell ref="B7:D7"/>
    <mergeCell ref="E7:K7"/>
    <mergeCell ref="C5:K5"/>
    <mergeCell ref="B6:C6"/>
    <mergeCell ref="D6:K6"/>
    <mergeCell ref="B4:K4"/>
    <mergeCell ref="B12:F12"/>
    <mergeCell ref="G12:K12"/>
    <mergeCell ref="B11:F11"/>
    <mergeCell ref="G11:K11"/>
    <mergeCell ref="B10:F10"/>
    <mergeCell ref="G10:K10"/>
    <mergeCell ref="B9:F9"/>
    <mergeCell ref="G9:K9"/>
    <mergeCell ref="B8:E8"/>
    <mergeCell ref="F8:K8"/>
  </mergeCells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908CE-41B8-4724-B95F-1E023C8808BA}">
  <dimension ref="A1:L500"/>
  <sheetViews>
    <sheetView topLeftCell="A460" workbookViewId="0">
      <selection activeCell="O230" sqref="O230"/>
    </sheetView>
  </sheetViews>
  <sheetFormatPr defaultColWidth="9.109375" defaultRowHeight="13.2" x14ac:dyDescent="0.25"/>
  <cols>
    <col min="1" max="1" width="16.33203125" style="126" customWidth="1"/>
    <col min="2" max="6" width="0.88671875" style="126" customWidth="1"/>
    <col min="7" max="7" width="57.33203125" style="126" bestFit="1" customWidth="1"/>
    <col min="8" max="8" width="15.33203125" style="147" bestFit="1" customWidth="1"/>
    <col min="9" max="10" width="13.109375" style="147" bestFit="1" customWidth="1"/>
    <col min="11" max="11" width="15.33203125" style="147" bestFit="1" customWidth="1"/>
    <col min="12" max="12" width="13.109375" style="126" bestFit="1" customWidth="1"/>
    <col min="13" max="244" width="9.109375" style="126"/>
    <col min="245" max="245" width="11.33203125" style="126" customWidth="1"/>
    <col min="246" max="246" width="2.33203125" style="126" customWidth="1"/>
    <col min="247" max="250" width="1.33203125" style="126" customWidth="1"/>
    <col min="251" max="251" width="0.88671875" style="126" customWidth="1"/>
    <col min="252" max="252" width="15.44140625" style="126" customWidth="1"/>
    <col min="253" max="253" width="0.88671875" style="126" customWidth="1"/>
    <col min="254" max="254" width="12.5546875" style="126" customWidth="1"/>
    <col min="255" max="255" width="4.44140625" style="126" customWidth="1"/>
    <col min="256" max="256" width="2.109375" style="126" customWidth="1"/>
    <col min="257" max="257" width="0.33203125" style="126" customWidth="1"/>
    <col min="258" max="258" width="0.5546875" style="126" customWidth="1"/>
    <col min="259" max="259" width="6.44140625" style="126" customWidth="1"/>
    <col min="260" max="260" width="3.109375" style="126" customWidth="1"/>
    <col min="261" max="261" width="1.5546875" style="126" customWidth="1"/>
    <col min="262" max="262" width="3.33203125" style="126" customWidth="1"/>
    <col min="263" max="263" width="9.109375" style="126"/>
    <col min="264" max="264" width="6.88671875" style="126" customWidth="1"/>
    <col min="265" max="265" width="1.5546875" style="126" customWidth="1"/>
    <col min="266" max="266" width="4.44140625" style="126" customWidth="1"/>
    <col min="267" max="267" width="5" style="126" customWidth="1"/>
    <col min="268" max="268" width="7.33203125" style="126" customWidth="1"/>
    <col min="269" max="500" width="9.109375" style="126"/>
    <col min="501" max="501" width="11.33203125" style="126" customWidth="1"/>
    <col min="502" max="502" width="2.33203125" style="126" customWidth="1"/>
    <col min="503" max="506" width="1.33203125" style="126" customWidth="1"/>
    <col min="507" max="507" width="0.88671875" style="126" customWidth="1"/>
    <col min="508" max="508" width="15.44140625" style="126" customWidth="1"/>
    <col min="509" max="509" width="0.88671875" style="126" customWidth="1"/>
    <col min="510" max="510" width="12.5546875" style="126" customWidth="1"/>
    <col min="511" max="511" width="4.44140625" style="126" customWidth="1"/>
    <col min="512" max="512" width="2.109375" style="126" customWidth="1"/>
    <col min="513" max="513" width="0.33203125" style="126" customWidth="1"/>
    <col min="514" max="514" width="0.5546875" style="126" customWidth="1"/>
    <col min="515" max="515" width="6.44140625" style="126" customWidth="1"/>
    <col min="516" max="516" width="3.109375" style="126" customWidth="1"/>
    <col min="517" max="517" width="1.5546875" style="126" customWidth="1"/>
    <col min="518" max="518" width="3.33203125" style="126" customWidth="1"/>
    <col min="519" max="519" width="9.109375" style="126"/>
    <col min="520" max="520" width="6.88671875" style="126" customWidth="1"/>
    <col min="521" max="521" width="1.5546875" style="126" customWidth="1"/>
    <col min="522" max="522" width="4.44140625" style="126" customWidth="1"/>
    <col min="523" max="523" width="5" style="126" customWidth="1"/>
    <col min="524" max="524" width="7.33203125" style="126" customWidth="1"/>
    <col min="525" max="756" width="9.109375" style="126"/>
    <col min="757" max="757" width="11.33203125" style="126" customWidth="1"/>
    <col min="758" max="758" width="2.33203125" style="126" customWidth="1"/>
    <col min="759" max="762" width="1.33203125" style="126" customWidth="1"/>
    <col min="763" max="763" width="0.88671875" style="126" customWidth="1"/>
    <col min="764" max="764" width="15.44140625" style="126" customWidth="1"/>
    <col min="765" max="765" width="0.88671875" style="126" customWidth="1"/>
    <col min="766" max="766" width="12.5546875" style="126" customWidth="1"/>
    <col min="767" max="767" width="4.44140625" style="126" customWidth="1"/>
    <col min="768" max="768" width="2.109375" style="126" customWidth="1"/>
    <col min="769" max="769" width="0.33203125" style="126" customWidth="1"/>
    <col min="770" max="770" width="0.5546875" style="126" customWidth="1"/>
    <col min="771" max="771" width="6.44140625" style="126" customWidth="1"/>
    <col min="772" max="772" width="3.109375" style="126" customWidth="1"/>
    <col min="773" max="773" width="1.5546875" style="126" customWidth="1"/>
    <col min="774" max="774" width="3.33203125" style="126" customWidth="1"/>
    <col min="775" max="775" width="9.109375" style="126"/>
    <col min="776" max="776" width="6.88671875" style="126" customWidth="1"/>
    <col min="777" max="777" width="1.5546875" style="126" customWidth="1"/>
    <col min="778" max="778" width="4.44140625" style="126" customWidth="1"/>
    <col min="779" max="779" width="5" style="126" customWidth="1"/>
    <col min="780" max="780" width="7.33203125" style="126" customWidth="1"/>
    <col min="781" max="1012" width="9.109375" style="126"/>
    <col min="1013" max="1013" width="11.33203125" style="126" customWidth="1"/>
    <col min="1014" max="1014" width="2.33203125" style="126" customWidth="1"/>
    <col min="1015" max="1018" width="1.33203125" style="126" customWidth="1"/>
    <col min="1019" max="1019" width="0.88671875" style="126" customWidth="1"/>
    <col min="1020" max="1020" width="15.44140625" style="126" customWidth="1"/>
    <col min="1021" max="1021" width="0.88671875" style="126" customWidth="1"/>
    <col min="1022" max="1022" width="12.5546875" style="126" customWidth="1"/>
    <col min="1023" max="1023" width="4.44140625" style="126" customWidth="1"/>
    <col min="1024" max="1024" width="2.109375" style="126" customWidth="1"/>
    <col min="1025" max="1025" width="0.33203125" style="126" customWidth="1"/>
    <col min="1026" max="1026" width="0.5546875" style="126" customWidth="1"/>
    <col min="1027" max="1027" width="6.44140625" style="126" customWidth="1"/>
    <col min="1028" max="1028" width="3.109375" style="126" customWidth="1"/>
    <col min="1029" max="1029" width="1.5546875" style="126" customWidth="1"/>
    <col min="1030" max="1030" width="3.33203125" style="126" customWidth="1"/>
    <col min="1031" max="1031" width="9.109375" style="126"/>
    <col min="1032" max="1032" width="6.88671875" style="126" customWidth="1"/>
    <col min="1033" max="1033" width="1.5546875" style="126" customWidth="1"/>
    <col min="1034" max="1034" width="4.44140625" style="126" customWidth="1"/>
    <col min="1035" max="1035" width="5" style="126" customWidth="1"/>
    <col min="1036" max="1036" width="7.33203125" style="126" customWidth="1"/>
    <col min="1037" max="1268" width="9.109375" style="126"/>
    <col min="1269" max="1269" width="11.33203125" style="126" customWidth="1"/>
    <col min="1270" max="1270" width="2.33203125" style="126" customWidth="1"/>
    <col min="1271" max="1274" width="1.33203125" style="126" customWidth="1"/>
    <col min="1275" max="1275" width="0.88671875" style="126" customWidth="1"/>
    <col min="1276" max="1276" width="15.44140625" style="126" customWidth="1"/>
    <col min="1277" max="1277" width="0.88671875" style="126" customWidth="1"/>
    <col min="1278" max="1278" width="12.5546875" style="126" customWidth="1"/>
    <col min="1279" max="1279" width="4.44140625" style="126" customWidth="1"/>
    <col min="1280" max="1280" width="2.109375" style="126" customWidth="1"/>
    <col min="1281" max="1281" width="0.33203125" style="126" customWidth="1"/>
    <col min="1282" max="1282" width="0.5546875" style="126" customWidth="1"/>
    <col min="1283" max="1283" width="6.44140625" style="126" customWidth="1"/>
    <col min="1284" max="1284" width="3.109375" style="126" customWidth="1"/>
    <col min="1285" max="1285" width="1.5546875" style="126" customWidth="1"/>
    <col min="1286" max="1286" width="3.33203125" style="126" customWidth="1"/>
    <col min="1287" max="1287" width="9.109375" style="126"/>
    <col min="1288" max="1288" width="6.88671875" style="126" customWidth="1"/>
    <col min="1289" max="1289" width="1.5546875" style="126" customWidth="1"/>
    <col min="1290" max="1290" width="4.44140625" style="126" customWidth="1"/>
    <col min="1291" max="1291" width="5" style="126" customWidth="1"/>
    <col min="1292" max="1292" width="7.33203125" style="126" customWidth="1"/>
    <col min="1293" max="1524" width="9.109375" style="126"/>
    <col min="1525" max="1525" width="11.33203125" style="126" customWidth="1"/>
    <col min="1526" max="1526" width="2.33203125" style="126" customWidth="1"/>
    <col min="1527" max="1530" width="1.33203125" style="126" customWidth="1"/>
    <col min="1531" max="1531" width="0.88671875" style="126" customWidth="1"/>
    <col min="1532" max="1532" width="15.44140625" style="126" customWidth="1"/>
    <col min="1533" max="1533" width="0.88671875" style="126" customWidth="1"/>
    <col min="1534" max="1534" width="12.5546875" style="126" customWidth="1"/>
    <col min="1535" max="1535" width="4.44140625" style="126" customWidth="1"/>
    <col min="1536" max="1536" width="2.109375" style="126" customWidth="1"/>
    <col min="1537" max="1537" width="0.33203125" style="126" customWidth="1"/>
    <col min="1538" max="1538" width="0.5546875" style="126" customWidth="1"/>
    <col min="1539" max="1539" width="6.44140625" style="126" customWidth="1"/>
    <col min="1540" max="1540" width="3.109375" style="126" customWidth="1"/>
    <col min="1541" max="1541" width="1.5546875" style="126" customWidth="1"/>
    <col min="1542" max="1542" width="3.33203125" style="126" customWidth="1"/>
    <col min="1543" max="1543" width="9.109375" style="126"/>
    <col min="1544" max="1544" width="6.88671875" style="126" customWidth="1"/>
    <col min="1545" max="1545" width="1.5546875" style="126" customWidth="1"/>
    <col min="1546" max="1546" width="4.44140625" style="126" customWidth="1"/>
    <col min="1547" max="1547" width="5" style="126" customWidth="1"/>
    <col min="1548" max="1548" width="7.33203125" style="126" customWidth="1"/>
    <col min="1549" max="1780" width="9.109375" style="126"/>
    <col min="1781" max="1781" width="11.33203125" style="126" customWidth="1"/>
    <col min="1782" max="1782" width="2.33203125" style="126" customWidth="1"/>
    <col min="1783" max="1786" width="1.33203125" style="126" customWidth="1"/>
    <col min="1787" max="1787" width="0.88671875" style="126" customWidth="1"/>
    <col min="1788" max="1788" width="15.44140625" style="126" customWidth="1"/>
    <col min="1789" max="1789" width="0.88671875" style="126" customWidth="1"/>
    <col min="1790" max="1790" width="12.5546875" style="126" customWidth="1"/>
    <col min="1791" max="1791" width="4.44140625" style="126" customWidth="1"/>
    <col min="1792" max="1792" width="2.109375" style="126" customWidth="1"/>
    <col min="1793" max="1793" width="0.33203125" style="126" customWidth="1"/>
    <col min="1794" max="1794" width="0.5546875" style="126" customWidth="1"/>
    <col min="1795" max="1795" width="6.44140625" style="126" customWidth="1"/>
    <col min="1796" max="1796" width="3.109375" style="126" customWidth="1"/>
    <col min="1797" max="1797" width="1.5546875" style="126" customWidth="1"/>
    <col min="1798" max="1798" width="3.33203125" style="126" customWidth="1"/>
    <col min="1799" max="1799" width="9.109375" style="126"/>
    <col min="1800" max="1800" width="6.88671875" style="126" customWidth="1"/>
    <col min="1801" max="1801" width="1.5546875" style="126" customWidth="1"/>
    <col min="1802" max="1802" width="4.44140625" style="126" customWidth="1"/>
    <col min="1803" max="1803" width="5" style="126" customWidth="1"/>
    <col min="1804" max="1804" width="7.33203125" style="126" customWidth="1"/>
    <col min="1805" max="2036" width="9.109375" style="126"/>
    <col min="2037" max="2037" width="11.33203125" style="126" customWidth="1"/>
    <col min="2038" max="2038" width="2.33203125" style="126" customWidth="1"/>
    <col min="2039" max="2042" width="1.33203125" style="126" customWidth="1"/>
    <col min="2043" max="2043" width="0.88671875" style="126" customWidth="1"/>
    <col min="2044" max="2044" width="15.44140625" style="126" customWidth="1"/>
    <col min="2045" max="2045" width="0.88671875" style="126" customWidth="1"/>
    <col min="2046" max="2046" width="12.5546875" style="126" customWidth="1"/>
    <col min="2047" max="2047" width="4.44140625" style="126" customWidth="1"/>
    <col min="2048" max="2048" width="2.109375" style="126" customWidth="1"/>
    <col min="2049" max="2049" width="0.33203125" style="126" customWidth="1"/>
    <col min="2050" max="2050" width="0.5546875" style="126" customWidth="1"/>
    <col min="2051" max="2051" width="6.44140625" style="126" customWidth="1"/>
    <col min="2052" max="2052" width="3.109375" style="126" customWidth="1"/>
    <col min="2053" max="2053" width="1.5546875" style="126" customWidth="1"/>
    <col min="2054" max="2054" width="3.33203125" style="126" customWidth="1"/>
    <col min="2055" max="2055" width="9.109375" style="126"/>
    <col min="2056" max="2056" width="6.88671875" style="126" customWidth="1"/>
    <col min="2057" max="2057" width="1.5546875" style="126" customWidth="1"/>
    <col min="2058" max="2058" width="4.44140625" style="126" customWidth="1"/>
    <col min="2059" max="2059" width="5" style="126" customWidth="1"/>
    <col min="2060" max="2060" width="7.33203125" style="126" customWidth="1"/>
    <col min="2061" max="2292" width="9.109375" style="126"/>
    <col min="2293" max="2293" width="11.33203125" style="126" customWidth="1"/>
    <col min="2294" max="2294" width="2.33203125" style="126" customWidth="1"/>
    <col min="2295" max="2298" width="1.33203125" style="126" customWidth="1"/>
    <col min="2299" max="2299" width="0.88671875" style="126" customWidth="1"/>
    <col min="2300" max="2300" width="15.44140625" style="126" customWidth="1"/>
    <col min="2301" max="2301" width="0.88671875" style="126" customWidth="1"/>
    <col min="2302" max="2302" width="12.5546875" style="126" customWidth="1"/>
    <col min="2303" max="2303" width="4.44140625" style="126" customWidth="1"/>
    <col min="2304" max="2304" width="2.109375" style="126" customWidth="1"/>
    <col min="2305" max="2305" width="0.33203125" style="126" customWidth="1"/>
    <col min="2306" max="2306" width="0.5546875" style="126" customWidth="1"/>
    <col min="2307" max="2307" width="6.44140625" style="126" customWidth="1"/>
    <col min="2308" max="2308" width="3.109375" style="126" customWidth="1"/>
    <col min="2309" max="2309" width="1.5546875" style="126" customWidth="1"/>
    <col min="2310" max="2310" width="3.33203125" style="126" customWidth="1"/>
    <col min="2311" max="2311" width="9.109375" style="126"/>
    <col min="2312" max="2312" width="6.88671875" style="126" customWidth="1"/>
    <col min="2313" max="2313" width="1.5546875" style="126" customWidth="1"/>
    <col min="2314" max="2314" width="4.44140625" style="126" customWidth="1"/>
    <col min="2315" max="2315" width="5" style="126" customWidth="1"/>
    <col min="2316" max="2316" width="7.33203125" style="126" customWidth="1"/>
    <col min="2317" max="2548" width="9.109375" style="126"/>
    <col min="2549" max="2549" width="11.33203125" style="126" customWidth="1"/>
    <col min="2550" max="2550" width="2.33203125" style="126" customWidth="1"/>
    <col min="2551" max="2554" width="1.33203125" style="126" customWidth="1"/>
    <col min="2555" max="2555" width="0.88671875" style="126" customWidth="1"/>
    <col min="2556" max="2556" width="15.44140625" style="126" customWidth="1"/>
    <col min="2557" max="2557" width="0.88671875" style="126" customWidth="1"/>
    <col min="2558" max="2558" width="12.5546875" style="126" customWidth="1"/>
    <col min="2559" max="2559" width="4.44140625" style="126" customWidth="1"/>
    <col min="2560" max="2560" width="2.109375" style="126" customWidth="1"/>
    <col min="2561" max="2561" width="0.33203125" style="126" customWidth="1"/>
    <col min="2562" max="2562" width="0.5546875" style="126" customWidth="1"/>
    <col min="2563" max="2563" width="6.44140625" style="126" customWidth="1"/>
    <col min="2564" max="2564" width="3.109375" style="126" customWidth="1"/>
    <col min="2565" max="2565" width="1.5546875" style="126" customWidth="1"/>
    <col min="2566" max="2566" width="3.33203125" style="126" customWidth="1"/>
    <col min="2567" max="2567" width="9.109375" style="126"/>
    <col min="2568" max="2568" width="6.88671875" style="126" customWidth="1"/>
    <col min="2569" max="2569" width="1.5546875" style="126" customWidth="1"/>
    <col min="2570" max="2570" width="4.44140625" style="126" customWidth="1"/>
    <col min="2571" max="2571" width="5" style="126" customWidth="1"/>
    <col min="2572" max="2572" width="7.33203125" style="126" customWidth="1"/>
    <col min="2573" max="2804" width="9.109375" style="126"/>
    <col min="2805" max="2805" width="11.33203125" style="126" customWidth="1"/>
    <col min="2806" max="2806" width="2.33203125" style="126" customWidth="1"/>
    <col min="2807" max="2810" width="1.33203125" style="126" customWidth="1"/>
    <col min="2811" max="2811" width="0.88671875" style="126" customWidth="1"/>
    <col min="2812" max="2812" width="15.44140625" style="126" customWidth="1"/>
    <col min="2813" max="2813" width="0.88671875" style="126" customWidth="1"/>
    <col min="2814" max="2814" width="12.5546875" style="126" customWidth="1"/>
    <col min="2815" max="2815" width="4.44140625" style="126" customWidth="1"/>
    <col min="2816" max="2816" width="2.109375" style="126" customWidth="1"/>
    <col min="2817" max="2817" width="0.33203125" style="126" customWidth="1"/>
    <col min="2818" max="2818" width="0.5546875" style="126" customWidth="1"/>
    <col min="2819" max="2819" width="6.44140625" style="126" customWidth="1"/>
    <col min="2820" max="2820" width="3.109375" style="126" customWidth="1"/>
    <col min="2821" max="2821" width="1.5546875" style="126" customWidth="1"/>
    <col min="2822" max="2822" width="3.33203125" style="126" customWidth="1"/>
    <col min="2823" max="2823" width="9.109375" style="126"/>
    <col min="2824" max="2824" width="6.88671875" style="126" customWidth="1"/>
    <col min="2825" max="2825" width="1.5546875" style="126" customWidth="1"/>
    <col min="2826" max="2826" width="4.44140625" style="126" customWidth="1"/>
    <col min="2827" max="2827" width="5" style="126" customWidth="1"/>
    <col min="2828" max="2828" width="7.33203125" style="126" customWidth="1"/>
    <col min="2829" max="3060" width="9.109375" style="126"/>
    <col min="3061" max="3061" width="11.33203125" style="126" customWidth="1"/>
    <col min="3062" max="3062" width="2.33203125" style="126" customWidth="1"/>
    <col min="3063" max="3066" width="1.33203125" style="126" customWidth="1"/>
    <col min="3067" max="3067" width="0.88671875" style="126" customWidth="1"/>
    <col min="3068" max="3068" width="15.44140625" style="126" customWidth="1"/>
    <col min="3069" max="3069" width="0.88671875" style="126" customWidth="1"/>
    <col min="3070" max="3070" width="12.5546875" style="126" customWidth="1"/>
    <col min="3071" max="3071" width="4.44140625" style="126" customWidth="1"/>
    <col min="3072" max="3072" width="2.109375" style="126" customWidth="1"/>
    <col min="3073" max="3073" width="0.33203125" style="126" customWidth="1"/>
    <col min="3074" max="3074" width="0.5546875" style="126" customWidth="1"/>
    <col min="3075" max="3075" width="6.44140625" style="126" customWidth="1"/>
    <col min="3076" max="3076" width="3.109375" style="126" customWidth="1"/>
    <col min="3077" max="3077" width="1.5546875" style="126" customWidth="1"/>
    <col min="3078" max="3078" width="3.33203125" style="126" customWidth="1"/>
    <col min="3079" max="3079" width="9.109375" style="126"/>
    <col min="3080" max="3080" width="6.88671875" style="126" customWidth="1"/>
    <col min="3081" max="3081" width="1.5546875" style="126" customWidth="1"/>
    <col min="3082" max="3082" width="4.44140625" style="126" customWidth="1"/>
    <col min="3083" max="3083" width="5" style="126" customWidth="1"/>
    <col min="3084" max="3084" width="7.33203125" style="126" customWidth="1"/>
    <col min="3085" max="3316" width="9.109375" style="126"/>
    <col min="3317" max="3317" width="11.33203125" style="126" customWidth="1"/>
    <col min="3318" max="3318" width="2.33203125" style="126" customWidth="1"/>
    <col min="3319" max="3322" width="1.33203125" style="126" customWidth="1"/>
    <col min="3323" max="3323" width="0.88671875" style="126" customWidth="1"/>
    <col min="3324" max="3324" width="15.44140625" style="126" customWidth="1"/>
    <col min="3325" max="3325" width="0.88671875" style="126" customWidth="1"/>
    <col min="3326" max="3326" width="12.5546875" style="126" customWidth="1"/>
    <col min="3327" max="3327" width="4.44140625" style="126" customWidth="1"/>
    <col min="3328" max="3328" width="2.109375" style="126" customWidth="1"/>
    <col min="3329" max="3329" width="0.33203125" style="126" customWidth="1"/>
    <col min="3330" max="3330" width="0.5546875" style="126" customWidth="1"/>
    <col min="3331" max="3331" width="6.44140625" style="126" customWidth="1"/>
    <col min="3332" max="3332" width="3.109375" style="126" customWidth="1"/>
    <col min="3333" max="3333" width="1.5546875" style="126" customWidth="1"/>
    <col min="3334" max="3334" width="3.33203125" style="126" customWidth="1"/>
    <col min="3335" max="3335" width="9.109375" style="126"/>
    <col min="3336" max="3336" width="6.88671875" style="126" customWidth="1"/>
    <col min="3337" max="3337" width="1.5546875" style="126" customWidth="1"/>
    <col min="3338" max="3338" width="4.44140625" style="126" customWidth="1"/>
    <col min="3339" max="3339" width="5" style="126" customWidth="1"/>
    <col min="3340" max="3340" width="7.33203125" style="126" customWidth="1"/>
    <col min="3341" max="3572" width="9.109375" style="126"/>
    <col min="3573" max="3573" width="11.33203125" style="126" customWidth="1"/>
    <col min="3574" max="3574" width="2.33203125" style="126" customWidth="1"/>
    <col min="3575" max="3578" width="1.33203125" style="126" customWidth="1"/>
    <col min="3579" max="3579" width="0.88671875" style="126" customWidth="1"/>
    <col min="3580" max="3580" width="15.44140625" style="126" customWidth="1"/>
    <col min="3581" max="3581" width="0.88671875" style="126" customWidth="1"/>
    <col min="3582" max="3582" width="12.5546875" style="126" customWidth="1"/>
    <col min="3583" max="3583" width="4.44140625" style="126" customWidth="1"/>
    <col min="3584" max="3584" width="2.109375" style="126" customWidth="1"/>
    <col min="3585" max="3585" width="0.33203125" style="126" customWidth="1"/>
    <col min="3586" max="3586" width="0.5546875" style="126" customWidth="1"/>
    <col min="3587" max="3587" width="6.44140625" style="126" customWidth="1"/>
    <col min="3588" max="3588" width="3.109375" style="126" customWidth="1"/>
    <col min="3589" max="3589" width="1.5546875" style="126" customWidth="1"/>
    <col min="3590" max="3590" width="3.33203125" style="126" customWidth="1"/>
    <col min="3591" max="3591" width="9.109375" style="126"/>
    <col min="3592" max="3592" width="6.88671875" style="126" customWidth="1"/>
    <col min="3593" max="3593" width="1.5546875" style="126" customWidth="1"/>
    <col min="3594" max="3594" width="4.44140625" style="126" customWidth="1"/>
    <col min="3595" max="3595" width="5" style="126" customWidth="1"/>
    <col min="3596" max="3596" width="7.33203125" style="126" customWidth="1"/>
    <col min="3597" max="3828" width="9.109375" style="126"/>
    <col min="3829" max="3829" width="11.33203125" style="126" customWidth="1"/>
    <col min="3830" max="3830" width="2.33203125" style="126" customWidth="1"/>
    <col min="3831" max="3834" width="1.33203125" style="126" customWidth="1"/>
    <col min="3835" max="3835" width="0.88671875" style="126" customWidth="1"/>
    <col min="3836" max="3836" width="15.44140625" style="126" customWidth="1"/>
    <col min="3837" max="3837" width="0.88671875" style="126" customWidth="1"/>
    <col min="3838" max="3838" width="12.5546875" style="126" customWidth="1"/>
    <col min="3839" max="3839" width="4.44140625" style="126" customWidth="1"/>
    <col min="3840" max="3840" width="2.109375" style="126" customWidth="1"/>
    <col min="3841" max="3841" width="0.33203125" style="126" customWidth="1"/>
    <col min="3842" max="3842" width="0.5546875" style="126" customWidth="1"/>
    <col min="3843" max="3843" width="6.44140625" style="126" customWidth="1"/>
    <col min="3844" max="3844" width="3.109375" style="126" customWidth="1"/>
    <col min="3845" max="3845" width="1.5546875" style="126" customWidth="1"/>
    <col min="3846" max="3846" width="3.33203125" style="126" customWidth="1"/>
    <col min="3847" max="3847" width="9.109375" style="126"/>
    <col min="3848" max="3848" width="6.88671875" style="126" customWidth="1"/>
    <col min="3849" max="3849" width="1.5546875" style="126" customWidth="1"/>
    <col min="3850" max="3850" width="4.44140625" style="126" customWidth="1"/>
    <col min="3851" max="3851" width="5" style="126" customWidth="1"/>
    <col min="3852" max="3852" width="7.33203125" style="126" customWidth="1"/>
    <col min="3853" max="4084" width="9.109375" style="126"/>
    <col min="4085" max="4085" width="11.33203125" style="126" customWidth="1"/>
    <col min="4086" max="4086" width="2.33203125" style="126" customWidth="1"/>
    <col min="4087" max="4090" width="1.33203125" style="126" customWidth="1"/>
    <col min="4091" max="4091" width="0.88671875" style="126" customWidth="1"/>
    <col min="4092" max="4092" width="15.44140625" style="126" customWidth="1"/>
    <col min="4093" max="4093" width="0.88671875" style="126" customWidth="1"/>
    <col min="4094" max="4094" width="12.5546875" style="126" customWidth="1"/>
    <col min="4095" max="4095" width="4.44140625" style="126" customWidth="1"/>
    <col min="4096" max="4096" width="2.109375" style="126" customWidth="1"/>
    <col min="4097" max="4097" width="0.33203125" style="126" customWidth="1"/>
    <col min="4098" max="4098" width="0.5546875" style="126" customWidth="1"/>
    <col min="4099" max="4099" width="6.44140625" style="126" customWidth="1"/>
    <col min="4100" max="4100" width="3.109375" style="126" customWidth="1"/>
    <col min="4101" max="4101" width="1.5546875" style="126" customWidth="1"/>
    <col min="4102" max="4102" width="3.33203125" style="126" customWidth="1"/>
    <col min="4103" max="4103" width="9.109375" style="126"/>
    <col min="4104" max="4104" width="6.88671875" style="126" customWidth="1"/>
    <col min="4105" max="4105" width="1.5546875" style="126" customWidth="1"/>
    <col min="4106" max="4106" width="4.44140625" style="126" customWidth="1"/>
    <col min="4107" max="4107" width="5" style="126" customWidth="1"/>
    <col min="4108" max="4108" width="7.33203125" style="126" customWidth="1"/>
    <col min="4109" max="4340" width="9.109375" style="126"/>
    <col min="4341" max="4341" width="11.33203125" style="126" customWidth="1"/>
    <col min="4342" max="4342" width="2.33203125" style="126" customWidth="1"/>
    <col min="4343" max="4346" width="1.33203125" style="126" customWidth="1"/>
    <col min="4347" max="4347" width="0.88671875" style="126" customWidth="1"/>
    <col min="4348" max="4348" width="15.44140625" style="126" customWidth="1"/>
    <col min="4349" max="4349" width="0.88671875" style="126" customWidth="1"/>
    <col min="4350" max="4350" width="12.5546875" style="126" customWidth="1"/>
    <col min="4351" max="4351" width="4.44140625" style="126" customWidth="1"/>
    <col min="4352" max="4352" width="2.109375" style="126" customWidth="1"/>
    <col min="4353" max="4353" width="0.33203125" style="126" customWidth="1"/>
    <col min="4354" max="4354" width="0.5546875" style="126" customWidth="1"/>
    <col min="4355" max="4355" width="6.44140625" style="126" customWidth="1"/>
    <col min="4356" max="4356" width="3.109375" style="126" customWidth="1"/>
    <col min="4357" max="4357" width="1.5546875" style="126" customWidth="1"/>
    <col min="4358" max="4358" width="3.33203125" style="126" customWidth="1"/>
    <col min="4359" max="4359" width="9.109375" style="126"/>
    <col min="4360" max="4360" width="6.88671875" style="126" customWidth="1"/>
    <col min="4361" max="4361" width="1.5546875" style="126" customWidth="1"/>
    <col min="4362" max="4362" width="4.44140625" style="126" customWidth="1"/>
    <col min="4363" max="4363" width="5" style="126" customWidth="1"/>
    <col min="4364" max="4364" width="7.33203125" style="126" customWidth="1"/>
    <col min="4365" max="4596" width="9.109375" style="126"/>
    <col min="4597" max="4597" width="11.33203125" style="126" customWidth="1"/>
    <col min="4598" max="4598" width="2.33203125" style="126" customWidth="1"/>
    <col min="4599" max="4602" width="1.33203125" style="126" customWidth="1"/>
    <col min="4603" max="4603" width="0.88671875" style="126" customWidth="1"/>
    <col min="4604" max="4604" width="15.44140625" style="126" customWidth="1"/>
    <col min="4605" max="4605" width="0.88671875" style="126" customWidth="1"/>
    <col min="4606" max="4606" width="12.5546875" style="126" customWidth="1"/>
    <col min="4607" max="4607" width="4.44140625" style="126" customWidth="1"/>
    <col min="4608" max="4608" width="2.109375" style="126" customWidth="1"/>
    <col min="4609" max="4609" width="0.33203125" style="126" customWidth="1"/>
    <col min="4610" max="4610" width="0.5546875" style="126" customWidth="1"/>
    <col min="4611" max="4611" width="6.44140625" style="126" customWidth="1"/>
    <col min="4612" max="4612" width="3.109375" style="126" customWidth="1"/>
    <col min="4613" max="4613" width="1.5546875" style="126" customWidth="1"/>
    <col min="4614" max="4614" width="3.33203125" style="126" customWidth="1"/>
    <col min="4615" max="4615" width="9.109375" style="126"/>
    <col min="4616" max="4616" width="6.88671875" style="126" customWidth="1"/>
    <col min="4617" max="4617" width="1.5546875" style="126" customWidth="1"/>
    <col min="4618" max="4618" width="4.44140625" style="126" customWidth="1"/>
    <col min="4619" max="4619" width="5" style="126" customWidth="1"/>
    <col min="4620" max="4620" width="7.33203125" style="126" customWidth="1"/>
    <col min="4621" max="4852" width="9.109375" style="126"/>
    <col min="4853" max="4853" width="11.33203125" style="126" customWidth="1"/>
    <col min="4854" max="4854" width="2.33203125" style="126" customWidth="1"/>
    <col min="4855" max="4858" width="1.33203125" style="126" customWidth="1"/>
    <col min="4859" max="4859" width="0.88671875" style="126" customWidth="1"/>
    <col min="4860" max="4860" width="15.44140625" style="126" customWidth="1"/>
    <col min="4861" max="4861" width="0.88671875" style="126" customWidth="1"/>
    <col min="4862" max="4862" width="12.5546875" style="126" customWidth="1"/>
    <col min="4863" max="4863" width="4.44140625" style="126" customWidth="1"/>
    <col min="4864" max="4864" width="2.109375" style="126" customWidth="1"/>
    <col min="4865" max="4865" width="0.33203125" style="126" customWidth="1"/>
    <col min="4866" max="4866" width="0.5546875" style="126" customWidth="1"/>
    <col min="4867" max="4867" width="6.44140625" style="126" customWidth="1"/>
    <col min="4868" max="4868" width="3.109375" style="126" customWidth="1"/>
    <col min="4869" max="4869" width="1.5546875" style="126" customWidth="1"/>
    <col min="4870" max="4870" width="3.33203125" style="126" customWidth="1"/>
    <col min="4871" max="4871" width="9.109375" style="126"/>
    <col min="4872" max="4872" width="6.88671875" style="126" customWidth="1"/>
    <col min="4873" max="4873" width="1.5546875" style="126" customWidth="1"/>
    <col min="4874" max="4874" width="4.44140625" style="126" customWidth="1"/>
    <col min="4875" max="4875" width="5" style="126" customWidth="1"/>
    <col min="4876" max="4876" width="7.33203125" style="126" customWidth="1"/>
    <col min="4877" max="5108" width="9.109375" style="126"/>
    <col min="5109" max="5109" width="11.33203125" style="126" customWidth="1"/>
    <col min="5110" max="5110" width="2.33203125" style="126" customWidth="1"/>
    <col min="5111" max="5114" width="1.33203125" style="126" customWidth="1"/>
    <col min="5115" max="5115" width="0.88671875" style="126" customWidth="1"/>
    <col min="5116" max="5116" width="15.44140625" style="126" customWidth="1"/>
    <col min="5117" max="5117" width="0.88671875" style="126" customWidth="1"/>
    <col min="5118" max="5118" width="12.5546875" style="126" customWidth="1"/>
    <col min="5119" max="5119" width="4.44140625" style="126" customWidth="1"/>
    <col min="5120" max="5120" width="2.109375" style="126" customWidth="1"/>
    <col min="5121" max="5121" width="0.33203125" style="126" customWidth="1"/>
    <col min="5122" max="5122" width="0.5546875" style="126" customWidth="1"/>
    <col min="5123" max="5123" width="6.44140625" style="126" customWidth="1"/>
    <col min="5124" max="5124" width="3.109375" style="126" customWidth="1"/>
    <col min="5125" max="5125" width="1.5546875" style="126" customWidth="1"/>
    <col min="5126" max="5126" width="3.33203125" style="126" customWidth="1"/>
    <col min="5127" max="5127" width="9.109375" style="126"/>
    <col min="5128" max="5128" width="6.88671875" style="126" customWidth="1"/>
    <col min="5129" max="5129" width="1.5546875" style="126" customWidth="1"/>
    <col min="5130" max="5130" width="4.44140625" style="126" customWidth="1"/>
    <col min="5131" max="5131" width="5" style="126" customWidth="1"/>
    <col min="5132" max="5132" width="7.33203125" style="126" customWidth="1"/>
    <col min="5133" max="5364" width="9.109375" style="126"/>
    <col min="5365" max="5365" width="11.33203125" style="126" customWidth="1"/>
    <col min="5366" max="5366" width="2.33203125" style="126" customWidth="1"/>
    <col min="5367" max="5370" width="1.33203125" style="126" customWidth="1"/>
    <col min="5371" max="5371" width="0.88671875" style="126" customWidth="1"/>
    <col min="5372" max="5372" width="15.44140625" style="126" customWidth="1"/>
    <col min="5373" max="5373" width="0.88671875" style="126" customWidth="1"/>
    <col min="5374" max="5374" width="12.5546875" style="126" customWidth="1"/>
    <col min="5375" max="5375" width="4.44140625" style="126" customWidth="1"/>
    <col min="5376" max="5376" width="2.109375" style="126" customWidth="1"/>
    <col min="5377" max="5377" width="0.33203125" style="126" customWidth="1"/>
    <col min="5378" max="5378" width="0.5546875" style="126" customWidth="1"/>
    <col min="5379" max="5379" width="6.44140625" style="126" customWidth="1"/>
    <col min="5380" max="5380" width="3.109375" style="126" customWidth="1"/>
    <col min="5381" max="5381" width="1.5546875" style="126" customWidth="1"/>
    <col min="5382" max="5382" width="3.33203125" style="126" customWidth="1"/>
    <col min="5383" max="5383" width="9.109375" style="126"/>
    <col min="5384" max="5384" width="6.88671875" style="126" customWidth="1"/>
    <col min="5385" max="5385" width="1.5546875" style="126" customWidth="1"/>
    <col min="5386" max="5386" width="4.44140625" style="126" customWidth="1"/>
    <col min="5387" max="5387" width="5" style="126" customWidth="1"/>
    <col min="5388" max="5388" width="7.33203125" style="126" customWidth="1"/>
    <col min="5389" max="5620" width="9.109375" style="126"/>
    <col min="5621" max="5621" width="11.33203125" style="126" customWidth="1"/>
    <col min="5622" max="5622" width="2.33203125" style="126" customWidth="1"/>
    <col min="5623" max="5626" width="1.33203125" style="126" customWidth="1"/>
    <col min="5627" max="5627" width="0.88671875" style="126" customWidth="1"/>
    <col min="5628" max="5628" width="15.44140625" style="126" customWidth="1"/>
    <col min="5629" max="5629" width="0.88671875" style="126" customWidth="1"/>
    <col min="5630" max="5630" width="12.5546875" style="126" customWidth="1"/>
    <col min="5631" max="5631" width="4.44140625" style="126" customWidth="1"/>
    <col min="5632" max="5632" width="2.109375" style="126" customWidth="1"/>
    <col min="5633" max="5633" width="0.33203125" style="126" customWidth="1"/>
    <col min="5634" max="5634" width="0.5546875" style="126" customWidth="1"/>
    <col min="5635" max="5635" width="6.44140625" style="126" customWidth="1"/>
    <col min="5636" max="5636" width="3.109375" style="126" customWidth="1"/>
    <col min="5637" max="5637" width="1.5546875" style="126" customWidth="1"/>
    <col min="5638" max="5638" width="3.33203125" style="126" customWidth="1"/>
    <col min="5639" max="5639" width="9.109375" style="126"/>
    <col min="5640" max="5640" width="6.88671875" style="126" customWidth="1"/>
    <col min="5641" max="5641" width="1.5546875" style="126" customWidth="1"/>
    <col min="5642" max="5642" width="4.44140625" style="126" customWidth="1"/>
    <col min="5643" max="5643" width="5" style="126" customWidth="1"/>
    <col min="5644" max="5644" width="7.33203125" style="126" customWidth="1"/>
    <col min="5645" max="5876" width="9.109375" style="126"/>
    <col min="5877" max="5877" width="11.33203125" style="126" customWidth="1"/>
    <col min="5878" max="5878" width="2.33203125" style="126" customWidth="1"/>
    <col min="5879" max="5882" width="1.33203125" style="126" customWidth="1"/>
    <col min="5883" max="5883" width="0.88671875" style="126" customWidth="1"/>
    <col min="5884" max="5884" width="15.44140625" style="126" customWidth="1"/>
    <col min="5885" max="5885" width="0.88671875" style="126" customWidth="1"/>
    <col min="5886" max="5886" width="12.5546875" style="126" customWidth="1"/>
    <col min="5887" max="5887" width="4.44140625" style="126" customWidth="1"/>
    <col min="5888" max="5888" width="2.109375" style="126" customWidth="1"/>
    <col min="5889" max="5889" width="0.33203125" style="126" customWidth="1"/>
    <col min="5890" max="5890" width="0.5546875" style="126" customWidth="1"/>
    <col min="5891" max="5891" width="6.44140625" style="126" customWidth="1"/>
    <col min="5892" max="5892" width="3.109375" style="126" customWidth="1"/>
    <col min="5893" max="5893" width="1.5546875" style="126" customWidth="1"/>
    <col min="5894" max="5894" width="3.33203125" style="126" customWidth="1"/>
    <col min="5895" max="5895" width="9.109375" style="126"/>
    <col min="5896" max="5896" width="6.88671875" style="126" customWidth="1"/>
    <col min="5897" max="5897" width="1.5546875" style="126" customWidth="1"/>
    <col min="5898" max="5898" width="4.44140625" style="126" customWidth="1"/>
    <col min="5899" max="5899" width="5" style="126" customWidth="1"/>
    <col min="5900" max="5900" width="7.33203125" style="126" customWidth="1"/>
    <col min="5901" max="6132" width="9.109375" style="126"/>
    <col min="6133" max="6133" width="11.33203125" style="126" customWidth="1"/>
    <col min="6134" max="6134" width="2.33203125" style="126" customWidth="1"/>
    <col min="6135" max="6138" width="1.33203125" style="126" customWidth="1"/>
    <col min="6139" max="6139" width="0.88671875" style="126" customWidth="1"/>
    <col min="6140" max="6140" width="15.44140625" style="126" customWidth="1"/>
    <col min="6141" max="6141" width="0.88671875" style="126" customWidth="1"/>
    <col min="6142" max="6142" width="12.5546875" style="126" customWidth="1"/>
    <col min="6143" max="6143" width="4.44140625" style="126" customWidth="1"/>
    <col min="6144" max="6144" width="2.109375" style="126" customWidth="1"/>
    <col min="6145" max="6145" width="0.33203125" style="126" customWidth="1"/>
    <col min="6146" max="6146" width="0.5546875" style="126" customWidth="1"/>
    <col min="6147" max="6147" width="6.44140625" style="126" customWidth="1"/>
    <col min="6148" max="6148" width="3.109375" style="126" customWidth="1"/>
    <col min="6149" max="6149" width="1.5546875" style="126" customWidth="1"/>
    <col min="6150" max="6150" width="3.33203125" style="126" customWidth="1"/>
    <col min="6151" max="6151" width="9.109375" style="126"/>
    <col min="6152" max="6152" width="6.88671875" style="126" customWidth="1"/>
    <col min="6153" max="6153" width="1.5546875" style="126" customWidth="1"/>
    <col min="6154" max="6154" width="4.44140625" style="126" customWidth="1"/>
    <col min="6155" max="6155" width="5" style="126" customWidth="1"/>
    <col min="6156" max="6156" width="7.33203125" style="126" customWidth="1"/>
    <col min="6157" max="6388" width="9.109375" style="126"/>
    <col min="6389" max="6389" width="11.33203125" style="126" customWidth="1"/>
    <col min="6390" max="6390" width="2.33203125" style="126" customWidth="1"/>
    <col min="6391" max="6394" width="1.33203125" style="126" customWidth="1"/>
    <col min="6395" max="6395" width="0.88671875" style="126" customWidth="1"/>
    <col min="6396" max="6396" width="15.44140625" style="126" customWidth="1"/>
    <col min="6397" max="6397" width="0.88671875" style="126" customWidth="1"/>
    <col min="6398" max="6398" width="12.5546875" style="126" customWidth="1"/>
    <col min="6399" max="6399" width="4.44140625" style="126" customWidth="1"/>
    <col min="6400" max="6400" width="2.109375" style="126" customWidth="1"/>
    <col min="6401" max="6401" width="0.33203125" style="126" customWidth="1"/>
    <col min="6402" max="6402" width="0.5546875" style="126" customWidth="1"/>
    <col min="6403" max="6403" width="6.44140625" style="126" customWidth="1"/>
    <col min="6404" max="6404" width="3.109375" style="126" customWidth="1"/>
    <col min="6405" max="6405" width="1.5546875" style="126" customWidth="1"/>
    <col min="6406" max="6406" width="3.33203125" style="126" customWidth="1"/>
    <col min="6407" max="6407" width="9.109375" style="126"/>
    <col min="6408" max="6408" width="6.88671875" style="126" customWidth="1"/>
    <col min="6409" max="6409" width="1.5546875" style="126" customWidth="1"/>
    <col min="6410" max="6410" width="4.44140625" style="126" customWidth="1"/>
    <col min="6411" max="6411" width="5" style="126" customWidth="1"/>
    <col min="6412" max="6412" width="7.33203125" style="126" customWidth="1"/>
    <col min="6413" max="6644" width="9.109375" style="126"/>
    <col min="6645" max="6645" width="11.33203125" style="126" customWidth="1"/>
    <col min="6646" max="6646" width="2.33203125" style="126" customWidth="1"/>
    <col min="6647" max="6650" width="1.33203125" style="126" customWidth="1"/>
    <col min="6651" max="6651" width="0.88671875" style="126" customWidth="1"/>
    <col min="6652" max="6652" width="15.44140625" style="126" customWidth="1"/>
    <col min="6653" max="6653" width="0.88671875" style="126" customWidth="1"/>
    <col min="6654" max="6654" width="12.5546875" style="126" customWidth="1"/>
    <col min="6655" max="6655" width="4.44140625" style="126" customWidth="1"/>
    <col min="6656" max="6656" width="2.109375" style="126" customWidth="1"/>
    <col min="6657" max="6657" width="0.33203125" style="126" customWidth="1"/>
    <col min="6658" max="6658" width="0.5546875" style="126" customWidth="1"/>
    <col min="6659" max="6659" width="6.44140625" style="126" customWidth="1"/>
    <col min="6660" max="6660" width="3.109375" style="126" customWidth="1"/>
    <col min="6661" max="6661" width="1.5546875" style="126" customWidth="1"/>
    <col min="6662" max="6662" width="3.33203125" style="126" customWidth="1"/>
    <col min="6663" max="6663" width="9.109375" style="126"/>
    <col min="6664" max="6664" width="6.88671875" style="126" customWidth="1"/>
    <col min="6665" max="6665" width="1.5546875" style="126" customWidth="1"/>
    <col min="6666" max="6666" width="4.44140625" style="126" customWidth="1"/>
    <col min="6667" max="6667" width="5" style="126" customWidth="1"/>
    <col min="6668" max="6668" width="7.33203125" style="126" customWidth="1"/>
    <col min="6669" max="6900" width="9.109375" style="126"/>
    <col min="6901" max="6901" width="11.33203125" style="126" customWidth="1"/>
    <col min="6902" max="6902" width="2.33203125" style="126" customWidth="1"/>
    <col min="6903" max="6906" width="1.33203125" style="126" customWidth="1"/>
    <col min="6907" max="6907" width="0.88671875" style="126" customWidth="1"/>
    <col min="6908" max="6908" width="15.44140625" style="126" customWidth="1"/>
    <col min="6909" max="6909" width="0.88671875" style="126" customWidth="1"/>
    <col min="6910" max="6910" width="12.5546875" style="126" customWidth="1"/>
    <col min="6911" max="6911" width="4.44140625" style="126" customWidth="1"/>
    <col min="6912" max="6912" width="2.109375" style="126" customWidth="1"/>
    <col min="6913" max="6913" width="0.33203125" style="126" customWidth="1"/>
    <col min="6914" max="6914" width="0.5546875" style="126" customWidth="1"/>
    <col min="6915" max="6915" width="6.44140625" style="126" customWidth="1"/>
    <col min="6916" max="6916" width="3.109375" style="126" customWidth="1"/>
    <col min="6917" max="6917" width="1.5546875" style="126" customWidth="1"/>
    <col min="6918" max="6918" width="3.33203125" style="126" customWidth="1"/>
    <col min="6919" max="6919" width="9.109375" style="126"/>
    <col min="6920" max="6920" width="6.88671875" style="126" customWidth="1"/>
    <col min="6921" max="6921" width="1.5546875" style="126" customWidth="1"/>
    <col min="6922" max="6922" width="4.44140625" style="126" customWidth="1"/>
    <col min="6923" max="6923" width="5" style="126" customWidth="1"/>
    <col min="6924" max="6924" width="7.33203125" style="126" customWidth="1"/>
    <col min="6925" max="7156" width="9.109375" style="126"/>
    <col min="7157" max="7157" width="11.33203125" style="126" customWidth="1"/>
    <col min="7158" max="7158" width="2.33203125" style="126" customWidth="1"/>
    <col min="7159" max="7162" width="1.33203125" style="126" customWidth="1"/>
    <col min="7163" max="7163" width="0.88671875" style="126" customWidth="1"/>
    <col min="7164" max="7164" width="15.44140625" style="126" customWidth="1"/>
    <col min="7165" max="7165" width="0.88671875" style="126" customWidth="1"/>
    <col min="7166" max="7166" width="12.5546875" style="126" customWidth="1"/>
    <col min="7167" max="7167" width="4.44140625" style="126" customWidth="1"/>
    <col min="7168" max="7168" width="2.109375" style="126" customWidth="1"/>
    <col min="7169" max="7169" width="0.33203125" style="126" customWidth="1"/>
    <col min="7170" max="7170" width="0.5546875" style="126" customWidth="1"/>
    <col min="7171" max="7171" width="6.44140625" style="126" customWidth="1"/>
    <col min="7172" max="7172" width="3.109375" style="126" customWidth="1"/>
    <col min="7173" max="7173" width="1.5546875" style="126" customWidth="1"/>
    <col min="7174" max="7174" width="3.33203125" style="126" customWidth="1"/>
    <col min="7175" max="7175" width="9.109375" style="126"/>
    <col min="7176" max="7176" width="6.88671875" style="126" customWidth="1"/>
    <col min="7177" max="7177" width="1.5546875" style="126" customWidth="1"/>
    <col min="7178" max="7178" width="4.44140625" style="126" customWidth="1"/>
    <col min="7179" max="7179" width="5" style="126" customWidth="1"/>
    <col min="7180" max="7180" width="7.33203125" style="126" customWidth="1"/>
    <col min="7181" max="7412" width="9.109375" style="126"/>
    <col min="7413" max="7413" width="11.33203125" style="126" customWidth="1"/>
    <col min="7414" max="7414" width="2.33203125" style="126" customWidth="1"/>
    <col min="7415" max="7418" width="1.33203125" style="126" customWidth="1"/>
    <col min="7419" max="7419" width="0.88671875" style="126" customWidth="1"/>
    <col min="7420" max="7420" width="15.44140625" style="126" customWidth="1"/>
    <col min="7421" max="7421" width="0.88671875" style="126" customWidth="1"/>
    <col min="7422" max="7422" width="12.5546875" style="126" customWidth="1"/>
    <col min="7423" max="7423" width="4.44140625" style="126" customWidth="1"/>
    <col min="7424" max="7424" width="2.109375" style="126" customWidth="1"/>
    <col min="7425" max="7425" width="0.33203125" style="126" customWidth="1"/>
    <col min="7426" max="7426" width="0.5546875" style="126" customWidth="1"/>
    <col min="7427" max="7427" width="6.44140625" style="126" customWidth="1"/>
    <col min="7428" max="7428" width="3.109375" style="126" customWidth="1"/>
    <col min="7429" max="7429" width="1.5546875" style="126" customWidth="1"/>
    <col min="7430" max="7430" width="3.33203125" style="126" customWidth="1"/>
    <col min="7431" max="7431" width="9.109375" style="126"/>
    <col min="7432" max="7432" width="6.88671875" style="126" customWidth="1"/>
    <col min="7433" max="7433" width="1.5546875" style="126" customWidth="1"/>
    <col min="7434" max="7434" width="4.44140625" style="126" customWidth="1"/>
    <col min="7435" max="7435" width="5" style="126" customWidth="1"/>
    <col min="7436" max="7436" width="7.33203125" style="126" customWidth="1"/>
    <col min="7437" max="7668" width="9.109375" style="126"/>
    <col min="7669" max="7669" width="11.33203125" style="126" customWidth="1"/>
    <col min="7670" max="7670" width="2.33203125" style="126" customWidth="1"/>
    <col min="7671" max="7674" width="1.33203125" style="126" customWidth="1"/>
    <col min="7675" max="7675" width="0.88671875" style="126" customWidth="1"/>
    <col min="7676" max="7676" width="15.44140625" style="126" customWidth="1"/>
    <col min="7677" max="7677" width="0.88671875" style="126" customWidth="1"/>
    <col min="7678" max="7678" width="12.5546875" style="126" customWidth="1"/>
    <col min="7679" max="7679" width="4.44140625" style="126" customWidth="1"/>
    <col min="7680" max="7680" width="2.109375" style="126" customWidth="1"/>
    <col min="7681" max="7681" width="0.33203125" style="126" customWidth="1"/>
    <col min="7682" max="7682" width="0.5546875" style="126" customWidth="1"/>
    <col min="7683" max="7683" width="6.44140625" style="126" customWidth="1"/>
    <col min="7684" max="7684" width="3.109375" style="126" customWidth="1"/>
    <col min="7685" max="7685" width="1.5546875" style="126" customWidth="1"/>
    <col min="7686" max="7686" width="3.33203125" style="126" customWidth="1"/>
    <col min="7687" max="7687" width="9.109375" style="126"/>
    <col min="7688" max="7688" width="6.88671875" style="126" customWidth="1"/>
    <col min="7689" max="7689" width="1.5546875" style="126" customWidth="1"/>
    <col min="7690" max="7690" width="4.44140625" style="126" customWidth="1"/>
    <col min="7691" max="7691" width="5" style="126" customWidth="1"/>
    <col min="7692" max="7692" width="7.33203125" style="126" customWidth="1"/>
    <col min="7693" max="7924" width="9.109375" style="126"/>
    <col min="7925" max="7925" width="11.33203125" style="126" customWidth="1"/>
    <col min="7926" max="7926" width="2.33203125" style="126" customWidth="1"/>
    <col min="7927" max="7930" width="1.33203125" style="126" customWidth="1"/>
    <col min="7931" max="7931" width="0.88671875" style="126" customWidth="1"/>
    <col min="7932" max="7932" width="15.44140625" style="126" customWidth="1"/>
    <col min="7933" max="7933" width="0.88671875" style="126" customWidth="1"/>
    <col min="7934" max="7934" width="12.5546875" style="126" customWidth="1"/>
    <col min="7935" max="7935" width="4.44140625" style="126" customWidth="1"/>
    <col min="7936" max="7936" width="2.109375" style="126" customWidth="1"/>
    <col min="7937" max="7937" width="0.33203125" style="126" customWidth="1"/>
    <col min="7938" max="7938" width="0.5546875" style="126" customWidth="1"/>
    <col min="7939" max="7939" width="6.44140625" style="126" customWidth="1"/>
    <col min="7940" max="7940" width="3.109375" style="126" customWidth="1"/>
    <col min="7941" max="7941" width="1.5546875" style="126" customWidth="1"/>
    <col min="7942" max="7942" width="3.33203125" style="126" customWidth="1"/>
    <col min="7943" max="7943" width="9.109375" style="126"/>
    <col min="7944" max="7944" width="6.88671875" style="126" customWidth="1"/>
    <col min="7945" max="7945" width="1.5546875" style="126" customWidth="1"/>
    <col min="7946" max="7946" width="4.44140625" style="126" customWidth="1"/>
    <col min="7947" max="7947" width="5" style="126" customWidth="1"/>
    <col min="7948" max="7948" width="7.33203125" style="126" customWidth="1"/>
    <col min="7949" max="8180" width="9.109375" style="126"/>
    <col min="8181" max="8181" width="11.33203125" style="126" customWidth="1"/>
    <col min="8182" max="8182" width="2.33203125" style="126" customWidth="1"/>
    <col min="8183" max="8186" width="1.33203125" style="126" customWidth="1"/>
    <col min="8187" max="8187" width="0.88671875" style="126" customWidth="1"/>
    <col min="8188" max="8188" width="15.44140625" style="126" customWidth="1"/>
    <col min="8189" max="8189" width="0.88671875" style="126" customWidth="1"/>
    <col min="8190" max="8190" width="12.5546875" style="126" customWidth="1"/>
    <col min="8191" max="8191" width="4.44140625" style="126" customWidth="1"/>
    <col min="8192" max="8192" width="2.109375" style="126" customWidth="1"/>
    <col min="8193" max="8193" width="0.33203125" style="126" customWidth="1"/>
    <col min="8194" max="8194" width="0.5546875" style="126" customWidth="1"/>
    <col min="8195" max="8195" width="6.44140625" style="126" customWidth="1"/>
    <col min="8196" max="8196" width="3.109375" style="126" customWidth="1"/>
    <col min="8197" max="8197" width="1.5546875" style="126" customWidth="1"/>
    <col min="8198" max="8198" width="3.33203125" style="126" customWidth="1"/>
    <col min="8199" max="8199" width="9.109375" style="126"/>
    <col min="8200" max="8200" width="6.88671875" style="126" customWidth="1"/>
    <col min="8201" max="8201" width="1.5546875" style="126" customWidth="1"/>
    <col min="8202" max="8202" width="4.44140625" style="126" customWidth="1"/>
    <col min="8203" max="8203" width="5" style="126" customWidth="1"/>
    <col min="8204" max="8204" width="7.33203125" style="126" customWidth="1"/>
    <col min="8205" max="8436" width="9.109375" style="126"/>
    <col min="8437" max="8437" width="11.33203125" style="126" customWidth="1"/>
    <col min="8438" max="8438" width="2.33203125" style="126" customWidth="1"/>
    <col min="8439" max="8442" width="1.33203125" style="126" customWidth="1"/>
    <col min="8443" max="8443" width="0.88671875" style="126" customWidth="1"/>
    <col min="8444" max="8444" width="15.44140625" style="126" customWidth="1"/>
    <col min="8445" max="8445" width="0.88671875" style="126" customWidth="1"/>
    <col min="8446" max="8446" width="12.5546875" style="126" customWidth="1"/>
    <col min="8447" max="8447" width="4.44140625" style="126" customWidth="1"/>
    <col min="8448" max="8448" width="2.109375" style="126" customWidth="1"/>
    <col min="8449" max="8449" width="0.33203125" style="126" customWidth="1"/>
    <col min="8450" max="8450" width="0.5546875" style="126" customWidth="1"/>
    <col min="8451" max="8451" width="6.44140625" style="126" customWidth="1"/>
    <col min="8452" max="8452" width="3.109375" style="126" customWidth="1"/>
    <col min="8453" max="8453" width="1.5546875" style="126" customWidth="1"/>
    <col min="8454" max="8454" width="3.33203125" style="126" customWidth="1"/>
    <col min="8455" max="8455" width="9.109375" style="126"/>
    <col min="8456" max="8456" width="6.88671875" style="126" customWidth="1"/>
    <col min="8457" max="8457" width="1.5546875" style="126" customWidth="1"/>
    <col min="8458" max="8458" width="4.44140625" style="126" customWidth="1"/>
    <col min="8459" max="8459" width="5" style="126" customWidth="1"/>
    <col min="8460" max="8460" width="7.33203125" style="126" customWidth="1"/>
    <col min="8461" max="8692" width="9.109375" style="126"/>
    <col min="8693" max="8693" width="11.33203125" style="126" customWidth="1"/>
    <col min="8694" max="8694" width="2.33203125" style="126" customWidth="1"/>
    <col min="8695" max="8698" width="1.33203125" style="126" customWidth="1"/>
    <col min="8699" max="8699" width="0.88671875" style="126" customWidth="1"/>
    <col min="8700" max="8700" width="15.44140625" style="126" customWidth="1"/>
    <col min="8701" max="8701" width="0.88671875" style="126" customWidth="1"/>
    <col min="8702" max="8702" width="12.5546875" style="126" customWidth="1"/>
    <col min="8703" max="8703" width="4.44140625" style="126" customWidth="1"/>
    <col min="8704" max="8704" width="2.109375" style="126" customWidth="1"/>
    <col min="8705" max="8705" width="0.33203125" style="126" customWidth="1"/>
    <col min="8706" max="8706" width="0.5546875" style="126" customWidth="1"/>
    <col min="8707" max="8707" width="6.44140625" style="126" customWidth="1"/>
    <col min="8708" max="8708" width="3.109375" style="126" customWidth="1"/>
    <col min="8709" max="8709" width="1.5546875" style="126" customWidth="1"/>
    <col min="8710" max="8710" width="3.33203125" style="126" customWidth="1"/>
    <col min="8711" max="8711" width="9.109375" style="126"/>
    <col min="8712" max="8712" width="6.88671875" style="126" customWidth="1"/>
    <col min="8713" max="8713" width="1.5546875" style="126" customWidth="1"/>
    <col min="8714" max="8714" width="4.44140625" style="126" customWidth="1"/>
    <col min="8715" max="8715" width="5" style="126" customWidth="1"/>
    <col min="8716" max="8716" width="7.33203125" style="126" customWidth="1"/>
    <col min="8717" max="8948" width="9.109375" style="126"/>
    <col min="8949" max="8949" width="11.33203125" style="126" customWidth="1"/>
    <col min="8950" max="8950" width="2.33203125" style="126" customWidth="1"/>
    <col min="8951" max="8954" width="1.33203125" style="126" customWidth="1"/>
    <col min="8955" max="8955" width="0.88671875" style="126" customWidth="1"/>
    <col min="8956" max="8956" width="15.44140625" style="126" customWidth="1"/>
    <col min="8957" max="8957" width="0.88671875" style="126" customWidth="1"/>
    <col min="8958" max="8958" width="12.5546875" style="126" customWidth="1"/>
    <col min="8959" max="8959" width="4.44140625" style="126" customWidth="1"/>
    <col min="8960" max="8960" width="2.109375" style="126" customWidth="1"/>
    <col min="8961" max="8961" width="0.33203125" style="126" customWidth="1"/>
    <col min="8962" max="8962" width="0.5546875" style="126" customWidth="1"/>
    <col min="8963" max="8963" width="6.44140625" style="126" customWidth="1"/>
    <col min="8964" max="8964" width="3.109375" style="126" customWidth="1"/>
    <col min="8965" max="8965" width="1.5546875" style="126" customWidth="1"/>
    <col min="8966" max="8966" width="3.33203125" style="126" customWidth="1"/>
    <col min="8967" max="8967" width="9.109375" style="126"/>
    <col min="8968" max="8968" width="6.88671875" style="126" customWidth="1"/>
    <col min="8969" max="8969" width="1.5546875" style="126" customWidth="1"/>
    <col min="8970" max="8970" width="4.44140625" style="126" customWidth="1"/>
    <col min="8971" max="8971" width="5" style="126" customWidth="1"/>
    <col min="8972" max="8972" width="7.33203125" style="126" customWidth="1"/>
    <col min="8973" max="9204" width="9.109375" style="126"/>
    <col min="9205" max="9205" width="11.33203125" style="126" customWidth="1"/>
    <col min="9206" max="9206" width="2.33203125" style="126" customWidth="1"/>
    <col min="9207" max="9210" width="1.33203125" style="126" customWidth="1"/>
    <col min="9211" max="9211" width="0.88671875" style="126" customWidth="1"/>
    <col min="9212" max="9212" width="15.44140625" style="126" customWidth="1"/>
    <col min="9213" max="9213" width="0.88671875" style="126" customWidth="1"/>
    <col min="9214" max="9214" width="12.5546875" style="126" customWidth="1"/>
    <col min="9215" max="9215" width="4.44140625" style="126" customWidth="1"/>
    <col min="9216" max="9216" width="2.109375" style="126" customWidth="1"/>
    <col min="9217" max="9217" width="0.33203125" style="126" customWidth="1"/>
    <col min="9218" max="9218" width="0.5546875" style="126" customWidth="1"/>
    <col min="9219" max="9219" width="6.44140625" style="126" customWidth="1"/>
    <col min="9220" max="9220" width="3.109375" style="126" customWidth="1"/>
    <col min="9221" max="9221" width="1.5546875" style="126" customWidth="1"/>
    <col min="9222" max="9222" width="3.33203125" style="126" customWidth="1"/>
    <col min="9223" max="9223" width="9.109375" style="126"/>
    <col min="9224" max="9224" width="6.88671875" style="126" customWidth="1"/>
    <col min="9225" max="9225" width="1.5546875" style="126" customWidth="1"/>
    <col min="9226" max="9226" width="4.44140625" style="126" customWidth="1"/>
    <col min="9227" max="9227" width="5" style="126" customWidth="1"/>
    <col min="9228" max="9228" width="7.33203125" style="126" customWidth="1"/>
    <col min="9229" max="9460" width="9.109375" style="126"/>
    <col min="9461" max="9461" width="11.33203125" style="126" customWidth="1"/>
    <col min="9462" max="9462" width="2.33203125" style="126" customWidth="1"/>
    <col min="9463" max="9466" width="1.33203125" style="126" customWidth="1"/>
    <col min="9467" max="9467" width="0.88671875" style="126" customWidth="1"/>
    <col min="9468" max="9468" width="15.44140625" style="126" customWidth="1"/>
    <col min="9469" max="9469" width="0.88671875" style="126" customWidth="1"/>
    <col min="9470" max="9470" width="12.5546875" style="126" customWidth="1"/>
    <col min="9471" max="9471" width="4.44140625" style="126" customWidth="1"/>
    <col min="9472" max="9472" width="2.109375" style="126" customWidth="1"/>
    <col min="9473" max="9473" width="0.33203125" style="126" customWidth="1"/>
    <col min="9474" max="9474" width="0.5546875" style="126" customWidth="1"/>
    <col min="9475" max="9475" width="6.44140625" style="126" customWidth="1"/>
    <col min="9476" max="9476" width="3.109375" style="126" customWidth="1"/>
    <col min="9477" max="9477" width="1.5546875" style="126" customWidth="1"/>
    <col min="9478" max="9478" width="3.33203125" style="126" customWidth="1"/>
    <col min="9479" max="9479" width="9.109375" style="126"/>
    <col min="9480" max="9480" width="6.88671875" style="126" customWidth="1"/>
    <col min="9481" max="9481" width="1.5546875" style="126" customWidth="1"/>
    <col min="9482" max="9482" width="4.44140625" style="126" customWidth="1"/>
    <col min="9483" max="9483" width="5" style="126" customWidth="1"/>
    <col min="9484" max="9484" width="7.33203125" style="126" customWidth="1"/>
    <col min="9485" max="9716" width="9.109375" style="126"/>
    <col min="9717" max="9717" width="11.33203125" style="126" customWidth="1"/>
    <col min="9718" max="9718" width="2.33203125" style="126" customWidth="1"/>
    <col min="9719" max="9722" width="1.33203125" style="126" customWidth="1"/>
    <col min="9723" max="9723" width="0.88671875" style="126" customWidth="1"/>
    <col min="9724" max="9724" width="15.44140625" style="126" customWidth="1"/>
    <col min="9725" max="9725" width="0.88671875" style="126" customWidth="1"/>
    <col min="9726" max="9726" width="12.5546875" style="126" customWidth="1"/>
    <col min="9727" max="9727" width="4.44140625" style="126" customWidth="1"/>
    <col min="9728" max="9728" width="2.109375" style="126" customWidth="1"/>
    <col min="9729" max="9729" width="0.33203125" style="126" customWidth="1"/>
    <col min="9730" max="9730" width="0.5546875" style="126" customWidth="1"/>
    <col min="9731" max="9731" width="6.44140625" style="126" customWidth="1"/>
    <col min="9732" max="9732" width="3.109375" style="126" customWidth="1"/>
    <col min="9733" max="9733" width="1.5546875" style="126" customWidth="1"/>
    <col min="9734" max="9734" width="3.33203125" style="126" customWidth="1"/>
    <col min="9735" max="9735" width="9.109375" style="126"/>
    <col min="9736" max="9736" width="6.88671875" style="126" customWidth="1"/>
    <col min="9737" max="9737" width="1.5546875" style="126" customWidth="1"/>
    <col min="9738" max="9738" width="4.44140625" style="126" customWidth="1"/>
    <col min="9739" max="9739" width="5" style="126" customWidth="1"/>
    <col min="9740" max="9740" width="7.33203125" style="126" customWidth="1"/>
    <col min="9741" max="9972" width="9.109375" style="126"/>
    <col min="9973" max="9973" width="11.33203125" style="126" customWidth="1"/>
    <col min="9974" max="9974" width="2.33203125" style="126" customWidth="1"/>
    <col min="9975" max="9978" width="1.33203125" style="126" customWidth="1"/>
    <col min="9979" max="9979" width="0.88671875" style="126" customWidth="1"/>
    <col min="9980" max="9980" width="15.44140625" style="126" customWidth="1"/>
    <col min="9981" max="9981" width="0.88671875" style="126" customWidth="1"/>
    <col min="9982" max="9982" width="12.5546875" style="126" customWidth="1"/>
    <col min="9983" max="9983" width="4.44140625" style="126" customWidth="1"/>
    <col min="9984" max="9984" width="2.109375" style="126" customWidth="1"/>
    <col min="9985" max="9985" width="0.33203125" style="126" customWidth="1"/>
    <col min="9986" max="9986" width="0.5546875" style="126" customWidth="1"/>
    <col min="9987" max="9987" width="6.44140625" style="126" customWidth="1"/>
    <col min="9988" max="9988" width="3.109375" style="126" customWidth="1"/>
    <col min="9989" max="9989" width="1.5546875" style="126" customWidth="1"/>
    <col min="9990" max="9990" width="3.33203125" style="126" customWidth="1"/>
    <col min="9991" max="9991" width="9.109375" style="126"/>
    <col min="9992" max="9992" width="6.88671875" style="126" customWidth="1"/>
    <col min="9993" max="9993" width="1.5546875" style="126" customWidth="1"/>
    <col min="9994" max="9994" width="4.44140625" style="126" customWidth="1"/>
    <col min="9995" max="9995" width="5" style="126" customWidth="1"/>
    <col min="9996" max="9996" width="7.33203125" style="126" customWidth="1"/>
    <col min="9997" max="10228" width="9.109375" style="126"/>
    <col min="10229" max="10229" width="11.33203125" style="126" customWidth="1"/>
    <col min="10230" max="10230" width="2.33203125" style="126" customWidth="1"/>
    <col min="10231" max="10234" width="1.33203125" style="126" customWidth="1"/>
    <col min="10235" max="10235" width="0.88671875" style="126" customWidth="1"/>
    <col min="10236" max="10236" width="15.44140625" style="126" customWidth="1"/>
    <col min="10237" max="10237" width="0.88671875" style="126" customWidth="1"/>
    <col min="10238" max="10238" width="12.5546875" style="126" customWidth="1"/>
    <col min="10239" max="10239" width="4.44140625" style="126" customWidth="1"/>
    <col min="10240" max="10240" width="2.109375" style="126" customWidth="1"/>
    <col min="10241" max="10241" width="0.33203125" style="126" customWidth="1"/>
    <col min="10242" max="10242" width="0.5546875" style="126" customWidth="1"/>
    <col min="10243" max="10243" width="6.44140625" style="126" customWidth="1"/>
    <col min="10244" max="10244" width="3.109375" style="126" customWidth="1"/>
    <col min="10245" max="10245" width="1.5546875" style="126" customWidth="1"/>
    <col min="10246" max="10246" width="3.33203125" style="126" customWidth="1"/>
    <col min="10247" max="10247" width="9.109375" style="126"/>
    <col min="10248" max="10248" width="6.88671875" style="126" customWidth="1"/>
    <col min="10249" max="10249" width="1.5546875" style="126" customWidth="1"/>
    <col min="10250" max="10250" width="4.44140625" style="126" customWidth="1"/>
    <col min="10251" max="10251" width="5" style="126" customWidth="1"/>
    <col min="10252" max="10252" width="7.33203125" style="126" customWidth="1"/>
    <col min="10253" max="10484" width="9.109375" style="126"/>
    <col min="10485" max="10485" width="11.33203125" style="126" customWidth="1"/>
    <col min="10486" max="10486" width="2.33203125" style="126" customWidth="1"/>
    <col min="10487" max="10490" width="1.33203125" style="126" customWidth="1"/>
    <col min="10491" max="10491" width="0.88671875" style="126" customWidth="1"/>
    <col min="10492" max="10492" width="15.44140625" style="126" customWidth="1"/>
    <col min="10493" max="10493" width="0.88671875" style="126" customWidth="1"/>
    <col min="10494" max="10494" width="12.5546875" style="126" customWidth="1"/>
    <col min="10495" max="10495" width="4.44140625" style="126" customWidth="1"/>
    <col min="10496" max="10496" width="2.109375" style="126" customWidth="1"/>
    <col min="10497" max="10497" width="0.33203125" style="126" customWidth="1"/>
    <col min="10498" max="10498" width="0.5546875" style="126" customWidth="1"/>
    <col min="10499" max="10499" width="6.44140625" style="126" customWidth="1"/>
    <col min="10500" max="10500" width="3.109375" style="126" customWidth="1"/>
    <col min="10501" max="10501" width="1.5546875" style="126" customWidth="1"/>
    <col min="10502" max="10502" width="3.33203125" style="126" customWidth="1"/>
    <col min="10503" max="10503" width="9.109375" style="126"/>
    <col min="10504" max="10504" width="6.88671875" style="126" customWidth="1"/>
    <col min="10505" max="10505" width="1.5546875" style="126" customWidth="1"/>
    <col min="10506" max="10506" width="4.44140625" style="126" customWidth="1"/>
    <col min="10507" max="10507" width="5" style="126" customWidth="1"/>
    <col min="10508" max="10508" width="7.33203125" style="126" customWidth="1"/>
    <col min="10509" max="10740" width="9.109375" style="126"/>
    <col min="10741" max="10741" width="11.33203125" style="126" customWidth="1"/>
    <col min="10742" max="10742" width="2.33203125" style="126" customWidth="1"/>
    <col min="10743" max="10746" width="1.33203125" style="126" customWidth="1"/>
    <col min="10747" max="10747" width="0.88671875" style="126" customWidth="1"/>
    <col min="10748" max="10748" width="15.44140625" style="126" customWidth="1"/>
    <col min="10749" max="10749" width="0.88671875" style="126" customWidth="1"/>
    <col min="10750" max="10750" width="12.5546875" style="126" customWidth="1"/>
    <col min="10751" max="10751" width="4.44140625" style="126" customWidth="1"/>
    <col min="10752" max="10752" width="2.109375" style="126" customWidth="1"/>
    <col min="10753" max="10753" width="0.33203125" style="126" customWidth="1"/>
    <col min="10754" max="10754" width="0.5546875" style="126" customWidth="1"/>
    <col min="10755" max="10755" width="6.44140625" style="126" customWidth="1"/>
    <col min="10756" max="10756" width="3.109375" style="126" customWidth="1"/>
    <col min="10757" max="10757" width="1.5546875" style="126" customWidth="1"/>
    <col min="10758" max="10758" width="3.33203125" style="126" customWidth="1"/>
    <col min="10759" max="10759" width="9.109375" style="126"/>
    <col min="10760" max="10760" width="6.88671875" style="126" customWidth="1"/>
    <col min="10761" max="10761" width="1.5546875" style="126" customWidth="1"/>
    <col min="10762" max="10762" width="4.44140625" style="126" customWidth="1"/>
    <col min="10763" max="10763" width="5" style="126" customWidth="1"/>
    <col min="10764" max="10764" width="7.33203125" style="126" customWidth="1"/>
    <col min="10765" max="10996" width="9.109375" style="126"/>
    <col min="10997" max="10997" width="11.33203125" style="126" customWidth="1"/>
    <col min="10998" max="10998" width="2.33203125" style="126" customWidth="1"/>
    <col min="10999" max="11002" width="1.33203125" style="126" customWidth="1"/>
    <col min="11003" max="11003" width="0.88671875" style="126" customWidth="1"/>
    <col min="11004" max="11004" width="15.44140625" style="126" customWidth="1"/>
    <col min="11005" max="11005" width="0.88671875" style="126" customWidth="1"/>
    <col min="11006" max="11006" width="12.5546875" style="126" customWidth="1"/>
    <col min="11007" max="11007" width="4.44140625" style="126" customWidth="1"/>
    <col min="11008" max="11008" width="2.109375" style="126" customWidth="1"/>
    <col min="11009" max="11009" width="0.33203125" style="126" customWidth="1"/>
    <col min="11010" max="11010" width="0.5546875" style="126" customWidth="1"/>
    <col min="11011" max="11011" width="6.44140625" style="126" customWidth="1"/>
    <col min="11012" max="11012" width="3.109375" style="126" customWidth="1"/>
    <col min="11013" max="11013" width="1.5546875" style="126" customWidth="1"/>
    <col min="11014" max="11014" width="3.33203125" style="126" customWidth="1"/>
    <col min="11015" max="11015" width="9.109375" style="126"/>
    <col min="11016" max="11016" width="6.88671875" style="126" customWidth="1"/>
    <col min="11017" max="11017" width="1.5546875" style="126" customWidth="1"/>
    <col min="11018" max="11018" width="4.44140625" style="126" customWidth="1"/>
    <col min="11019" max="11019" width="5" style="126" customWidth="1"/>
    <col min="11020" max="11020" width="7.33203125" style="126" customWidth="1"/>
    <col min="11021" max="11252" width="9.109375" style="126"/>
    <col min="11253" max="11253" width="11.33203125" style="126" customWidth="1"/>
    <col min="11254" max="11254" width="2.33203125" style="126" customWidth="1"/>
    <col min="11255" max="11258" width="1.33203125" style="126" customWidth="1"/>
    <col min="11259" max="11259" width="0.88671875" style="126" customWidth="1"/>
    <col min="11260" max="11260" width="15.44140625" style="126" customWidth="1"/>
    <col min="11261" max="11261" width="0.88671875" style="126" customWidth="1"/>
    <col min="11262" max="11262" width="12.5546875" style="126" customWidth="1"/>
    <col min="11263" max="11263" width="4.44140625" style="126" customWidth="1"/>
    <col min="11264" max="11264" width="2.109375" style="126" customWidth="1"/>
    <col min="11265" max="11265" width="0.33203125" style="126" customWidth="1"/>
    <col min="11266" max="11266" width="0.5546875" style="126" customWidth="1"/>
    <col min="11267" max="11267" width="6.44140625" style="126" customWidth="1"/>
    <col min="11268" max="11268" width="3.109375" style="126" customWidth="1"/>
    <col min="11269" max="11269" width="1.5546875" style="126" customWidth="1"/>
    <col min="11270" max="11270" width="3.33203125" style="126" customWidth="1"/>
    <col min="11271" max="11271" width="9.109375" style="126"/>
    <col min="11272" max="11272" width="6.88671875" style="126" customWidth="1"/>
    <col min="11273" max="11273" width="1.5546875" style="126" customWidth="1"/>
    <col min="11274" max="11274" width="4.44140625" style="126" customWidth="1"/>
    <col min="11275" max="11275" width="5" style="126" customWidth="1"/>
    <col min="11276" max="11276" width="7.33203125" style="126" customWidth="1"/>
    <col min="11277" max="11508" width="9.109375" style="126"/>
    <col min="11509" max="11509" width="11.33203125" style="126" customWidth="1"/>
    <col min="11510" max="11510" width="2.33203125" style="126" customWidth="1"/>
    <col min="11511" max="11514" width="1.33203125" style="126" customWidth="1"/>
    <col min="11515" max="11515" width="0.88671875" style="126" customWidth="1"/>
    <col min="11516" max="11516" width="15.44140625" style="126" customWidth="1"/>
    <col min="11517" max="11517" width="0.88671875" style="126" customWidth="1"/>
    <col min="11518" max="11518" width="12.5546875" style="126" customWidth="1"/>
    <col min="11519" max="11519" width="4.44140625" style="126" customWidth="1"/>
    <col min="11520" max="11520" width="2.109375" style="126" customWidth="1"/>
    <col min="11521" max="11521" width="0.33203125" style="126" customWidth="1"/>
    <col min="11522" max="11522" width="0.5546875" style="126" customWidth="1"/>
    <col min="11523" max="11523" width="6.44140625" style="126" customWidth="1"/>
    <col min="11524" max="11524" width="3.109375" style="126" customWidth="1"/>
    <col min="11525" max="11525" width="1.5546875" style="126" customWidth="1"/>
    <col min="11526" max="11526" width="3.33203125" style="126" customWidth="1"/>
    <col min="11527" max="11527" width="9.109375" style="126"/>
    <col min="11528" max="11528" width="6.88671875" style="126" customWidth="1"/>
    <col min="11529" max="11529" width="1.5546875" style="126" customWidth="1"/>
    <col min="11530" max="11530" width="4.44140625" style="126" customWidth="1"/>
    <col min="11531" max="11531" width="5" style="126" customWidth="1"/>
    <col min="11532" max="11532" width="7.33203125" style="126" customWidth="1"/>
    <col min="11533" max="11764" width="9.109375" style="126"/>
    <col min="11765" max="11765" width="11.33203125" style="126" customWidth="1"/>
    <col min="11766" max="11766" width="2.33203125" style="126" customWidth="1"/>
    <col min="11767" max="11770" width="1.33203125" style="126" customWidth="1"/>
    <col min="11771" max="11771" width="0.88671875" style="126" customWidth="1"/>
    <col min="11772" max="11772" width="15.44140625" style="126" customWidth="1"/>
    <col min="11773" max="11773" width="0.88671875" style="126" customWidth="1"/>
    <col min="11774" max="11774" width="12.5546875" style="126" customWidth="1"/>
    <col min="11775" max="11775" width="4.44140625" style="126" customWidth="1"/>
    <col min="11776" max="11776" width="2.109375" style="126" customWidth="1"/>
    <col min="11777" max="11777" width="0.33203125" style="126" customWidth="1"/>
    <col min="11778" max="11778" width="0.5546875" style="126" customWidth="1"/>
    <col min="11779" max="11779" width="6.44140625" style="126" customWidth="1"/>
    <col min="11780" max="11780" width="3.109375" style="126" customWidth="1"/>
    <col min="11781" max="11781" width="1.5546875" style="126" customWidth="1"/>
    <col min="11782" max="11782" width="3.33203125" style="126" customWidth="1"/>
    <col min="11783" max="11783" width="9.109375" style="126"/>
    <col min="11784" max="11784" width="6.88671875" style="126" customWidth="1"/>
    <col min="11785" max="11785" width="1.5546875" style="126" customWidth="1"/>
    <col min="11786" max="11786" width="4.44140625" style="126" customWidth="1"/>
    <col min="11787" max="11787" width="5" style="126" customWidth="1"/>
    <col min="11788" max="11788" width="7.33203125" style="126" customWidth="1"/>
    <col min="11789" max="12020" width="9.109375" style="126"/>
    <col min="12021" max="12021" width="11.33203125" style="126" customWidth="1"/>
    <col min="12022" max="12022" width="2.33203125" style="126" customWidth="1"/>
    <col min="12023" max="12026" width="1.33203125" style="126" customWidth="1"/>
    <col min="12027" max="12027" width="0.88671875" style="126" customWidth="1"/>
    <col min="12028" max="12028" width="15.44140625" style="126" customWidth="1"/>
    <col min="12029" max="12029" width="0.88671875" style="126" customWidth="1"/>
    <col min="12030" max="12030" width="12.5546875" style="126" customWidth="1"/>
    <col min="12031" max="12031" width="4.44140625" style="126" customWidth="1"/>
    <col min="12032" max="12032" width="2.109375" style="126" customWidth="1"/>
    <col min="12033" max="12033" width="0.33203125" style="126" customWidth="1"/>
    <col min="12034" max="12034" width="0.5546875" style="126" customWidth="1"/>
    <col min="12035" max="12035" width="6.44140625" style="126" customWidth="1"/>
    <col min="12036" max="12036" width="3.109375" style="126" customWidth="1"/>
    <col min="12037" max="12037" width="1.5546875" style="126" customWidth="1"/>
    <col min="12038" max="12038" width="3.33203125" style="126" customWidth="1"/>
    <col min="12039" max="12039" width="9.109375" style="126"/>
    <col min="12040" max="12040" width="6.88671875" style="126" customWidth="1"/>
    <col min="12041" max="12041" width="1.5546875" style="126" customWidth="1"/>
    <col min="12042" max="12042" width="4.44140625" style="126" customWidth="1"/>
    <col min="12043" max="12043" width="5" style="126" customWidth="1"/>
    <col min="12044" max="12044" width="7.33203125" style="126" customWidth="1"/>
    <col min="12045" max="12276" width="9.109375" style="126"/>
    <col min="12277" max="12277" width="11.33203125" style="126" customWidth="1"/>
    <col min="12278" max="12278" width="2.33203125" style="126" customWidth="1"/>
    <col min="12279" max="12282" width="1.33203125" style="126" customWidth="1"/>
    <col min="12283" max="12283" width="0.88671875" style="126" customWidth="1"/>
    <col min="12284" max="12284" width="15.44140625" style="126" customWidth="1"/>
    <col min="12285" max="12285" width="0.88671875" style="126" customWidth="1"/>
    <col min="12286" max="12286" width="12.5546875" style="126" customWidth="1"/>
    <col min="12287" max="12287" width="4.44140625" style="126" customWidth="1"/>
    <col min="12288" max="12288" width="2.109375" style="126" customWidth="1"/>
    <col min="12289" max="12289" width="0.33203125" style="126" customWidth="1"/>
    <col min="12290" max="12290" width="0.5546875" style="126" customWidth="1"/>
    <col min="12291" max="12291" width="6.44140625" style="126" customWidth="1"/>
    <col min="12292" max="12292" width="3.109375" style="126" customWidth="1"/>
    <col min="12293" max="12293" width="1.5546875" style="126" customWidth="1"/>
    <col min="12294" max="12294" width="3.33203125" style="126" customWidth="1"/>
    <col min="12295" max="12295" width="9.109375" style="126"/>
    <col min="12296" max="12296" width="6.88671875" style="126" customWidth="1"/>
    <col min="12297" max="12297" width="1.5546875" style="126" customWidth="1"/>
    <col min="12298" max="12298" width="4.44140625" style="126" customWidth="1"/>
    <col min="12299" max="12299" width="5" style="126" customWidth="1"/>
    <col min="12300" max="12300" width="7.33203125" style="126" customWidth="1"/>
    <col min="12301" max="12532" width="9.109375" style="126"/>
    <col min="12533" max="12533" width="11.33203125" style="126" customWidth="1"/>
    <col min="12534" max="12534" width="2.33203125" style="126" customWidth="1"/>
    <col min="12535" max="12538" width="1.33203125" style="126" customWidth="1"/>
    <col min="12539" max="12539" width="0.88671875" style="126" customWidth="1"/>
    <col min="12540" max="12540" width="15.44140625" style="126" customWidth="1"/>
    <col min="12541" max="12541" width="0.88671875" style="126" customWidth="1"/>
    <col min="12542" max="12542" width="12.5546875" style="126" customWidth="1"/>
    <col min="12543" max="12543" width="4.44140625" style="126" customWidth="1"/>
    <col min="12544" max="12544" width="2.109375" style="126" customWidth="1"/>
    <col min="12545" max="12545" width="0.33203125" style="126" customWidth="1"/>
    <col min="12546" max="12546" width="0.5546875" style="126" customWidth="1"/>
    <col min="12547" max="12547" width="6.44140625" style="126" customWidth="1"/>
    <col min="12548" max="12548" width="3.109375" style="126" customWidth="1"/>
    <col min="12549" max="12549" width="1.5546875" style="126" customWidth="1"/>
    <col min="12550" max="12550" width="3.33203125" style="126" customWidth="1"/>
    <col min="12551" max="12551" width="9.109375" style="126"/>
    <col min="12552" max="12552" width="6.88671875" style="126" customWidth="1"/>
    <col min="12553" max="12553" width="1.5546875" style="126" customWidth="1"/>
    <col min="12554" max="12554" width="4.44140625" style="126" customWidth="1"/>
    <col min="12555" max="12555" width="5" style="126" customWidth="1"/>
    <col min="12556" max="12556" width="7.33203125" style="126" customWidth="1"/>
    <col min="12557" max="12788" width="9.109375" style="126"/>
    <col min="12789" max="12789" width="11.33203125" style="126" customWidth="1"/>
    <col min="12790" max="12790" width="2.33203125" style="126" customWidth="1"/>
    <col min="12791" max="12794" width="1.33203125" style="126" customWidth="1"/>
    <col min="12795" max="12795" width="0.88671875" style="126" customWidth="1"/>
    <col min="12796" max="12796" width="15.44140625" style="126" customWidth="1"/>
    <col min="12797" max="12797" width="0.88671875" style="126" customWidth="1"/>
    <col min="12798" max="12798" width="12.5546875" style="126" customWidth="1"/>
    <col min="12799" max="12799" width="4.44140625" style="126" customWidth="1"/>
    <col min="12800" max="12800" width="2.109375" style="126" customWidth="1"/>
    <col min="12801" max="12801" width="0.33203125" style="126" customWidth="1"/>
    <col min="12802" max="12802" width="0.5546875" style="126" customWidth="1"/>
    <col min="12803" max="12803" width="6.44140625" style="126" customWidth="1"/>
    <col min="12804" max="12804" width="3.109375" style="126" customWidth="1"/>
    <col min="12805" max="12805" width="1.5546875" style="126" customWidth="1"/>
    <col min="12806" max="12806" width="3.33203125" style="126" customWidth="1"/>
    <col min="12807" max="12807" width="9.109375" style="126"/>
    <col min="12808" max="12808" width="6.88671875" style="126" customWidth="1"/>
    <col min="12809" max="12809" width="1.5546875" style="126" customWidth="1"/>
    <col min="12810" max="12810" width="4.44140625" style="126" customWidth="1"/>
    <col min="12811" max="12811" width="5" style="126" customWidth="1"/>
    <col min="12812" max="12812" width="7.33203125" style="126" customWidth="1"/>
    <col min="12813" max="13044" width="9.109375" style="126"/>
    <col min="13045" max="13045" width="11.33203125" style="126" customWidth="1"/>
    <col min="13046" max="13046" width="2.33203125" style="126" customWidth="1"/>
    <col min="13047" max="13050" width="1.33203125" style="126" customWidth="1"/>
    <col min="13051" max="13051" width="0.88671875" style="126" customWidth="1"/>
    <col min="13052" max="13052" width="15.44140625" style="126" customWidth="1"/>
    <col min="13053" max="13053" width="0.88671875" style="126" customWidth="1"/>
    <col min="13054" max="13054" width="12.5546875" style="126" customWidth="1"/>
    <col min="13055" max="13055" width="4.44140625" style="126" customWidth="1"/>
    <col min="13056" max="13056" width="2.109375" style="126" customWidth="1"/>
    <col min="13057" max="13057" width="0.33203125" style="126" customWidth="1"/>
    <col min="13058" max="13058" width="0.5546875" style="126" customWidth="1"/>
    <col min="13059" max="13059" width="6.44140625" style="126" customWidth="1"/>
    <col min="13060" max="13060" width="3.109375" style="126" customWidth="1"/>
    <col min="13061" max="13061" width="1.5546875" style="126" customWidth="1"/>
    <col min="13062" max="13062" width="3.33203125" style="126" customWidth="1"/>
    <col min="13063" max="13063" width="9.109375" style="126"/>
    <col min="13064" max="13064" width="6.88671875" style="126" customWidth="1"/>
    <col min="13065" max="13065" width="1.5546875" style="126" customWidth="1"/>
    <col min="13066" max="13066" width="4.44140625" style="126" customWidth="1"/>
    <col min="13067" max="13067" width="5" style="126" customWidth="1"/>
    <col min="13068" max="13068" width="7.33203125" style="126" customWidth="1"/>
    <col min="13069" max="13300" width="9.109375" style="126"/>
    <col min="13301" max="13301" width="11.33203125" style="126" customWidth="1"/>
    <col min="13302" max="13302" width="2.33203125" style="126" customWidth="1"/>
    <col min="13303" max="13306" width="1.33203125" style="126" customWidth="1"/>
    <col min="13307" max="13307" width="0.88671875" style="126" customWidth="1"/>
    <col min="13308" max="13308" width="15.44140625" style="126" customWidth="1"/>
    <col min="13309" max="13309" width="0.88671875" style="126" customWidth="1"/>
    <col min="13310" max="13310" width="12.5546875" style="126" customWidth="1"/>
    <col min="13311" max="13311" width="4.44140625" style="126" customWidth="1"/>
    <col min="13312" max="13312" width="2.109375" style="126" customWidth="1"/>
    <col min="13313" max="13313" width="0.33203125" style="126" customWidth="1"/>
    <col min="13314" max="13314" width="0.5546875" style="126" customWidth="1"/>
    <col min="13315" max="13315" width="6.44140625" style="126" customWidth="1"/>
    <col min="13316" max="13316" width="3.109375" style="126" customWidth="1"/>
    <col min="13317" max="13317" width="1.5546875" style="126" customWidth="1"/>
    <col min="13318" max="13318" width="3.33203125" style="126" customWidth="1"/>
    <col min="13319" max="13319" width="9.109375" style="126"/>
    <col min="13320" max="13320" width="6.88671875" style="126" customWidth="1"/>
    <col min="13321" max="13321" width="1.5546875" style="126" customWidth="1"/>
    <col min="13322" max="13322" width="4.44140625" style="126" customWidth="1"/>
    <col min="13323" max="13323" width="5" style="126" customWidth="1"/>
    <col min="13324" max="13324" width="7.33203125" style="126" customWidth="1"/>
    <col min="13325" max="13556" width="9.109375" style="126"/>
    <col min="13557" max="13557" width="11.33203125" style="126" customWidth="1"/>
    <col min="13558" max="13558" width="2.33203125" style="126" customWidth="1"/>
    <col min="13559" max="13562" width="1.33203125" style="126" customWidth="1"/>
    <col min="13563" max="13563" width="0.88671875" style="126" customWidth="1"/>
    <col min="13564" max="13564" width="15.44140625" style="126" customWidth="1"/>
    <col min="13565" max="13565" width="0.88671875" style="126" customWidth="1"/>
    <col min="13566" max="13566" width="12.5546875" style="126" customWidth="1"/>
    <col min="13567" max="13567" width="4.44140625" style="126" customWidth="1"/>
    <col min="13568" max="13568" width="2.109375" style="126" customWidth="1"/>
    <col min="13569" max="13569" width="0.33203125" style="126" customWidth="1"/>
    <col min="13570" max="13570" width="0.5546875" style="126" customWidth="1"/>
    <col min="13571" max="13571" width="6.44140625" style="126" customWidth="1"/>
    <col min="13572" max="13572" width="3.109375" style="126" customWidth="1"/>
    <col min="13573" max="13573" width="1.5546875" style="126" customWidth="1"/>
    <col min="13574" max="13574" width="3.33203125" style="126" customWidth="1"/>
    <col min="13575" max="13575" width="9.109375" style="126"/>
    <col min="13576" max="13576" width="6.88671875" style="126" customWidth="1"/>
    <col min="13577" max="13577" width="1.5546875" style="126" customWidth="1"/>
    <col min="13578" max="13578" width="4.44140625" style="126" customWidth="1"/>
    <col min="13579" max="13579" width="5" style="126" customWidth="1"/>
    <col min="13580" max="13580" width="7.33203125" style="126" customWidth="1"/>
    <col min="13581" max="13812" width="9.109375" style="126"/>
    <col min="13813" max="13813" width="11.33203125" style="126" customWidth="1"/>
    <col min="13814" max="13814" width="2.33203125" style="126" customWidth="1"/>
    <col min="13815" max="13818" width="1.33203125" style="126" customWidth="1"/>
    <col min="13819" max="13819" width="0.88671875" style="126" customWidth="1"/>
    <col min="13820" max="13820" width="15.44140625" style="126" customWidth="1"/>
    <col min="13821" max="13821" width="0.88671875" style="126" customWidth="1"/>
    <col min="13822" max="13822" width="12.5546875" style="126" customWidth="1"/>
    <col min="13823" max="13823" width="4.44140625" style="126" customWidth="1"/>
    <col min="13824" max="13824" width="2.109375" style="126" customWidth="1"/>
    <col min="13825" max="13825" width="0.33203125" style="126" customWidth="1"/>
    <col min="13826" max="13826" width="0.5546875" style="126" customWidth="1"/>
    <col min="13827" max="13827" width="6.44140625" style="126" customWidth="1"/>
    <col min="13828" max="13828" width="3.109375" style="126" customWidth="1"/>
    <col min="13829" max="13829" width="1.5546875" style="126" customWidth="1"/>
    <col min="13830" max="13830" width="3.33203125" style="126" customWidth="1"/>
    <col min="13831" max="13831" width="9.109375" style="126"/>
    <col min="13832" max="13832" width="6.88671875" style="126" customWidth="1"/>
    <col min="13833" max="13833" width="1.5546875" style="126" customWidth="1"/>
    <col min="13834" max="13834" width="4.44140625" style="126" customWidth="1"/>
    <col min="13835" max="13835" width="5" style="126" customWidth="1"/>
    <col min="13836" max="13836" width="7.33203125" style="126" customWidth="1"/>
    <col min="13837" max="14068" width="9.109375" style="126"/>
    <col min="14069" max="14069" width="11.33203125" style="126" customWidth="1"/>
    <col min="14070" max="14070" width="2.33203125" style="126" customWidth="1"/>
    <col min="14071" max="14074" width="1.33203125" style="126" customWidth="1"/>
    <col min="14075" max="14075" width="0.88671875" style="126" customWidth="1"/>
    <col min="14076" max="14076" width="15.44140625" style="126" customWidth="1"/>
    <col min="14077" max="14077" width="0.88671875" style="126" customWidth="1"/>
    <col min="14078" max="14078" width="12.5546875" style="126" customWidth="1"/>
    <col min="14079" max="14079" width="4.44140625" style="126" customWidth="1"/>
    <col min="14080" max="14080" width="2.109375" style="126" customWidth="1"/>
    <col min="14081" max="14081" width="0.33203125" style="126" customWidth="1"/>
    <col min="14082" max="14082" width="0.5546875" style="126" customWidth="1"/>
    <col min="14083" max="14083" width="6.44140625" style="126" customWidth="1"/>
    <col min="14084" max="14084" width="3.109375" style="126" customWidth="1"/>
    <col min="14085" max="14085" width="1.5546875" style="126" customWidth="1"/>
    <col min="14086" max="14086" width="3.33203125" style="126" customWidth="1"/>
    <col min="14087" max="14087" width="9.109375" style="126"/>
    <col min="14088" max="14088" width="6.88671875" style="126" customWidth="1"/>
    <col min="14089" max="14089" width="1.5546875" style="126" customWidth="1"/>
    <col min="14090" max="14090" width="4.44140625" style="126" customWidth="1"/>
    <col min="14091" max="14091" width="5" style="126" customWidth="1"/>
    <col min="14092" max="14092" width="7.33203125" style="126" customWidth="1"/>
    <col min="14093" max="14324" width="9.109375" style="126"/>
    <col min="14325" max="14325" width="11.33203125" style="126" customWidth="1"/>
    <col min="14326" max="14326" width="2.33203125" style="126" customWidth="1"/>
    <col min="14327" max="14330" width="1.33203125" style="126" customWidth="1"/>
    <col min="14331" max="14331" width="0.88671875" style="126" customWidth="1"/>
    <col min="14332" max="14332" width="15.44140625" style="126" customWidth="1"/>
    <col min="14333" max="14333" width="0.88671875" style="126" customWidth="1"/>
    <col min="14334" max="14334" width="12.5546875" style="126" customWidth="1"/>
    <col min="14335" max="14335" width="4.44140625" style="126" customWidth="1"/>
    <col min="14336" max="14336" width="2.109375" style="126" customWidth="1"/>
    <col min="14337" max="14337" width="0.33203125" style="126" customWidth="1"/>
    <col min="14338" max="14338" width="0.5546875" style="126" customWidth="1"/>
    <col min="14339" max="14339" width="6.44140625" style="126" customWidth="1"/>
    <col min="14340" max="14340" width="3.109375" style="126" customWidth="1"/>
    <col min="14341" max="14341" width="1.5546875" style="126" customWidth="1"/>
    <col min="14342" max="14342" width="3.33203125" style="126" customWidth="1"/>
    <col min="14343" max="14343" width="9.109375" style="126"/>
    <col min="14344" max="14344" width="6.88671875" style="126" customWidth="1"/>
    <col min="14345" max="14345" width="1.5546875" style="126" customWidth="1"/>
    <col min="14346" max="14346" width="4.44140625" style="126" customWidth="1"/>
    <col min="14347" max="14347" width="5" style="126" customWidth="1"/>
    <col min="14348" max="14348" width="7.33203125" style="126" customWidth="1"/>
    <col min="14349" max="14580" width="9.109375" style="126"/>
    <col min="14581" max="14581" width="11.33203125" style="126" customWidth="1"/>
    <col min="14582" max="14582" width="2.33203125" style="126" customWidth="1"/>
    <col min="14583" max="14586" width="1.33203125" style="126" customWidth="1"/>
    <col min="14587" max="14587" width="0.88671875" style="126" customWidth="1"/>
    <col min="14588" max="14588" width="15.44140625" style="126" customWidth="1"/>
    <col min="14589" max="14589" width="0.88671875" style="126" customWidth="1"/>
    <col min="14590" max="14590" width="12.5546875" style="126" customWidth="1"/>
    <col min="14591" max="14591" width="4.44140625" style="126" customWidth="1"/>
    <col min="14592" max="14592" width="2.109375" style="126" customWidth="1"/>
    <col min="14593" max="14593" width="0.33203125" style="126" customWidth="1"/>
    <col min="14594" max="14594" width="0.5546875" style="126" customWidth="1"/>
    <col min="14595" max="14595" width="6.44140625" style="126" customWidth="1"/>
    <col min="14596" max="14596" width="3.109375" style="126" customWidth="1"/>
    <col min="14597" max="14597" width="1.5546875" style="126" customWidth="1"/>
    <col min="14598" max="14598" width="3.33203125" style="126" customWidth="1"/>
    <col min="14599" max="14599" width="9.109375" style="126"/>
    <col min="14600" max="14600" width="6.88671875" style="126" customWidth="1"/>
    <col min="14601" max="14601" width="1.5546875" style="126" customWidth="1"/>
    <col min="14602" max="14602" width="4.44140625" style="126" customWidth="1"/>
    <col min="14603" max="14603" width="5" style="126" customWidth="1"/>
    <col min="14604" max="14604" width="7.33203125" style="126" customWidth="1"/>
    <col min="14605" max="14836" width="9.109375" style="126"/>
    <col min="14837" max="14837" width="11.33203125" style="126" customWidth="1"/>
    <col min="14838" max="14838" width="2.33203125" style="126" customWidth="1"/>
    <col min="14839" max="14842" width="1.33203125" style="126" customWidth="1"/>
    <col min="14843" max="14843" width="0.88671875" style="126" customWidth="1"/>
    <col min="14844" max="14844" width="15.44140625" style="126" customWidth="1"/>
    <col min="14845" max="14845" width="0.88671875" style="126" customWidth="1"/>
    <col min="14846" max="14846" width="12.5546875" style="126" customWidth="1"/>
    <col min="14847" max="14847" width="4.44140625" style="126" customWidth="1"/>
    <col min="14848" max="14848" width="2.109375" style="126" customWidth="1"/>
    <col min="14849" max="14849" width="0.33203125" style="126" customWidth="1"/>
    <col min="14850" max="14850" width="0.5546875" style="126" customWidth="1"/>
    <col min="14851" max="14851" width="6.44140625" style="126" customWidth="1"/>
    <col min="14852" max="14852" width="3.109375" style="126" customWidth="1"/>
    <col min="14853" max="14853" width="1.5546875" style="126" customWidth="1"/>
    <col min="14854" max="14854" width="3.33203125" style="126" customWidth="1"/>
    <col min="14855" max="14855" width="9.109375" style="126"/>
    <col min="14856" max="14856" width="6.88671875" style="126" customWidth="1"/>
    <col min="14857" max="14857" width="1.5546875" style="126" customWidth="1"/>
    <col min="14858" max="14858" width="4.44140625" style="126" customWidth="1"/>
    <col min="14859" max="14859" width="5" style="126" customWidth="1"/>
    <col min="14860" max="14860" width="7.33203125" style="126" customWidth="1"/>
    <col min="14861" max="15092" width="9.109375" style="126"/>
    <col min="15093" max="15093" width="11.33203125" style="126" customWidth="1"/>
    <col min="15094" max="15094" width="2.33203125" style="126" customWidth="1"/>
    <col min="15095" max="15098" width="1.33203125" style="126" customWidth="1"/>
    <col min="15099" max="15099" width="0.88671875" style="126" customWidth="1"/>
    <col min="15100" max="15100" width="15.44140625" style="126" customWidth="1"/>
    <col min="15101" max="15101" width="0.88671875" style="126" customWidth="1"/>
    <col min="15102" max="15102" width="12.5546875" style="126" customWidth="1"/>
    <col min="15103" max="15103" width="4.44140625" style="126" customWidth="1"/>
    <col min="15104" max="15104" width="2.109375" style="126" customWidth="1"/>
    <col min="15105" max="15105" width="0.33203125" style="126" customWidth="1"/>
    <col min="15106" max="15106" width="0.5546875" style="126" customWidth="1"/>
    <col min="15107" max="15107" width="6.44140625" style="126" customWidth="1"/>
    <col min="15108" max="15108" width="3.109375" style="126" customWidth="1"/>
    <col min="15109" max="15109" width="1.5546875" style="126" customWidth="1"/>
    <col min="15110" max="15110" width="3.33203125" style="126" customWidth="1"/>
    <col min="15111" max="15111" width="9.109375" style="126"/>
    <col min="15112" max="15112" width="6.88671875" style="126" customWidth="1"/>
    <col min="15113" max="15113" width="1.5546875" style="126" customWidth="1"/>
    <col min="15114" max="15114" width="4.44140625" style="126" customWidth="1"/>
    <col min="15115" max="15115" width="5" style="126" customWidth="1"/>
    <col min="15116" max="15116" width="7.33203125" style="126" customWidth="1"/>
    <col min="15117" max="15348" width="9.109375" style="126"/>
    <col min="15349" max="15349" width="11.33203125" style="126" customWidth="1"/>
    <col min="15350" max="15350" width="2.33203125" style="126" customWidth="1"/>
    <col min="15351" max="15354" width="1.33203125" style="126" customWidth="1"/>
    <col min="15355" max="15355" width="0.88671875" style="126" customWidth="1"/>
    <col min="15356" max="15356" width="15.44140625" style="126" customWidth="1"/>
    <col min="15357" max="15357" width="0.88671875" style="126" customWidth="1"/>
    <col min="15358" max="15358" width="12.5546875" style="126" customWidth="1"/>
    <col min="15359" max="15359" width="4.44140625" style="126" customWidth="1"/>
    <col min="15360" max="15360" width="2.109375" style="126" customWidth="1"/>
    <col min="15361" max="15361" width="0.33203125" style="126" customWidth="1"/>
    <col min="15362" max="15362" width="0.5546875" style="126" customWidth="1"/>
    <col min="15363" max="15363" width="6.44140625" style="126" customWidth="1"/>
    <col min="15364" max="15364" width="3.109375" style="126" customWidth="1"/>
    <col min="15365" max="15365" width="1.5546875" style="126" customWidth="1"/>
    <col min="15366" max="15366" width="3.33203125" style="126" customWidth="1"/>
    <col min="15367" max="15367" width="9.109375" style="126"/>
    <col min="15368" max="15368" width="6.88671875" style="126" customWidth="1"/>
    <col min="15369" max="15369" width="1.5546875" style="126" customWidth="1"/>
    <col min="15370" max="15370" width="4.44140625" style="126" customWidth="1"/>
    <col min="15371" max="15371" width="5" style="126" customWidth="1"/>
    <col min="15372" max="15372" width="7.33203125" style="126" customWidth="1"/>
    <col min="15373" max="15604" width="9.109375" style="126"/>
    <col min="15605" max="15605" width="11.33203125" style="126" customWidth="1"/>
    <col min="15606" max="15606" width="2.33203125" style="126" customWidth="1"/>
    <col min="15607" max="15610" width="1.33203125" style="126" customWidth="1"/>
    <col min="15611" max="15611" width="0.88671875" style="126" customWidth="1"/>
    <col min="15612" max="15612" width="15.44140625" style="126" customWidth="1"/>
    <col min="15613" max="15613" width="0.88671875" style="126" customWidth="1"/>
    <col min="15614" max="15614" width="12.5546875" style="126" customWidth="1"/>
    <col min="15615" max="15615" width="4.44140625" style="126" customWidth="1"/>
    <col min="15616" max="15616" width="2.109375" style="126" customWidth="1"/>
    <col min="15617" max="15617" width="0.33203125" style="126" customWidth="1"/>
    <col min="15618" max="15618" width="0.5546875" style="126" customWidth="1"/>
    <col min="15619" max="15619" width="6.44140625" style="126" customWidth="1"/>
    <col min="15620" max="15620" width="3.109375" style="126" customWidth="1"/>
    <col min="15621" max="15621" width="1.5546875" style="126" customWidth="1"/>
    <col min="15622" max="15622" width="3.33203125" style="126" customWidth="1"/>
    <col min="15623" max="15623" width="9.109375" style="126"/>
    <col min="15624" max="15624" width="6.88671875" style="126" customWidth="1"/>
    <col min="15625" max="15625" width="1.5546875" style="126" customWidth="1"/>
    <col min="15626" max="15626" width="4.44140625" style="126" customWidth="1"/>
    <col min="15627" max="15627" width="5" style="126" customWidth="1"/>
    <col min="15628" max="15628" width="7.33203125" style="126" customWidth="1"/>
    <col min="15629" max="15860" width="9.109375" style="126"/>
    <col min="15861" max="15861" width="11.33203125" style="126" customWidth="1"/>
    <col min="15862" max="15862" width="2.33203125" style="126" customWidth="1"/>
    <col min="15863" max="15866" width="1.33203125" style="126" customWidth="1"/>
    <col min="15867" max="15867" width="0.88671875" style="126" customWidth="1"/>
    <col min="15868" max="15868" width="15.44140625" style="126" customWidth="1"/>
    <col min="15869" max="15869" width="0.88671875" style="126" customWidth="1"/>
    <col min="15870" max="15870" width="12.5546875" style="126" customWidth="1"/>
    <col min="15871" max="15871" width="4.44140625" style="126" customWidth="1"/>
    <col min="15872" max="15872" width="2.109375" style="126" customWidth="1"/>
    <col min="15873" max="15873" width="0.33203125" style="126" customWidth="1"/>
    <col min="15874" max="15874" width="0.5546875" style="126" customWidth="1"/>
    <col min="15875" max="15875" width="6.44140625" style="126" customWidth="1"/>
    <col min="15876" max="15876" width="3.109375" style="126" customWidth="1"/>
    <col min="15877" max="15877" width="1.5546875" style="126" customWidth="1"/>
    <col min="15878" max="15878" width="3.33203125" style="126" customWidth="1"/>
    <col min="15879" max="15879" width="9.109375" style="126"/>
    <col min="15880" max="15880" width="6.88671875" style="126" customWidth="1"/>
    <col min="15881" max="15881" width="1.5546875" style="126" customWidth="1"/>
    <col min="15882" max="15882" width="4.44140625" style="126" customWidth="1"/>
    <col min="15883" max="15883" width="5" style="126" customWidth="1"/>
    <col min="15884" max="15884" width="7.33203125" style="126" customWidth="1"/>
    <col min="15885" max="16116" width="9.109375" style="126"/>
    <col min="16117" max="16117" width="11.33203125" style="126" customWidth="1"/>
    <col min="16118" max="16118" width="2.33203125" style="126" customWidth="1"/>
    <col min="16119" max="16122" width="1.33203125" style="126" customWidth="1"/>
    <col min="16123" max="16123" width="0.88671875" style="126" customWidth="1"/>
    <col min="16124" max="16124" width="15.44140625" style="126" customWidth="1"/>
    <col min="16125" max="16125" width="0.88671875" style="126" customWidth="1"/>
    <col min="16126" max="16126" width="12.5546875" style="126" customWidth="1"/>
    <col min="16127" max="16127" width="4.44140625" style="126" customWidth="1"/>
    <col min="16128" max="16128" width="2.109375" style="126" customWidth="1"/>
    <col min="16129" max="16129" width="0.33203125" style="126" customWidth="1"/>
    <col min="16130" max="16130" width="0.5546875" style="126" customWidth="1"/>
    <col min="16131" max="16131" width="6.44140625" style="126" customWidth="1"/>
    <col min="16132" max="16132" width="3.109375" style="126" customWidth="1"/>
    <col min="16133" max="16133" width="1.5546875" style="126" customWidth="1"/>
    <col min="16134" max="16134" width="3.33203125" style="126" customWidth="1"/>
    <col min="16135" max="16135" width="9.109375" style="126"/>
    <col min="16136" max="16136" width="6.88671875" style="126" customWidth="1"/>
    <col min="16137" max="16137" width="1.5546875" style="126" customWidth="1"/>
    <col min="16138" max="16138" width="4.44140625" style="126" customWidth="1"/>
    <col min="16139" max="16139" width="5" style="126" customWidth="1"/>
    <col min="16140" max="16140" width="7.33203125" style="126" customWidth="1"/>
    <col min="16141" max="16384" width="9.109375" style="126"/>
  </cols>
  <sheetData>
    <row r="1" spans="1:12" x14ac:dyDescent="0.25">
      <c r="A1" s="129" t="s">
        <v>369</v>
      </c>
      <c r="B1" s="130" t="s">
        <v>370</v>
      </c>
      <c r="C1" s="131"/>
      <c r="D1" s="131"/>
      <c r="E1" s="131"/>
      <c r="F1" s="131"/>
      <c r="G1" s="131"/>
      <c r="H1" s="146" t="s">
        <v>371</v>
      </c>
      <c r="I1" s="146" t="s">
        <v>372</v>
      </c>
      <c r="J1" s="146" t="s">
        <v>373</v>
      </c>
      <c r="K1" s="146" t="s">
        <v>374</v>
      </c>
      <c r="L1" s="132"/>
    </row>
    <row r="3" spans="1:12" x14ac:dyDescent="0.25">
      <c r="A3" s="133" t="s">
        <v>375</v>
      </c>
      <c r="B3" s="134"/>
      <c r="C3" s="134"/>
      <c r="D3" s="134"/>
      <c r="E3" s="134"/>
      <c r="F3" s="134"/>
      <c r="G3" s="134"/>
      <c r="H3" s="148"/>
      <c r="I3" s="148"/>
      <c r="J3" s="148"/>
      <c r="K3" s="148"/>
      <c r="L3" s="134"/>
    </row>
    <row r="4" spans="1:12" x14ac:dyDescent="0.25">
      <c r="A4" s="135" t="s">
        <v>376</v>
      </c>
      <c r="B4" s="136" t="s">
        <v>377</v>
      </c>
      <c r="C4" s="137"/>
      <c r="D4" s="137"/>
      <c r="E4" s="137"/>
      <c r="F4" s="137"/>
      <c r="G4" s="137"/>
      <c r="H4" s="149">
        <v>29052166.050000001</v>
      </c>
      <c r="I4" s="149">
        <v>5146744.9800000004</v>
      </c>
      <c r="J4" s="149">
        <v>5361956.22</v>
      </c>
      <c r="K4" s="149">
        <v>28836954.809999999</v>
      </c>
      <c r="L4" s="138"/>
    </row>
    <row r="5" spans="1:12" x14ac:dyDescent="0.25">
      <c r="A5" s="135" t="s">
        <v>378</v>
      </c>
      <c r="B5" s="139" t="s">
        <v>379</v>
      </c>
      <c r="C5" s="136" t="s">
        <v>380</v>
      </c>
      <c r="D5" s="137"/>
      <c r="E5" s="137"/>
      <c r="F5" s="137"/>
      <c r="G5" s="137"/>
      <c r="H5" s="149">
        <v>7433481.4100000001</v>
      </c>
      <c r="I5" s="149">
        <v>5116236</v>
      </c>
      <c r="J5" s="149">
        <v>5047591.3</v>
      </c>
      <c r="K5" s="149">
        <v>7502126.1100000003</v>
      </c>
      <c r="L5" s="138"/>
    </row>
    <row r="6" spans="1:12" x14ac:dyDescent="0.25">
      <c r="A6" s="135" t="s">
        <v>381</v>
      </c>
      <c r="B6" s="127" t="s">
        <v>379</v>
      </c>
      <c r="C6" s="128"/>
      <c r="D6" s="136" t="s">
        <v>382</v>
      </c>
      <c r="E6" s="137"/>
      <c r="F6" s="137"/>
      <c r="G6" s="137"/>
      <c r="H6" s="149">
        <v>6937290.6600000001</v>
      </c>
      <c r="I6" s="149">
        <v>4500065.58</v>
      </c>
      <c r="J6" s="149">
        <v>4522019.47</v>
      </c>
      <c r="K6" s="149">
        <v>6915336.7699999996</v>
      </c>
      <c r="L6" s="138"/>
    </row>
    <row r="7" spans="1:12" x14ac:dyDescent="0.25">
      <c r="A7" s="135" t="s">
        <v>383</v>
      </c>
      <c r="B7" s="127" t="s">
        <v>379</v>
      </c>
      <c r="C7" s="128"/>
      <c r="D7" s="128"/>
      <c r="E7" s="136" t="s">
        <v>382</v>
      </c>
      <c r="F7" s="137"/>
      <c r="G7" s="137"/>
      <c r="H7" s="149">
        <v>6937290.6600000001</v>
      </c>
      <c r="I7" s="149">
        <v>4500065.58</v>
      </c>
      <c r="J7" s="149">
        <v>4522019.47</v>
      </c>
      <c r="K7" s="149">
        <v>6915336.7699999996</v>
      </c>
      <c r="L7" s="138"/>
    </row>
    <row r="8" spans="1:12" x14ac:dyDescent="0.25">
      <c r="A8" s="135" t="s">
        <v>384</v>
      </c>
      <c r="B8" s="127" t="s">
        <v>379</v>
      </c>
      <c r="C8" s="128"/>
      <c r="D8" s="128"/>
      <c r="E8" s="128"/>
      <c r="F8" s="136" t="s">
        <v>385</v>
      </c>
      <c r="G8" s="137"/>
      <c r="H8" s="149">
        <v>9500</v>
      </c>
      <c r="I8" s="149">
        <v>10285.56</v>
      </c>
      <c r="J8" s="149">
        <v>10285.56</v>
      </c>
      <c r="K8" s="149">
        <v>9500</v>
      </c>
      <c r="L8" s="138"/>
    </row>
    <row r="9" spans="1:12" x14ac:dyDescent="0.25">
      <c r="A9" s="140" t="s">
        <v>386</v>
      </c>
      <c r="B9" s="127" t="s">
        <v>379</v>
      </c>
      <c r="C9" s="128"/>
      <c r="D9" s="128"/>
      <c r="E9" s="128"/>
      <c r="F9" s="128"/>
      <c r="G9" s="141" t="s">
        <v>387</v>
      </c>
      <c r="H9" s="150">
        <v>500</v>
      </c>
      <c r="I9" s="150">
        <v>0</v>
      </c>
      <c r="J9" s="150">
        <v>0</v>
      </c>
      <c r="K9" s="150">
        <v>500</v>
      </c>
      <c r="L9" s="142"/>
    </row>
    <row r="10" spans="1:12" x14ac:dyDescent="0.25">
      <c r="A10" s="140" t="s">
        <v>388</v>
      </c>
      <c r="B10" s="127" t="s">
        <v>379</v>
      </c>
      <c r="C10" s="128"/>
      <c r="D10" s="128"/>
      <c r="E10" s="128"/>
      <c r="F10" s="128"/>
      <c r="G10" s="141" t="s">
        <v>389</v>
      </c>
      <c r="H10" s="150">
        <v>3000</v>
      </c>
      <c r="I10" s="150">
        <v>270.39999999999998</v>
      </c>
      <c r="J10" s="150">
        <v>270.39999999999998</v>
      </c>
      <c r="K10" s="150">
        <v>3000</v>
      </c>
      <c r="L10" s="142"/>
    </row>
    <row r="11" spans="1:12" x14ac:dyDescent="0.25">
      <c r="A11" s="140" t="s">
        <v>390</v>
      </c>
      <c r="B11" s="127" t="s">
        <v>379</v>
      </c>
      <c r="C11" s="128"/>
      <c r="D11" s="128"/>
      <c r="E11" s="128"/>
      <c r="F11" s="128"/>
      <c r="G11" s="141" t="s">
        <v>391</v>
      </c>
      <c r="H11" s="150">
        <v>5000</v>
      </c>
      <c r="I11" s="150">
        <v>10015.16</v>
      </c>
      <c r="J11" s="150">
        <v>10015.16</v>
      </c>
      <c r="K11" s="150">
        <v>5000</v>
      </c>
      <c r="L11" s="142"/>
    </row>
    <row r="12" spans="1:12" x14ac:dyDescent="0.25">
      <c r="A12" s="140" t="s">
        <v>392</v>
      </c>
      <c r="B12" s="127" t="s">
        <v>379</v>
      </c>
      <c r="C12" s="128"/>
      <c r="D12" s="128"/>
      <c r="E12" s="128"/>
      <c r="F12" s="128"/>
      <c r="G12" s="141" t="s">
        <v>393</v>
      </c>
      <c r="H12" s="150">
        <v>1000</v>
      </c>
      <c r="I12" s="150">
        <v>0</v>
      </c>
      <c r="J12" s="150">
        <v>0</v>
      </c>
      <c r="K12" s="150">
        <v>1000</v>
      </c>
      <c r="L12" s="142"/>
    </row>
    <row r="13" spans="1:12" x14ac:dyDescent="0.25">
      <c r="A13" s="143" t="s">
        <v>379</v>
      </c>
      <c r="B13" s="127" t="s">
        <v>379</v>
      </c>
      <c r="C13" s="128"/>
      <c r="D13" s="128"/>
      <c r="E13" s="128"/>
      <c r="F13" s="128"/>
      <c r="G13" s="144" t="s">
        <v>379</v>
      </c>
      <c r="H13" s="151"/>
      <c r="I13" s="151"/>
      <c r="J13" s="151"/>
      <c r="K13" s="151"/>
      <c r="L13" s="145"/>
    </row>
    <row r="14" spans="1:12" x14ac:dyDescent="0.25">
      <c r="A14" s="135" t="s">
        <v>394</v>
      </c>
      <c r="B14" s="127" t="s">
        <v>379</v>
      </c>
      <c r="C14" s="128"/>
      <c r="D14" s="128"/>
      <c r="E14" s="128"/>
      <c r="F14" s="136" t="s">
        <v>395</v>
      </c>
      <c r="G14" s="137"/>
      <c r="H14" s="149">
        <v>0</v>
      </c>
      <c r="I14" s="149">
        <v>2398404.4700000002</v>
      </c>
      <c r="J14" s="149">
        <v>2321813.6</v>
      </c>
      <c r="K14" s="149">
        <v>76590.87</v>
      </c>
      <c r="L14" s="138"/>
    </row>
    <row r="15" spans="1:12" x14ac:dyDescent="0.25">
      <c r="A15" s="140" t="s">
        <v>396</v>
      </c>
      <c r="B15" s="127" t="s">
        <v>379</v>
      </c>
      <c r="C15" s="128"/>
      <c r="D15" s="128"/>
      <c r="E15" s="128"/>
      <c r="F15" s="128"/>
      <c r="G15" s="141" t="s">
        <v>397</v>
      </c>
      <c r="H15" s="150">
        <v>0</v>
      </c>
      <c r="I15" s="150">
        <v>79193.61</v>
      </c>
      <c r="J15" s="150">
        <v>79193.61</v>
      </c>
      <c r="K15" s="150">
        <v>0</v>
      </c>
      <c r="L15" s="142"/>
    </row>
    <row r="16" spans="1:12" x14ac:dyDescent="0.25">
      <c r="A16" s="140" t="s">
        <v>398</v>
      </c>
      <c r="B16" s="127" t="s">
        <v>379</v>
      </c>
      <c r="C16" s="128"/>
      <c r="D16" s="128"/>
      <c r="E16" s="128"/>
      <c r="F16" s="128"/>
      <c r="G16" s="141" t="s">
        <v>399</v>
      </c>
      <c r="H16" s="150">
        <v>0</v>
      </c>
      <c r="I16" s="150">
        <v>1906107.29</v>
      </c>
      <c r="J16" s="150">
        <v>1906107.29</v>
      </c>
      <c r="K16" s="150">
        <v>0</v>
      </c>
      <c r="L16" s="142"/>
    </row>
    <row r="17" spans="1:12" x14ac:dyDescent="0.25">
      <c r="A17" s="140" t="s">
        <v>400</v>
      </c>
      <c r="B17" s="127" t="s">
        <v>379</v>
      </c>
      <c r="C17" s="128"/>
      <c r="D17" s="128"/>
      <c r="E17" s="128"/>
      <c r="F17" s="128"/>
      <c r="G17" s="141" t="s">
        <v>401</v>
      </c>
      <c r="H17" s="150">
        <v>0</v>
      </c>
      <c r="I17" s="150">
        <v>52569</v>
      </c>
      <c r="J17" s="150">
        <v>52569</v>
      </c>
      <c r="K17" s="150">
        <v>0</v>
      </c>
      <c r="L17" s="142"/>
    </row>
    <row r="18" spans="1:12" x14ac:dyDescent="0.25">
      <c r="A18" s="140" t="s">
        <v>402</v>
      </c>
      <c r="B18" s="127" t="s">
        <v>379</v>
      </c>
      <c r="C18" s="128"/>
      <c r="D18" s="128"/>
      <c r="E18" s="128"/>
      <c r="F18" s="128"/>
      <c r="G18" s="141" t="s">
        <v>403</v>
      </c>
      <c r="H18" s="150">
        <v>0</v>
      </c>
      <c r="I18" s="150">
        <v>8819</v>
      </c>
      <c r="J18" s="150">
        <v>8819</v>
      </c>
      <c r="K18" s="150">
        <v>0</v>
      </c>
      <c r="L18" s="142"/>
    </row>
    <row r="19" spans="1:12" x14ac:dyDescent="0.25">
      <c r="A19" s="140" t="s">
        <v>404</v>
      </c>
      <c r="B19" s="127" t="s">
        <v>379</v>
      </c>
      <c r="C19" s="128"/>
      <c r="D19" s="128"/>
      <c r="E19" s="128"/>
      <c r="F19" s="128"/>
      <c r="G19" s="141" t="s">
        <v>405</v>
      </c>
      <c r="H19" s="150">
        <v>0</v>
      </c>
      <c r="I19" s="150">
        <v>351715.57</v>
      </c>
      <c r="J19" s="150">
        <v>275124.7</v>
      </c>
      <c r="K19" s="150">
        <v>76590.87</v>
      </c>
      <c r="L19" s="142"/>
    </row>
    <row r="20" spans="1:12" x14ac:dyDescent="0.25">
      <c r="A20" s="143" t="s">
        <v>379</v>
      </c>
      <c r="B20" s="127" t="s">
        <v>379</v>
      </c>
      <c r="C20" s="128"/>
      <c r="D20" s="128"/>
      <c r="E20" s="128"/>
      <c r="F20" s="128"/>
      <c r="G20" s="144" t="s">
        <v>379</v>
      </c>
      <c r="H20" s="151"/>
      <c r="I20" s="151"/>
      <c r="J20" s="151"/>
      <c r="K20" s="151"/>
      <c r="L20" s="145"/>
    </row>
    <row r="21" spans="1:12" x14ac:dyDescent="0.25">
      <c r="A21" s="135" t="s">
        <v>406</v>
      </c>
      <c r="B21" s="127" t="s">
        <v>379</v>
      </c>
      <c r="C21" s="128"/>
      <c r="D21" s="128"/>
      <c r="E21" s="128"/>
      <c r="F21" s="136" t="s">
        <v>407</v>
      </c>
      <c r="G21" s="137"/>
      <c r="H21" s="149">
        <v>376902.86</v>
      </c>
      <c r="I21" s="149">
        <v>744204.06</v>
      </c>
      <c r="J21" s="149">
        <v>744204.06</v>
      </c>
      <c r="K21" s="149">
        <v>376902.86</v>
      </c>
      <c r="L21" s="138"/>
    </row>
    <row r="22" spans="1:12" x14ac:dyDescent="0.25">
      <c r="A22" s="140" t="s">
        <v>408</v>
      </c>
      <c r="B22" s="127" t="s">
        <v>379</v>
      </c>
      <c r="C22" s="128"/>
      <c r="D22" s="128"/>
      <c r="E22" s="128"/>
      <c r="F22" s="128"/>
      <c r="G22" s="141" t="s">
        <v>409</v>
      </c>
      <c r="H22" s="150">
        <v>376902.86</v>
      </c>
      <c r="I22" s="150">
        <v>0</v>
      </c>
      <c r="J22" s="150">
        <v>0</v>
      </c>
      <c r="K22" s="150">
        <v>376902.86</v>
      </c>
      <c r="L22" s="142"/>
    </row>
    <row r="23" spans="1:12" x14ac:dyDescent="0.25">
      <c r="A23" s="140" t="s">
        <v>410</v>
      </c>
      <c r="B23" s="127" t="s">
        <v>379</v>
      </c>
      <c r="C23" s="128"/>
      <c r="D23" s="128"/>
      <c r="E23" s="128"/>
      <c r="F23" s="128"/>
      <c r="G23" s="141" t="s">
        <v>411</v>
      </c>
      <c r="H23" s="150">
        <v>0</v>
      </c>
      <c r="I23" s="150">
        <v>372102.03</v>
      </c>
      <c r="J23" s="150">
        <v>372102.03</v>
      </c>
      <c r="K23" s="150">
        <v>0</v>
      </c>
      <c r="L23" s="142"/>
    </row>
    <row r="24" spans="1:12" x14ac:dyDescent="0.25">
      <c r="A24" s="140" t="s">
        <v>412</v>
      </c>
      <c r="B24" s="127" t="s">
        <v>379</v>
      </c>
      <c r="C24" s="128"/>
      <c r="D24" s="128"/>
      <c r="E24" s="128"/>
      <c r="F24" s="128"/>
      <c r="G24" s="141" t="s">
        <v>413</v>
      </c>
      <c r="H24" s="150">
        <v>0</v>
      </c>
      <c r="I24" s="150">
        <v>372102.03</v>
      </c>
      <c r="J24" s="150">
        <v>372102.03</v>
      </c>
      <c r="K24" s="150">
        <v>0</v>
      </c>
      <c r="L24" s="142"/>
    </row>
    <row r="25" spans="1:12" x14ac:dyDescent="0.25">
      <c r="A25" s="143" t="s">
        <v>379</v>
      </c>
      <c r="B25" s="127" t="s">
        <v>379</v>
      </c>
      <c r="C25" s="128"/>
      <c r="D25" s="128"/>
      <c r="E25" s="128"/>
      <c r="F25" s="128"/>
      <c r="G25" s="144" t="s">
        <v>379</v>
      </c>
      <c r="H25" s="151"/>
      <c r="I25" s="151"/>
      <c r="J25" s="151"/>
      <c r="K25" s="151"/>
      <c r="L25" s="145"/>
    </row>
    <row r="26" spans="1:12" x14ac:dyDescent="0.25">
      <c r="A26" s="135" t="s">
        <v>414</v>
      </c>
      <c r="B26" s="127" t="s">
        <v>379</v>
      </c>
      <c r="C26" s="128"/>
      <c r="D26" s="128"/>
      <c r="E26" s="128"/>
      <c r="F26" s="136" t="s">
        <v>415</v>
      </c>
      <c r="G26" s="137"/>
      <c r="H26" s="149">
        <v>4368348.1900000004</v>
      </c>
      <c r="I26" s="149">
        <v>959112.17</v>
      </c>
      <c r="J26" s="149">
        <v>1073087.0900000001</v>
      </c>
      <c r="K26" s="149">
        <v>4254373.2699999996</v>
      </c>
      <c r="L26" s="138"/>
    </row>
    <row r="27" spans="1:12" x14ac:dyDescent="0.25">
      <c r="A27" s="140" t="s">
        <v>416</v>
      </c>
      <c r="B27" s="127" t="s">
        <v>379</v>
      </c>
      <c r="C27" s="128"/>
      <c r="D27" s="128"/>
      <c r="E27" s="128"/>
      <c r="F27" s="128"/>
      <c r="G27" s="141" t="s">
        <v>417</v>
      </c>
      <c r="H27" s="150">
        <v>1735682.11</v>
      </c>
      <c r="I27" s="150">
        <v>585375.98</v>
      </c>
      <c r="J27" s="150">
        <v>1034424.78</v>
      </c>
      <c r="K27" s="150">
        <v>1286633.31</v>
      </c>
      <c r="L27" s="142"/>
    </row>
    <row r="28" spans="1:12" x14ac:dyDescent="0.25">
      <c r="A28" s="140" t="s">
        <v>418</v>
      </c>
      <c r="B28" s="127" t="s">
        <v>379</v>
      </c>
      <c r="C28" s="128"/>
      <c r="D28" s="128"/>
      <c r="E28" s="128"/>
      <c r="F28" s="128"/>
      <c r="G28" s="141" t="s">
        <v>419</v>
      </c>
      <c r="H28" s="150">
        <v>1372406.93</v>
      </c>
      <c r="I28" s="150">
        <v>21018.44</v>
      </c>
      <c r="J28" s="150">
        <v>69.650000000000006</v>
      </c>
      <c r="K28" s="150">
        <v>1393355.72</v>
      </c>
      <c r="L28" s="142"/>
    </row>
    <row r="29" spans="1:12" x14ac:dyDescent="0.25">
      <c r="A29" s="140" t="s">
        <v>420</v>
      </c>
      <c r="B29" s="127" t="s">
        <v>379</v>
      </c>
      <c r="C29" s="128"/>
      <c r="D29" s="128"/>
      <c r="E29" s="128"/>
      <c r="F29" s="128"/>
      <c r="G29" s="141" t="s">
        <v>421</v>
      </c>
      <c r="H29" s="150">
        <v>910703.77</v>
      </c>
      <c r="I29" s="150">
        <v>262000.54</v>
      </c>
      <c r="J29" s="150">
        <v>0</v>
      </c>
      <c r="K29" s="150">
        <v>1172704.31</v>
      </c>
      <c r="L29" s="142"/>
    </row>
    <row r="30" spans="1:12" x14ac:dyDescent="0.25">
      <c r="A30" s="140" t="s">
        <v>422</v>
      </c>
      <c r="B30" s="127" t="s">
        <v>379</v>
      </c>
      <c r="C30" s="128"/>
      <c r="D30" s="128"/>
      <c r="E30" s="128"/>
      <c r="F30" s="128"/>
      <c r="G30" s="141" t="s">
        <v>423</v>
      </c>
      <c r="H30" s="150">
        <v>143589.35</v>
      </c>
      <c r="I30" s="150">
        <v>36275.21</v>
      </c>
      <c r="J30" s="150">
        <v>38523.1</v>
      </c>
      <c r="K30" s="150">
        <v>141341.46</v>
      </c>
      <c r="L30" s="142"/>
    </row>
    <row r="31" spans="1:12" x14ac:dyDescent="0.25">
      <c r="A31" s="140" t="s">
        <v>424</v>
      </c>
      <c r="B31" s="127" t="s">
        <v>379</v>
      </c>
      <c r="C31" s="128"/>
      <c r="D31" s="128"/>
      <c r="E31" s="128"/>
      <c r="F31" s="128"/>
      <c r="G31" s="141" t="s">
        <v>425</v>
      </c>
      <c r="H31" s="150">
        <v>205966.03</v>
      </c>
      <c r="I31" s="150">
        <v>54442</v>
      </c>
      <c r="J31" s="150">
        <v>69.56</v>
      </c>
      <c r="K31" s="150">
        <v>260338.47</v>
      </c>
      <c r="L31" s="142"/>
    </row>
    <row r="32" spans="1:12" x14ac:dyDescent="0.25">
      <c r="A32" s="143" t="s">
        <v>379</v>
      </c>
      <c r="B32" s="127" t="s">
        <v>379</v>
      </c>
      <c r="C32" s="128"/>
      <c r="D32" s="128"/>
      <c r="E32" s="128"/>
      <c r="F32" s="128"/>
      <c r="G32" s="144" t="s">
        <v>379</v>
      </c>
      <c r="H32" s="151"/>
      <c r="I32" s="151"/>
      <c r="J32" s="151"/>
      <c r="K32" s="151"/>
      <c r="L32" s="145"/>
    </row>
    <row r="33" spans="1:12" x14ac:dyDescent="0.25">
      <c r="A33" s="135" t="s">
        <v>426</v>
      </c>
      <c r="B33" s="127" t="s">
        <v>379</v>
      </c>
      <c r="C33" s="128"/>
      <c r="D33" s="128"/>
      <c r="E33" s="128"/>
      <c r="F33" s="136" t="s">
        <v>427</v>
      </c>
      <c r="G33" s="137"/>
      <c r="H33" s="149">
        <v>2182539.61</v>
      </c>
      <c r="I33" s="149">
        <v>388059.32</v>
      </c>
      <c r="J33" s="149">
        <v>372629.16</v>
      </c>
      <c r="K33" s="149">
        <v>2197969.77</v>
      </c>
      <c r="L33" s="138"/>
    </row>
    <row r="34" spans="1:12" x14ac:dyDescent="0.25">
      <c r="A34" s="140" t="s">
        <v>428</v>
      </c>
      <c r="B34" s="127" t="s">
        <v>379</v>
      </c>
      <c r="C34" s="128"/>
      <c r="D34" s="128"/>
      <c r="E34" s="128"/>
      <c r="F34" s="128"/>
      <c r="G34" s="141" t="s">
        <v>429</v>
      </c>
      <c r="H34" s="150">
        <v>372177.23</v>
      </c>
      <c r="I34" s="150">
        <v>451.93</v>
      </c>
      <c r="J34" s="150">
        <v>372629.16</v>
      </c>
      <c r="K34" s="150">
        <v>0</v>
      </c>
      <c r="L34" s="142"/>
    </row>
    <row r="35" spans="1:12" x14ac:dyDescent="0.25">
      <c r="A35" s="140" t="s">
        <v>430</v>
      </c>
      <c r="B35" s="127" t="s">
        <v>379</v>
      </c>
      <c r="C35" s="128"/>
      <c r="D35" s="128"/>
      <c r="E35" s="128"/>
      <c r="F35" s="128"/>
      <c r="G35" s="141" t="s">
        <v>431</v>
      </c>
      <c r="H35" s="150">
        <v>1810362.38</v>
      </c>
      <c r="I35" s="150">
        <v>387607.39</v>
      </c>
      <c r="J35" s="150">
        <v>0</v>
      </c>
      <c r="K35" s="150">
        <v>2197969.77</v>
      </c>
      <c r="L35" s="142"/>
    </row>
    <row r="36" spans="1:12" x14ac:dyDescent="0.25">
      <c r="A36" s="143" t="s">
        <v>379</v>
      </c>
      <c r="B36" s="127" t="s">
        <v>379</v>
      </c>
      <c r="C36" s="128"/>
      <c r="D36" s="128"/>
      <c r="E36" s="128"/>
      <c r="F36" s="128"/>
      <c r="G36" s="144" t="s">
        <v>379</v>
      </c>
      <c r="H36" s="151"/>
      <c r="I36" s="151"/>
      <c r="J36" s="151"/>
      <c r="K36" s="151"/>
      <c r="L36" s="145"/>
    </row>
    <row r="37" spans="1:12" x14ac:dyDescent="0.25">
      <c r="A37" s="135" t="s">
        <v>432</v>
      </c>
      <c r="B37" s="127" t="s">
        <v>379</v>
      </c>
      <c r="C37" s="128"/>
      <c r="D37" s="136" t="s">
        <v>433</v>
      </c>
      <c r="E37" s="137"/>
      <c r="F37" s="137"/>
      <c r="G37" s="137"/>
      <c r="H37" s="149">
        <v>496190.75</v>
      </c>
      <c r="I37" s="149">
        <v>616170.42000000004</v>
      </c>
      <c r="J37" s="149">
        <v>525571.82999999996</v>
      </c>
      <c r="K37" s="149">
        <v>586789.34</v>
      </c>
      <c r="L37" s="138"/>
    </row>
    <row r="38" spans="1:12" x14ac:dyDescent="0.25">
      <c r="A38" s="135" t="s">
        <v>434</v>
      </c>
      <c r="B38" s="127" t="s">
        <v>379</v>
      </c>
      <c r="C38" s="128"/>
      <c r="D38" s="128"/>
      <c r="E38" s="136" t="s">
        <v>435</v>
      </c>
      <c r="F38" s="137"/>
      <c r="G38" s="137"/>
      <c r="H38" s="149">
        <v>58756</v>
      </c>
      <c r="I38" s="149">
        <v>371541.9</v>
      </c>
      <c r="J38" s="149">
        <v>289914.64</v>
      </c>
      <c r="K38" s="149">
        <v>140383.26</v>
      </c>
      <c r="L38" s="138"/>
    </row>
    <row r="39" spans="1:12" x14ac:dyDescent="0.25">
      <c r="A39" s="135" t="s">
        <v>436</v>
      </c>
      <c r="B39" s="127" t="s">
        <v>379</v>
      </c>
      <c r="C39" s="128"/>
      <c r="D39" s="128"/>
      <c r="E39" s="128"/>
      <c r="F39" s="136" t="s">
        <v>437</v>
      </c>
      <c r="G39" s="137"/>
      <c r="H39" s="149">
        <v>58756</v>
      </c>
      <c r="I39" s="149">
        <v>371541.9</v>
      </c>
      <c r="J39" s="149">
        <v>289914.64</v>
      </c>
      <c r="K39" s="149">
        <v>140383.26</v>
      </c>
      <c r="L39" s="138"/>
    </row>
    <row r="40" spans="1:12" x14ac:dyDescent="0.25">
      <c r="A40" s="140" t="s">
        <v>438</v>
      </c>
      <c r="B40" s="127" t="s">
        <v>379</v>
      </c>
      <c r="C40" s="128"/>
      <c r="D40" s="128"/>
      <c r="E40" s="128"/>
      <c r="F40" s="128"/>
      <c r="G40" s="141" t="s">
        <v>437</v>
      </c>
      <c r="H40" s="150">
        <v>27424.55</v>
      </c>
      <c r="I40" s="150">
        <v>52381.2</v>
      </c>
      <c r="J40" s="150">
        <v>41141.279999999999</v>
      </c>
      <c r="K40" s="150">
        <v>38664.47</v>
      </c>
      <c r="L40" s="142"/>
    </row>
    <row r="41" spans="1:12" x14ac:dyDescent="0.25">
      <c r="A41" s="140" t="s">
        <v>439</v>
      </c>
      <c r="B41" s="127" t="s">
        <v>379</v>
      </c>
      <c r="C41" s="128"/>
      <c r="D41" s="128"/>
      <c r="E41" s="128"/>
      <c r="F41" s="128"/>
      <c r="G41" s="141" t="s">
        <v>440</v>
      </c>
      <c r="H41" s="150">
        <v>14664.44</v>
      </c>
      <c r="I41" s="150">
        <v>290512.5</v>
      </c>
      <c r="J41" s="150">
        <v>232106.35</v>
      </c>
      <c r="K41" s="150">
        <v>73070.59</v>
      </c>
      <c r="L41" s="142"/>
    </row>
    <row r="42" spans="1:12" x14ac:dyDescent="0.25">
      <c r="A42" s="140" t="s">
        <v>441</v>
      </c>
      <c r="B42" s="127" t="s">
        <v>379</v>
      </c>
      <c r="C42" s="128"/>
      <c r="D42" s="128"/>
      <c r="E42" s="128"/>
      <c r="F42" s="128"/>
      <c r="G42" s="141" t="s">
        <v>442</v>
      </c>
      <c r="H42" s="150">
        <v>7502.8</v>
      </c>
      <c r="I42" s="150">
        <v>15637</v>
      </c>
      <c r="J42" s="150">
        <v>7502.8</v>
      </c>
      <c r="K42" s="150">
        <v>15637</v>
      </c>
      <c r="L42" s="142"/>
    </row>
    <row r="43" spans="1:12" x14ac:dyDescent="0.25">
      <c r="A43" s="140" t="s">
        <v>443</v>
      </c>
      <c r="B43" s="127" t="s">
        <v>379</v>
      </c>
      <c r="C43" s="128"/>
      <c r="D43" s="128"/>
      <c r="E43" s="128"/>
      <c r="F43" s="128"/>
      <c r="G43" s="141" t="s">
        <v>444</v>
      </c>
      <c r="H43" s="150">
        <v>9164.2099999999991</v>
      </c>
      <c r="I43" s="150">
        <v>13011.2</v>
      </c>
      <c r="J43" s="150">
        <v>9164.2099999999991</v>
      </c>
      <c r="K43" s="150">
        <v>13011.2</v>
      </c>
      <c r="L43" s="142"/>
    </row>
    <row r="44" spans="1:12" x14ac:dyDescent="0.25">
      <c r="A44" s="143" t="s">
        <v>379</v>
      </c>
      <c r="B44" s="127" t="s">
        <v>379</v>
      </c>
      <c r="C44" s="128"/>
      <c r="D44" s="128"/>
      <c r="E44" s="128"/>
      <c r="F44" s="128"/>
      <c r="G44" s="144" t="s">
        <v>379</v>
      </c>
      <c r="H44" s="151"/>
      <c r="I44" s="151"/>
      <c r="J44" s="151"/>
      <c r="K44" s="151"/>
      <c r="L44" s="145"/>
    </row>
    <row r="45" spans="1:12" x14ac:dyDescent="0.25">
      <c r="A45" s="135" t="s">
        <v>445</v>
      </c>
      <c r="B45" s="127" t="s">
        <v>379</v>
      </c>
      <c r="C45" s="128"/>
      <c r="D45" s="128"/>
      <c r="E45" s="136" t="s">
        <v>446</v>
      </c>
      <c r="F45" s="137"/>
      <c r="G45" s="137"/>
      <c r="H45" s="149">
        <v>14960.16</v>
      </c>
      <c r="I45" s="149">
        <v>26811.47</v>
      </c>
      <c r="J45" s="149">
        <v>23047.74</v>
      </c>
      <c r="K45" s="149">
        <v>18723.89</v>
      </c>
      <c r="L45" s="138"/>
    </row>
    <row r="46" spans="1:12" x14ac:dyDescent="0.25">
      <c r="A46" s="135" t="s">
        <v>447</v>
      </c>
      <c r="B46" s="127" t="s">
        <v>379</v>
      </c>
      <c r="C46" s="128"/>
      <c r="D46" s="128"/>
      <c r="E46" s="128"/>
      <c r="F46" s="136" t="s">
        <v>446</v>
      </c>
      <c r="G46" s="137"/>
      <c r="H46" s="149">
        <v>14960.16</v>
      </c>
      <c r="I46" s="149">
        <v>26811.47</v>
      </c>
      <c r="J46" s="149">
        <v>23047.74</v>
      </c>
      <c r="K46" s="149">
        <v>18723.89</v>
      </c>
      <c r="L46" s="138"/>
    </row>
    <row r="47" spans="1:12" x14ac:dyDescent="0.25">
      <c r="A47" s="140" t="s">
        <v>448</v>
      </c>
      <c r="B47" s="127" t="s">
        <v>379</v>
      </c>
      <c r="C47" s="128"/>
      <c r="D47" s="128"/>
      <c r="E47" s="128"/>
      <c r="F47" s="128"/>
      <c r="G47" s="141" t="s">
        <v>449</v>
      </c>
      <c r="H47" s="150">
        <v>1518.44</v>
      </c>
      <c r="I47" s="150">
        <v>102.87</v>
      </c>
      <c r="J47" s="150">
        <v>0</v>
      </c>
      <c r="K47" s="150">
        <v>1621.31</v>
      </c>
      <c r="L47" s="142"/>
    </row>
    <row r="48" spans="1:12" x14ac:dyDescent="0.25">
      <c r="A48" s="140" t="s">
        <v>450</v>
      </c>
      <c r="B48" s="127" t="s">
        <v>379</v>
      </c>
      <c r="C48" s="128"/>
      <c r="D48" s="128"/>
      <c r="E48" s="128"/>
      <c r="F48" s="128"/>
      <c r="G48" s="141" t="s">
        <v>451</v>
      </c>
      <c r="H48" s="150">
        <v>12934.32</v>
      </c>
      <c r="I48" s="150">
        <v>21867.83</v>
      </c>
      <c r="J48" s="150">
        <v>18757.25</v>
      </c>
      <c r="K48" s="150">
        <v>16044.9</v>
      </c>
      <c r="L48" s="142"/>
    </row>
    <row r="49" spans="1:12" x14ac:dyDescent="0.25">
      <c r="A49" s="140" t="s">
        <v>452</v>
      </c>
      <c r="B49" s="127" t="s">
        <v>379</v>
      </c>
      <c r="C49" s="128"/>
      <c r="D49" s="128"/>
      <c r="E49" s="128"/>
      <c r="F49" s="128"/>
      <c r="G49" s="141" t="s">
        <v>453</v>
      </c>
      <c r="H49" s="150">
        <v>378.94</v>
      </c>
      <c r="I49" s="150">
        <v>551.78</v>
      </c>
      <c r="J49" s="150">
        <v>0</v>
      </c>
      <c r="K49" s="150">
        <v>930.72</v>
      </c>
      <c r="L49" s="142"/>
    </row>
    <row r="50" spans="1:12" x14ac:dyDescent="0.25">
      <c r="A50" s="140" t="s">
        <v>454</v>
      </c>
      <c r="B50" s="127" t="s">
        <v>379</v>
      </c>
      <c r="C50" s="128"/>
      <c r="D50" s="128"/>
      <c r="E50" s="128"/>
      <c r="F50" s="128"/>
      <c r="G50" s="141" t="s">
        <v>455</v>
      </c>
      <c r="H50" s="150">
        <v>0</v>
      </c>
      <c r="I50" s="150">
        <v>4288.99</v>
      </c>
      <c r="J50" s="150">
        <v>4288.99</v>
      </c>
      <c r="K50" s="150">
        <v>0</v>
      </c>
      <c r="L50" s="142"/>
    </row>
    <row r="51" spans="1:12" x14ac:dyDescent="0.25">
      <c r="A51" s="140" t="s">
        <v>456</v>
      </c>
      <c r="B51" s="127" t="s">
        <v>379</v>
      </c>
      <c r="C51" s="128"/>
      <c r="D51" s="128"/>
      <c r="E51" s="128"/>
      <c r="F51" s="128"/>
      <c r="G51" s="141" t="s">
        <v>457</v>
      </c>
      <c r="H51" s="150">
        <v>128.46</v>
      </c>
      <c r="I51" s="150">
        <v>0</v>
      </c>
      <c r="J51" s="150">
        <v>1.5</v>
      </c>
      <c r="K51" s="150">
        <v>126.96</v>
      </c>
      <c r="L51" s="142"/>
    </row>
    <row r="52" spans="1:12" x14ac:dyDescent="0.25">
      <c r="A52" s="143" t="s">
        <v>379</v>
      </c>
      <c r="B52" s="127" t="s">
        <v>379</v>
      </c>
      <c r="C52" s="128"/>
      <c r="D52" s="128"/>
      <c r="E52" s="128"/>
      <c r="F52" s="128"/>
      <c r="G52" s="144" t="s">
        <v>379</v>
      </c>
      <c r="H52" s="151"/>
      <c r="I52" s="151"/>
      <c r="J52" s="151"/>
      <c r="K52" s="151"/>
      <c r="L52" s="145"/>
    </row>
    <row r="53" spans="1:12" x14ac:dyDescent="0.25">
      <c r="A53" s="135" t="s">
        <v>458</v>
      </c>
      <c r="B53" s="127" t="s">
        <v>379</v>
      </c>
      <c r="C53" s="128"/>
      <c r="D53" s="128"/>
      <c r="E53" s="136" t="s">
        <v>459</v>
      </c>
      <c r="F53" s="137"/>
      <c r="G53" s="137"/>
      <c r="H53" s="149">
        <v>0</v>
      </c>
      <c r="I53" s="149">
        <v>655.89</v>
      </c>
      <c r="J53" s="149">
        <v>655.89</v>
      </c>
      <c r="K53" s="149">
        <v>0</v>
      </c>
      <c r="L53" s="138"/>
    </row>
    <row r="54" spans="1:12" x14ac:dyDescent="0.25">
      <c r="A54" s="135" t="s">
        <v>460</v>
      </c>
      <c r="B54" s="127" t="s">
        <v>379</v>
      </c>
      <c r="C54" s="128"/>
      <c r="D54" s="128"/>
      <c r="E54" s="128"/>
      <c r="F54" s="136" t="s">
        <v>461</v>
      </c>
      <c r="G54" s="137"/>
      <c r="H54" s="149">
        <v>0</v>
      </c>
      <c r="I54" s="149">
        <v>655.89</v>
      </c>
      <c r="J54" s="149">
        <v>655.89</v>
      </c>
      <c r="K54" s="149">
        <v>0</v>
      </c>
      <c r="L54" s="138"/>
    </row>
    <row r="55" spans="1:12" x14ac:dyDescent="0.25">
      <c r="A55" s="140" t="s">
        <v>462</v>
      </c>
      <c r="B55" s="127" t="s">
        <v>379</v>
      </c>
      <c r="C55" s="128"/>
      <c r="D55" s="128"/>
      <c r="E55" s="128"/>
      <c r="F55" s="128"/>
      <c r="G55" s="141" t="s">
        <v>463</v>
      </c>
      <c r="H55" s="150">
        <v>0</v>
      </c>
      <c r="I55" s="150">
        <v>655.89</v>
      </c>
      <c r="J55" s="150">
        <v>655.89</v>
      </c>
      <c r="K55" s="150">
        <v>0</v>
      </c>
      <c r="L55" s="142"/>
    </row>
    <row r="56" spans="1:12" x14ac:dyDescent="0.25">
      <c r="A56" s="143" t="s">
        <v>379</v>
      </c>
      <c r="B56" s="127" t="s">
        <v>379</v>
      </c>
      <c r="C56" s="128"/>
      <c r="D56" s="128"/>
      <c r="E56" s="128"/>
      <c r="F56" s="128"/>
      <c r="G56" s="144" t="s">
        <v>379</v>
      </c>
      <c r="H56" s="151"/>
      <c r="I56" s="151"/>
      <c r="J56" s="151"/>
      <c r="K56" s="151"/>
      <c r="L56" s="145"/>
    </row>
    <row r="57" spans="1:12" x14ac:dyDescent="0.25">
      <c r="A57" s="135" t="s">
        <v>464</v>
      </c>
      <c r="B57" s="127" t="s">
        <v>379</v>
      </c>
      <c r="C57" s="128"/>
      <c r="D57" s="128"/>
      <c r="E57" s="136" t="s">
        <v>465</v>
      </c>
      <c r="F57" s="137"/>
      <c r="G57" s="137"/>
      <c r="H57" s="149">
        <v>178842.95</v>
      </c>
      <c r="I57" s="149">
        <v>22154.400000000001</v>
      </c>
      <c r="J57" s="149">
        <v>26294.84</v>
      </c>
      <c r="K57" s="149">
        <v>174702.51</v>
      </c>
      <c r="L57" s="138"/>
    </row>
    <row r="58" spans="1:12" x14ac:dyDescent="0.25">
      <c r="A58" s="135" t="s">
        <v>466</v>
      </c>
      <c r="B58" s="127" t="s">
        <v>379</v>
      </c>
      <c r="C58" s="128"/>
      <c r="D58" s="128"/>
      <c r="E58" s="128"/>
      <c r="F58" s="136" t="s">
        <v>465</v>
      </c>
      <c r="G58" s="137"/>
      <c r="H58" s="149">
        <v>178842.95</v>
      </c>
      <c r="I58" s="149">
        <v>22154.400000000001</v>
      </c>
      <c r="J58" s="149">
        <v>26294.84</v>
      </c>
      <c r="K58" s="149">
        <v>174702.51</v>
      </c>
      <c r="L58" s="138"/>
    </row>
    <row r="59" spans="1:12" x14ac:dyDescent="0.25">
      <c r="A59" s="140" t="s">
        <v>467</v>
      </c>
      <c r="B59" s="127" t="s">
        <v>379</v>
      </c>
      <c r="C59" s="128"/>
      <c r="D59" s="128"/>
      <c r="E59" s="128"/>
      <c r="F59" s="128"/>
      <c r="G59" s="141" t="s">
        <v>468</v>
      </c>
      <c r="H59" s="150">
        <v>178842.95</v>
      </c>
      <c r="I59" s="150">
        <v>22154.400000000001</v>
      </c>
      <c r="J59" s="150">
        <v>26294.84</v>
      </c>
      <c r="K59" s="150">
        <v>174702.51</v>
      </c>
      <c r="L59" s="142"/>
    </row>
    <row r="60" spans="1:12" x14ac:dyDescent="0.25">
      <c r="A60" s="143" t="s">
        <v>379</v>
      </c>
      <c r="B60" s="127" t="s">
        <v>379</v>
      </c>
      <c r="C60" s="128"/>
      <c r="D60" s="128"/>
      <c r="E60" s="128"/>
      <c r="F60" s="128"/>
      <c r="G60" s="144" t="s">
        <v>379</v>
      </c>
      <c r="H60" s="151"/>
      <c r="I60" s="151"/>
      <c r="J60" s="151"/>
      <c r="K60" s="151"/>
      <c r="L60" s="145"/>
    </row>
    <row r="61" spans="1:12" x14ac:dyDescent="0.25">
      <c r="A61" s="135" t="s">
        <v>469</v>
      </c>
      <c r="B61" s="127" t="s">
        <v>379</v>
      </c>
      <c r="C61" s="128"/>
      <c r="D61" s="128"/>
      <c r="E61" s="136" t="s">
        <v>470</v>
      </c>
      <c r="F61" s="137"/>
      <c r="G61" s="137"/>
      <c r="H61" s="149">
        <v>243631.64</v>
      </c>
      <c r="I61" s="149">
        <v>195006.76</v>
      </c>
      <c r="J61" s="149">
        <v>185658.72</v>
      </c>
      <c r="K61" s="149">
        <v>252979.68</v>
      </c>
      <c r="L61" s="138"/>
    </row>
    <row r="62" spans="1:12" x14ac:dyDescent="0.25">
      <c r="A62" s="135" t="s">
        <v>471</v>
      </c>
      <c r="B62" s="127" t="s">
        <v>379</v>
      </c>
      <c r="C62" s="128"/>
      <c r="D62" s="128"/>
      <c r="E62" s="128"/>
      <c r="F62" s="136" t="s">
        <v>470</v>
      </c>
      <c r="G62" s="137"/>
      <c r="H62" s="149">
        <v>243631.64</v>
      </c>
      <c r="I62" s="149">
        <v>195006.76</v>
      </c>
      <c r="J62" s="149">
        <v>185658.72</v>
      </c>
      <c r="K62" s="149">
        <v>252979.68</v>
      </c>
      <c r="L62" s="138"/>
    </row>
    <row r="63" spans="1:12" x14ac:dyDescent="0.25">
      <c r="A63" s="140" t="s">
        <v>472</v>
      </c>
      <c r="B63" s="127" t="s">
        <v>379</v>
      </c>
      <c r="C63" s="128"/>
      <c r="D63" s="128"/>
      <c r="E63" s="128"/>
      <c r="F63" s="128"/>
      <c r="G63" s="141" t="s">
        <v>473</v>
      </c>
      <c r="H63" s="150">
        <v>65071.65</v>
      </c>
      <c r="I63" s="150">
        <v>0</v>
      </c>
      <c r="J63" s="150">
        <v>7098.73</v>
      </c>
      <c r="K63" s="150">
        <v>57972.92</v>
      </c>
      <c r="L63" s="142"/>
    </row>
    <row r="64" spans="1:12" x14ac:dyDescent="0.25">
      <c r="A64" s="140" t="s">
        <v>474</v>
      </c>
      <c r="B64" s="127" t="s">
        <v>379</v>
      </c>
      <c r="C64" s="128"/>
      <c r="D64" s="128"/>
      <c r="E64" s="128"/>
      <c r="F64" s="128"/>
      <c r="G64" s="141" t="s">
        <v>475</v>
      </c>
      <c r="H64" s="150">
        <v>178559.99</v>
      </c>
      <c r="I64" s="150">
        <v>195006.76</v>
      </c>
      <c r="J64" s="150">
        <v>178559.99</v>
      </c>
      <c r="K64" s="150">
        <v>195006.76</v>
      </c>
      <c r="L64" s="142"/>
    </row>
    <row r="65" spans="1:12" x14ac:dyDescent="0.25">
      <c r="A65" s="143" t="s">
        <v>379</v>
      </c>
      <c r="B65" s="127" t="s">
        <v>379</v>
      </c>
      <c r="C65" s="128"/>
      <c r="D65" s="128"/>
      <c r="E65" s="128"/>
      <c r="F65" s="128"/>
      <c r="G65" s="144" t="s">
        <v>379</v>
      </c>
      <c r="H65" s="151"/>
      <c r="I65" s="151"/>
      <c r="J65" s="151"/>
      <c r="K65" s="151"/>
      <c r="L65" s="145"/>
    </row>
    <row r="66" spans="1:12" x14ac:dyDescent="0.25">
      <c r="A66" s="135" t="s">
        <v>476</v>
      </c>
      <c r="B66" s="139" t="s">
        <v>379</v>
      </c>
      <c r="C66" s="136" t="s">
        <v>477</v>
      </c>
      <c r="D66" s="137"/>
      <c r="E66" s="137"/>
      <c r="F66" s="137"/>
      <c r="G66" s="137"/>
      <c r="H66" s="149">
        <v>21618684.640000001</v>
      </c>
      <c r="I66" s="149">
        <v>30508.98</v>
      </c>
      <c r="J66" s="149">
        <v>314364.92</v>
      </c>
      <c r="K66" s="149">
        <v>21334828.699999999</v>
      </c>
      <c r="L66" s="138"/>
    </row>
    <row r="67" spans="1:12" x14ac:dyDescent="0.25">
      <c r="A67" s="135" t="s">
        <v>478</v>
      </c>
      <c r="B67" s="127" t="s">
        <v>379</v>
      </c>
      <c r="C67" s="128"/>
      <c r="D67" s="136" t="s">
        <v>479</v>
      </c>
      <c r="E67" s="137"/>
      <c r="F67" s="137"/>
      <c r="G67" s="137"/>
      <c r="H67" s="149">
        <v>11964129.949999999</v>
      </c>
      <c r="I67" s="149">
        <v>30508.98</v>
      </c>
      <c r="J67" s="149">
        <v>314364.92</v>
      </c>
      <c r="K67" s="149">
        <v>11680274.01</v>
      </c>
      <c r="L67" s="138"/>
    </row>
    <row r="68" spans="1:12" x14ac:dyDescent="0.25">
      <c r="A68" s="135" t="s">
        <v>480</v>
      </c>
      <c r="B68" s="127" t="s">
        <v>379</v>
      </c>
      <c r="C68" s="128"/>
      <c r="D68" s="128"/>
      <c r="E68" s="136" t="s">
        <v>481</v>
      </c>
      <c r="F68" s="137"/>
      <c r="G68" s="137"/>
      <c r="H68" s="149">
        <v>42801980.68</v>
      </c>
      <c r="I68" s="149">
        <v>30508.98</v>
      </c>
      <c r="J68" s="149">
        <v>0</v>
      </c>
      <c r="K68" s="149">
        <v>42832489.659999996</v>
      </c>
      <c r="L68" s="138"/>
    </row>
    <row r="69" spans="1:12" x14ac:dyDescent="0.25">
      <c r="A69" s="135" t="s">
        <v>482</v>
      </c>
      <c r="B69" s="127" t="s">
        <v>379</v>
      </c>
      <c r="C69" s="128"/>
      <c r="D69" s="128"/>
      <c r="E69" s="128"/>
      <c r="F69" s="136" t="s">
        <v>481</v>
      </c>
      <c r="G69" s="137"/>
      <c r="H69" s="149">
        <v>42801980.68</v>
      </c>
      <c r="I69" s="149">
        <v>30508.98</v>
      </c>
      <c r="J69" s="149">
        <v>0</v>
      </c>
      <c r="K69" s="149">
        <v>42832489.659999996</v>
      </c>
      <c r="L69" s="138"/>
    </row>
    <row r="70" spans="1:12" x14ac:dyDescent="0.25">
      <c r="A70" s="140" t="s">
        <v>483</v>
      </c>
      <c r="B70" s="127" t="s">
        <v>379</v>
      </c>
      <c r="C70" s="128"/>
      <c r="D70" s="128"/>
      <c r="E70" s="128"/>
      <c r="F70" s="128"/>
      <c r="G70" s="141" t="s">
        <v>484</v>
      </c>
      <c r="H70" s="150">
        <v>759111.34</v>
      </c>
      <c r="I70" s="150">
        <v>0</v>
      </c>
      <c r="J70" s="150">
        <v>0</v>
      </c>
      <c r="K70" s="150">
        <v>759111.34</v>
      </c>
      <c r="L70" s="142"/>
    </row>
    <row r="71" spans="1:12" x14ac:dyDescent="0.25">
      <c r="A71" s="140" t="s">
        <v>485</v>
      </c>
      <c r="B71" s="127" t="s">
        <v>379</v>
      </c>
      <c r="C71" s="128"/>
      <c r="D71" s="128"/>
      <c r="E71" s="128"/>
      <c r="F71" s="128"/>
      <c r="G71" s="141" t="s">
        <v>486</v>
      </c>
      <c r="H71" s="150">
        <v>350327.15</v>
      </c>
      <c r="I71" s="150">
        <v>0</v>
      </c>
      <c r="J71" s="150">
        <v>0</v>
      </c>
      <c r="K71" s="150">
        <v>350327.15</v>
      </c>
      <c r="L71" s="142"/>
    </row>
    <row r="72" spans="1:12" x14ac:dyDescent="0.25">
      <c r="A72" s="140" t="s">
        <v>487</v>
      </c>
      <c r="B72" s="127" t="s">
        <v>379</v>
      </c>
      <c r="C72" s="128"/>
      <c r="D72" s="128"/>
      <c r="E72" s="128"/>
      <c r="F72" s="128"/>
      <c r="G72" s="141" t="s">
        <v>488</v>
      </c>
      <c r="H72" s="150">
        <v>1108963.1499999999</v>
      </c>
      <c r="I72" s="150">
        <v>0</v>
      </c>
      <c r="J72" s="150">
        <v>0</v>
      </c>
      <c r="K72" s="150">
        <v>1108963.1499999999</v>
      </c>
      <c r="L72" s="142"/>
    </row>
    <row r="73" spans="1:12" x14ac:dyDescent="0.25">
      <c r="A73" s="140" t="s">
        <v>489</v>
      </c>
      <c r="B73" s="127" t="s">
        <v>379</v>
      </c>
      <c r="C73" s="128"/>
      <c r="D73" s="128"/>
      <c r="E73" s="128"/>
      <c r="F73" s="128"/>
      <c r="G73" s="141" t="s">
        <v>490</v>
      </c>
      <c r="H73" s="150">
        <v>1316095.44</v>
      </c>
      <c r="I73" s="150">
        <v>0</v>
      </c>
      <c r="J73" s="150">
        <v>0</v>
      </c>
      <c r="K73" s="150">
        <v>1316095.44</v>
      </c>
      <c r="L73" s="142"/>
    </row>
    <row r="74" spans="1:12" x14ac:dyDescent="0.25">
      <c r="A74" s="140" t="s">
        <v>491</v>
      </c>
      <c r="B74" s="127" t="s">
        <v>379</v>
      </c>
      <c r="C74" s="128"/>
      <c r="D74" s="128"/>
      <c r="E74" s="128"/>
      <c r="F74" s="128"/>
      <c r="G74" s="141" t="s">
        <v>492</v>
      </c>
      <c r="H74" s="150">
        <v>4586499.28</v>
      </c>
      <c r="I74" s="150">
        <v>21256.98</v>
      </c>
      <c r="J74" s="150">
        <v>0</v>
      </c>
      <c r="K74" s="150">
        <v>4607756.26</v>
      </c>
      <c r="L74" s="142"/>
    </row>
    <row r="75" spans="1:12" x14ac:dyDescent="0.25">
      <c r="A75" s="140" t="s">
        <v>493</v>
      </c>
      <c r="B75" s="127" t="s">
        <v>379</v>
      </c>
      <c r="C75" s="128"/>
      <c r="D75" s="128"/>
      <c r="E75" s="128"/>
      <c r="F75" s="128"/>
      <c r="G75" s="141" t="s">
        <v>494</v>
      </c>
      <c r="H75" s="150">
        <v>584788.54</v>
      </c>
      <c r="I75" s="150">
        <v>0</v>
      </c>
      <c r="J75" s="150">
        <v>0</v>
      </c>
      <c r="K75" s="150">
        <v>584788.54</v>
      </c>
      <c r="L75" s="142"/>
    </row>
    <row r="76" spans="1:12" x14ac:dyDescent="0.25">
      <c r="A76" s="140" t="s">
        <v>495</v>
      </c>
      <c r="B76" s="127" t="s">
        <v>379</v>
      </c>
      <c r="C76" s="128"/>
      <c r="D76" s="128"/>
      <c r="E76" s="128"/>
      <c r="F76" s="128"/>
      <c r="G76" s="141" t="s">
        <v>496</v>
      </c>
      <c r="H76" s="150">
        <v>5115103.99</v>
      </c>
      <c r="I76" s="150">
        <v>9252</v>
      </c>
      <c r="J76" s="150">
        <v>0</v>
      </c>
      <c r="K76" s="150">
        <v>5124355.99</v>
      </c>
      <c r="L76" s="142"/>
    </row>
    <row r="77" spans="1:12" x14ac:dyDescent="0.25">
      <c r="A77" s="140" t="s">
        <v>497</v>
      </c>
      <c r="B77" s="127" t="s">
        <v>379</v>
      </c>
      <c r="C77" s="128"/>
      <c r="D77" s="128"/>
      <c r="E77" s="128"/>
      <c r="F77" s="128"/>
      <c r="G77" s="141" t="s">
        <v>498</v>
      </c>
      <c r="H77" s="150">
        <v>76973.740000000005</v>
      </c>
      <c r="I77" s="150">
        <v>0</v>
      </c>
      <c r="J77" s="150">
        <v>0</v>
      </c>
      <c r="K77" s="150">
        <v>76973.740000000005</v>
      </c>
      <c r="L77" s="142"/>
    </row>
    <row r="78" spans="1:12" x14ac:dyDescent="0.25">
      <c r="A78" s="140" t="s">
        <v>499</v>
      </c>
      <c r="B78" s="127" t="s">
        <v>379</v>
      </c>
      <c r="C78" s="128"/>
      <c r="D78" s="128"/>
      <c r="E78" s="128"/>
      <c r="F78" s="128"/>
      <c r="G78" s="141" t="s">
        <v>500</v>
      </c>
      <c r="H78" s="150">
        <v>48104.38</v>
      </c>
      <c r="I78" s="150">
        <v>0</v>
      </c>
      <c r="J78" s="150">
        <v>0</v>
      </c>
      <c r="K78" s="150">
        <v>48104.38</v>
      </c>
      <c r="L78" s="142"/>
    </row>
    <row r="79" spans="1:12" x14ac:dyDescent="0.25">
      <c r="A79" s="140" t="s">
        <v>501</v>
      </c>
      <c r="B79" s="127" t="s">
        <v>379</v>
      </c>
      <c r="C79" s="128"/>
      <c r="D79" s="128"/>
      <c r="E79" s="128"/>
      <c r="F79" s="128"/>
      <c r="G79" s="141" t="s">
        <v>502</v>
      </c>
      <c r="H79" s="150">
        <v>556431.16</v>
      </c>
      <c r="I79" s="150">
        <v>0</v>
      </c>
      <c r="J79" s="150">
        <v>0</v>
      </c>
      <c r="K79" s="150">
        <v>556431.16</v>
      </c>
      <c r="L79" s="142"/>
    </row>
    <row r="80" spans="1:12" x14ac:dyDescent="0.25">
      <c r="A80" s="140" t="s">
        <v>503</v>
      </c>
      <c r="B80" s="127" t="s">
        <v>379</v>
      </c>
      <c r="C80" s="128"/>
      <c r="D80" s="128"/>
      <c r="E80" s="128"/>
      <c r="F80" s="128"/>
      <c r="G80" s="141" t="s">
        <v>504</v>
      </c>
      <c r="H80" s="150">
        <v>120178.97</v>
      </c>
      <c r="I80" s="150">
        <v>0</v>
      </c>
      <c r="J80" s="150">
        <v>0</v>
      </c>
      <c r="K80" s="150">
        <v>120178.97</v>
      </c>
      <c r="L80" s="142"/>
    </row>
    <row r="81" spans="1:12" x14ac:dyDescent="0.25">
      <c r="A81" s="140" t="s">
        <v>505</v>
      </c>
      <c r="B81" s="127" t="s">
        <v>379</v>
      </c>
      <c r="C81" s="128"/>
      <c r="D81" s="128"/>
      <c r="E81" s="128"/>
      <c r="F81" s="128"/>
      <c r="G81" s="141" t="s">
        <v>506</v>
      </c>
      <c r="H81" s="150">
        <v>31828.44</v>
      </c>
      <c r="I81" s="150">
        <v>0</v>
      </c>
      <c r="J81" s="150">
        <v>0</v>
      </c>
      <c r="K81" s="150">
        <v>31828.44</v>
      </c>
      <c r="L81" s="142"/>
    </row>
    <row r="82" spans="1:12" x14ac:dyDescent="0.25">
      <c r="A82" s="140" t="s">
        <v>507</v>
      </c>
      <c r="B82" s="127" t="s">
        <v>379</v>
      </c>
      <c r="C82" s="128"/>
      <c r="D82" s="128"/>
      <c r="E82" s="128"/>
      <c r="F82" s="128"/>
      <c r="G82" s="141" t="s">
        <v>508</v>
      </c>
      <c r="H82" s="150">
        <v>525406.35</v>
      </c>
      <c r="I82" s="150">
        <v>0</v>
      </c>
      <c r="J82" s="150">
        <v>0</v>
      </c>
      <c r="K82" s="150">
        <v>525406.35</v>
      </c>
      <c r="L82" s="142"/>
    </row>
    <row r="83" spans="1:12" x14ac:dyDescent="0.25">
      <c r="A83" s="140" t="s">
        <v>509</v>
      </c>
      <c r="B83" s="127" t="s">
        <v>379</v>
      </c>
      <c r="C83" s="128"/>
      <c r="D83" s="128"/>
      <c r="E83" s="128"/>
      <c r="F83" s="128"/>
      <c r="G83" s="141" t="s">
        <v>510</v>
      </c>
      <c r="H83" s="150">
        <v>4009607.95</v>
      </c>
      <c r="I83" s="150">
        <v>0</v>
      </c>
      <c r="J83" s="150">
        <v>0</v>
      </c>
      <c r="K83" s="150">
        <v>4009607.95</v>
      </c>
      <c r="L83" s="142"/>
    </row>
    <row r="84" spans="1:12" x14ac:dyDescent="0.25">
      <c r="A84" s="140" t="s">
        <v>511</v>
      </c>
      <c r="B84" s="127" t="s">
        <v>379</v>
      </c>
      <c r="C84" s="128"/>
      <c r="D84" s="128"/>
      <c r="E84" s="128"/>
      <c r="F84" s="128"/>
      <c r="G84" s="141" t="s">
        <v>512</v>
      </c>
      <c r="H84" s="150">
        <v>5617914.8700000001</v>
      </c>
      <c r="I84" s="150">
        <v>0</v>
      </c>
      <c r="J84" s="150">
        <v>0</v>
      </c>
      <c r="K84" s="150">
        <v>5617914.8700000001</v>
      </c>
      <c r="L84" s="142"/>
    </row>
    <row r="85" spans="1:12" x14ac:dyDescent="0.25">
      <c r="A85" s="140" t="s">
        <v>513</v>
      </c>
      <c r="B85" s="127" t="s">
        <v>379</v>
      </c>
      <c r="C85" s="128"/>
      <c r="D85" s="128"/>
      <c r="E85" s="128"/>
      <c r="F85" s="128"/>
      <c r="G85" s="141" t="s">
        <v>514</v>
      </c>
      <c r="H85" s="150">
        <v>1338399.67</v>
      </c>
      <c r="I85" s="150">
        <v>0</v>
      </c>
      <c r="J85" s="150">
        <v>0</v>
      </c>
      <c r="K85" s="150">
        <v>1338399.67</v>
      </c>
      <c r="L85" s="142"/>
    </row>
    <row r="86" spans="1:12" x14ac:dyDescent="0.25">
      <c r="A86" s="140" t="s">
        <v>515</v>
      </c>
      <c r="B86" s="127" t="s">
        <v>379</v>
      </c>
      <c r="C86" s="128"/>
      <c r="D86" s="128"/>
      <c r="E86" s="128"/>
      <c r="F86" s="128"/>
      <c r="G86" s="141" t="s">
        <v>516</v>
      </c>
      <c r="H86" s="150">
        <v>7007476.5800000001</v>
      </c>
      <c r="I86" s="150">
        <v>0</v>
      </c>
      <c r="J86" s="150">
        <v>0</v>
      </c>
      <c r="K86" s="150">
        <v>7007476.5800000001</v>
      </c>
      <c r="L86" s="142"/>
    </row>
    <row r="87" spans="1:12" x14ac:dyDescent="0.25">
      <c r="A87" s="140" t="s">
        <v>517</v>
      </c>
      <c r="B87" s="127" t="s">
        <v>379</v>
      </c>
      <c r="C87" s="128"/>
      <c r="D87" s="128"/>
      <c r="E87" s="128"/>
      <c r="F87" s="128"/>
      <c r="G87" s="141" t="s">
        <v>518</v>
      </c>
      <c r="H87" s="150">
        <v>348448.03</v>
      </c>
      <c r="I87" s="150">
        <v>0</v>
      </c>
      <c r="J87" s="150">
        <v>0</v>
      </c>
      <c r="K87" s="150">
        <v>348448.03</v>
      </c>
      <c r="L87" s="142"/>
    </row>
    <row r="88" spans="1:12" x14ac:dyDescent="0.25">
      <c r="A88" s="140" t="s">
        <v>519</v>
      </c>
      <c r="B88" s="127" t="s">
        <v>379</v>
      </c>
      <c r="C88" s="128"/>
      <c r="D88" s="128"/>
      <c r="E88" s="128"/>
      <c r="F88" s="128"/>
      <c r="G88" s="141" t="s">
        <v>520</v>
      </c>
      <c r="H88" s="150">
        <v>2769863.61</v>
      </c>
      <c r="I88" s="150">
        <v>0</v>
      </c>
      <c r="J88" s="150">
        <v>0</v>
      </c>
      <c r="K88" s="150">
        <v>2769863.61</v>
      </c>
      <c r="L88" s="142"/>
    </row>
    <row r="89" spans="1:12" x14ac:dyDescent="0.25">
      <c r="A89" s="140" t="s">
        <v>521</v>
      </c>
      <c r="B89" s="127" t="s">
        <v>379</v>
      </c>
      <c r="C89" s="128"/>
      <c r="D89" s="128"/>
      <c r="E89" s="128"/>
      <c r="F89" s="128"/>
      <c r="G89" s="141" t="s">
        <v>522</v>
      </c>
      <c r="H89" s="150">
        <v>3832172.58</v>
      </c>
      <c r="I89" s="150">
        <v>0</v>
      </c>
      <c r="J89" s="150">
        <v>0</v>
      </c>
      <c r="K89" s="150">
        <v>3832172.58</v>
      </c>
      <c r="L89" s="142"/>
    </row>
    <row r="90" spans="1:12" x14ac:dyDescent="0.25">
      <c r="A90" s="140" t="s">
        <v>523</v>
      </c>
      <c r="B90" s="127" t="s">
        <v>379</v>
      </c>
      <c r="C90" s="128"/>
      <c r="D90" s="128"/>
      <c r="E90" s="128"/>
      <c r="F90" s="128"/>
      <c r="G90" s="141" t="s">
        <v>524</v>
      </c>
      <c r="H90" s="150">
        <v>174389.91</v>
      </c>
      <c r="I90" s="150">
        <v>0</v>
      </c>
      <c r="J90" s="150">
        <v>0</v>
      </c>
      <c r="K90" s="150">
        <v>174389.91</v>
      </c>
      <c r="L90" s="142"/>
    </row>
    <row r="91" spans="1:12" x14ac:dyDescent="0.25">
      <c r="A91" s="140" t="s">
        <v>525</v>
      </c>
      <c r="B91" s="127" t="s">
        <v>379</v>
      </c>
      <c r="C91" s="128"/>
      <c r="D91" s="128"/>
      <c r="E91" s="128"/>
      <c r="F91" s="128"/>
      <c r="G91" s="141" t="s">
        <v>526</v>
      </c>
      <c r="H91" s="150">
        <v>560490.98</v>
      </c>
      <c r="I91" s="150">
        <v>0</v>
      </c>
      <c r="J91" s="150">
        <v>0</v>
      </c>
      <c r="K91" s="150">
        <v>560490.98</v>
      </c>
      <c r="L91" s="142"/>
    </row>
    <row r="92" spans="1:12" x14ac:dyDescent="0.25">
      <c r="A92" s="140" t="s">
        <v>527</v>
      </c>
      <c r="B92" s="127" t="s">
        <v>379</v>
      </c>
      <c r="C92" s="128"/>
      <c r="D92" s="128"/>
      <c r="E92" s="128"/>
      <c r="F92" s="128"/>
      <c r="G92" s="141" t="s">
        <v>528</v>
      </c>
      <c r="H92" s="150">
        <v>69645.5</v>
      </c>
      <c r="I92" s="150">
        <v>0</v>
      </c>
      <c r="J92" s="150">
        <v>0</v>
      </c>
      <c r="K92" s="150">
        <v>69645.5</v>
      </c>
      <c r="L92" s="142"/>
    </row>
    <row r="93" spans="1:12" x14ac:dyDescent="0.25">
      <c r="A93" s="140" t="s">
        <v>529</v>
      </c>
      <c r="B93" s="127" t="s">
        <v>379</v>
      </c>
      <c r="C93" s="128"/>
      <c r="D93" s="128"/>
      <c r="E93" s="128"/>
      <c r="F93" s="128"/>
      <c r="G93" s="141" t="s">
        <v>530</v>
      </c>
      <c r="H93" s="150">
        <v>451228.94</v>
      </c>
      <c r="I93" s="150">
        <v>0</v>
      </c>
      <c r="J93" s="150">
        <v>0</v>
      </c>
      <c r="K93" s="150">
        <v>451228.94</v>
      </c>
      <c r="L93" s="142"/>
    </row>
    <row r="94" spans="1:12" x14ac:dyDescent="0.25">
      <c r="A94" s="140" t="s">
        <v>531</v>
      </c>
      <c r="B94" s="127" t="s">
        <v>379</v>
      </c>
      <c r="C94" s="128"/>
      <c r="D94" s="128"/>
      <c r="E94" s="128"/>
      <c r="F94" s="128"/>
      <c r="G94" s="141" t="s">
        <v>532</v>
      </c>
      <c r="H94" s="150">
        <v>385830.13</v>
      </c>
      <c r="I94" s="150">
        <v>0</v>
      </c>
      <c r="J94" s="150">
        <v>0</v>
      </c>
      <c r="K94" s="150">
        <v>385830.13</v>
      </c>
      <c r="L94" s="142"/>
    </row>
    <row r="95" spans="1:12" x14ac:dyDescent="0.25">
      <c r="A95" s="140" t="s">
        <v>533</v>
      </c>
      <c r="B95" s="127" t="s">
        <v>379</v>
      </c>
      <c r="C95" s="128"/>
      <c r="D95" s="128"/>
      <c r="E95" s="128"/>
      <c r="F95" s="128"/>
      <c r="G95" s="141" t="s">
        <v>534</v>
      </c>
      <c r="H95" s="150">
        <v>1056700</v>
      </c>
      <c r="I95" s="150">
        <v>0</v>
      </c>
      <c r="J95" s="150">
        <v>0</v>
      </c>
      <c r="K95" s="150">
        <v>1056700</v>
      </c>
      <c r="L95" s="142"/>
    </row>
    <row r="96" spans="1:12" x14ac:dyDescent="0.25">
      <c r="A96" s="140" t="s">
        <v>535</v>
      </c>
      <c r="B96" s="127" t="s">
        <v>379</v>
      </c>
      <c r="C96" s="128"/>
      <c r="D96" s="128"/>
      <c r="E96" s="128"/>
      <c r="F96" s="128"/>
      <c r="G96" s="141" t="s">
        <v>536</v>
      </c>
      <c r="H96" s="150">
        <v>463740.7</v>
      </c>
      <c r="I96" s="150">
        <v>0</v>
      </c>
      <c r="J96" s="150">
        <v>0</v>
      </c>
      <c r="K96" s="150">
        <v>463740.7</v>
      </c>
      <c r="L96" s="142"/>
    </row>
    <row r="97" spans="1:12" x14ac:dyDescent="0.25">
      <c r="A97" s="140" t="s">
        <v>537</v>
      </c>
      <c r="B97" s="127" t="s">
        <v>379</v>
      </c>
      <c r="C97" s="128"/>
      <c r="D97" s="128"/>
      <c r="E97" s="128"/>
      <c r="F97" s="128"/>
      <c r="G97" s="141" t="s">
        <v>538</v>
      </c>
      <c r="H97" s="150">
        <v>-463740.7</v>
      </c>
      <c r="I97" s="150">
        <v>0</v>
      </c>
      <c r="J97" s="150">
        <v>0</v>
      </c>
      <c r="K97" s="150">
        <v>-463740.7</v>
      </c>
      <c r="L97" s="142"/>
    </row>
    <row r="98" spans="1:12" x14ac:dyDescent="0.25">
      <c r="A98" s="143" t="s">
        <v>379</v>
      </c>
      <c r="B98" s="127" t="s">
        <v>379</v>
      </c>
      <c r="C98" s="128"/>
      <c r="D98" s="128"/>
      <c r="E98" s="128"/>
      <c r="F98" s="128"/>
      <c r="G98" s="144" t="s">
        <v>379</v>
      </c>
      <c r="H98" s="151"/>
      <c r="I98" s="151"/>
      <c r="J98" s="151"/>
      <c r="K98" s="151"/>
      <c r="L98" s="145"/>
    </row>
    <row r="99" spans="1:12" x14ac:dyDescent="0.25">
      <c r="A99" s="135" t="s">
        <v>539</v>
      </c>
      <c r="B99" s="127" t="s">
        <v>379</v>
      </c>
      <c r="C99" s="128"/>
      <c r="D99" s="128"/>
      <c r="E99" s="136" t="s">
        <v>540</v>
      </c>
      <c r="F99" s="137"/>
      <c r="G99" s="137"/>
      <c r="H99" s="149">
        <v>-31244041.190000001</v>
      </c>
      <c r="I99" s="149">
        <v>0</v>
      </c>
      <c r="J99" s="149">
        <v>308682.13</v>
      </c>
      <c r="K99" s="149">
        <v>-31552723.32</v>
      </c>
      <c r="L99" s="138"/>
    </row>
    <row r="100" spans="1:12" x14ac:dyDescent="0.25">
      <c r="A100" s="135" t="s">
        <v>541</v>
      </c>
      <c r="B100" s="127" t="s">
        <v>379</v>
      </c>
      <c r="C100" s="128"/>
      <c r="D100" s="128"/>
      <c r="E100" s="128"/>
      <c r="F100" s="136" t="s">
        <v>540</v>
      </c>
      <c r="G100" s="137"/>
      <c r="H100" s="149">
        <v>-31244041.190000001</v>
      </c>
      <c r="I100" s="149">
        <v>0</v>
      </c>
      <c r="J100" s="149">
        <v>308682.13</v>
      </c>
      <c r="K100" s="149">
        <v>-31552723.32</v>
      </c>
      <c r="L100" s="138"/>
    </row>
    <row r="101" spans="1:12" x14ac:dyDescent="0.25">
      <c r="A101" s="140" t="s">
        <v>542</v>
      </c>
      <c r="B101" s="127" t="s">
        <v>379</v>
      </c>
      <c r="C101" s="128"/>
      <c r="D101" s="128"/>
      <c r="E101" s="128"/>
      <c r="F101" s="128"/>
      <c r="G101" s="141" t="s">
        <v>543</v>
      </c>
      <c r="H101" s="150">
        <v>-1108963.1499999999</v>
      </c>
      <c r="I101" s="150">
        <v>0</v>
      </c>
      <c r="J101" s="150">
        <v>0</v>
      </c>
      <c r="K101" s="150">
        <v>-1108963.1499999999</v>
      </c>
      <c r="L101" s="142"/>
    </row>
    <row r="102" spans="1:12" x14ac:dyDescent="0.25">
      <c r="A102" s="140" t="s">
        <v>544</v>
      </c>
      <c r="B102" s="127" t="s">
        <v>379</v>
      </c>
      <c r="C102" s="128"/>
      <c r="D102" s="128"/>
      <c r="E102" s="128"/>
      <c r="F102" s="128"/>
      <c r="G102" s="141" t="s">
        <v>545</v>
      </c>
      <c r="H102" s="150">
        <v>-1557406.24</v>
      </c>
      <c r="I102" s="150">
        <v>0</v>
      </c>
      <c r="J102" s="150">
        <v>58217.26</v>
      </c>
      <c r="K102" s="150">
        <v>-1615623.5</v>
      </c>
      <c r="L102" s="142"/>
    </row>
    <row r="103" spans="1:12" x14ac:dyDescent="0.25">
      <c r="A103" s="140" t="s">
        <v>546</v>
      </c>
      <c r="B103" s="127" t="s">
        <v>379</v>
      </c>
      <c r="C103" s="128"/>
      <c r="D103" s="128"/>
      <c r="E103" s="128"/>
      <c r="F103" s="128"/>
      <c r="G103" s="141" t="s">
        <v>547</v>
      </c>
      <c r="H103" s="150">
        <v>-831956.02</v>
      </c>
      <c r="I103" s="150">
        <v>0</v>
      </c>
      <c r="J103" s="150">
        <v>4882.32</v>
      </c>
      <c r="K103" s="150">
        <v>-836838.34</v>
      </c>
      <c r="L103" s="142"/>
    </row>
    <row r="104" spans="1:12" x14ac:dyDescent="0.25">
      <c r="A104" s="140" t="s">
        <v>548</v>
      </c>
      <c r="B104" s="127" t="s">
        <v>379</v>
      </c>
      <c r="C104" s="128"/>
      <c r="D104" s="128"/>
      <c r="E104" s="128"/>
      <c r="F104" s="128"/>
      <c r="G104" s="141" t="s">
        <v>549</v>
      </c>
      <c r="H104" s="150">
        <v>-759111.34</v>
      </c>
      <c r="I104" s="150">
        <v>0</v>
      </c>
      <c r="J104" s="150">
        <v>0</v>
      </c>
      <c r="K104" s="150">
        <v>-759111.34</v>
      </c>
      <c r="L104" s="142"/>
    </row>
    <row r="105" spans="1:12" x14ac:dyDescent="0.25">
      <c r="A105" s="140" t="s">
        <v>550</v>
      </c>
      <c r="B105" s="127" t="s">
        <v>379</v>
      </c>
      <c r="C105" s="128"/>
      <c r="D105" s="128"/>
      <c r="E105" s="128"/>
      <c r="F105" s="128"/>
      <c r="G105" s="141" t="s">
        <v>551</v>
      </c>
      <c r="H105" s="150">
        <v>-2883569.01</v>
      </c>
      <c r="I105" s="150">
        <v>0</v>
      </c>
      <c r="J105" s="150">
        <v>133943.14000000001</v>
      </c>
      <c r="K105" s="150">
        <v>-3017512.15</v>
      </c>
      <c r="L105" s="142"/>
    </row>
    <row r="106" spans="1:12" x14ac:dyDescent="0.25">
      <c r="A106" s="140" t="s">
        <v>552</v>
      </c>
      <c r="B106" s="127" t="s">
        <v>379</v>
      </c>
      <c r="C106" s="128"/>
      <c r="D106" s="128"/>
      <c r="E106" s="128"/>
      <c r="F106" s="128"/>
      <c r="G106" s="141" t="s">
        <v>553</v>
      </c>
      <c r="H106" s="150">
        <v>-68769.490000000005</v>
      </c>
      <c r="I106" s="150">
        <v>0</v>
      </c>
      <c r="J106" s="150">
        <v>435.24</v>
      </c>
      <c r="K106" s="150">
        <v>-69204.73</v>
      </c>
      <c r="L106" s="142"/>
    </row>
    <row r="107" spans="1:12" x14ac:dyDescent="0.25">
      <c r="A107" s="140" t="s">
        <v>554</v>
      </c>
      <c r="B107" s="127" t="s">
        <v>379</v>
      </c>
      <c r="C107" s="128"/>
      <c r="D107" s="128"/>
      <c r="E107" s="128"/>
      <c r="F107" s="128"/>
      <c r="G107" s="141" t="s">
        <v>555</v>
      </c>
      <c r="H107" s="150">
        <v>-350327.15</v>
      </c>
      <c r="I107" s="150">
        <v>0</v>
      </c>
      <c r="J107" s="150">
        <v>0</v>
      </c>
      <c r="K107" s="150">
        <v>-350327.15</v>
      </c>
      <c r="L107" s="142"/>
    </row>
    <row r="108" spans="1:12" x14ac:dyDescent="0.25">
      <c r="A108" s="140" t="s">
        <v>556</v>
      </c>
      <c r="B108" s="127" t="s">
        <v>379</v>
      </c>
      <c r="C108" s="128"/>
      <c r="D108" s="128"/>
      <c r="E108" s="128"/>
      <c r="F108" s="128"/>
      <c r="G108" s="141" t="s">
        <v>557</v>
      </c>
      <c r="H108" s="150">
        <v>-48104.38</v>
      </c>
      <c r="I108" s="150">
        <v>0</v>
      </c>
      <c r="J108" s="150">
        <v>0</v>
      </c>
      <c r="K108" s="150">
        <v>-48104.38</v>
      </c>
      <c r="L108" s="142"/>
    </row>
    <row r="109" spans="1:12" x14ac:dyDescent="0.25">
      <c r="A109" s="140" t="s">
        <v>558</v>
      </c>
      <c r="B109" s="127" t="s">
        <v>379</v>
      </c>
      <c r="C109" s="128"/>
      <c r="D109" s="128"/>
      <c r="E109" s="128"/>
      <c r="F109" s="128"/>
      <c r="G109" s="141" t="s">
        <v>559</v>
      </c>
      <c r="H109" s="150">
        <v>-584788.54</v>
      </c>
      <c r="I109" s="150">
        <v>0</v>
      </c>
      <c r="J109" s="150">
        <v>0</v>
      </c>
      <c r="K109" s="150">
        <v>-584788.54</v>
      </c>
      <c r="L109" s="142"/>
    </row>
    <row r="110" spans="1:12" x14ac:dyDescent="0.25">
      <c r="A110" s="140" t="s">
        <v>560</v>
      </c>
      <c r="B110" s="127" t="s">
        <v>379</v>
      </c>
      <c r="C110" s="128"/>
      <c r="D110" s="128"/>
      <c r="E110" s="128"/>
      <c r="F110" s="128"/>
      <c r="G110" s="141" t="s">
        <v>561</v>
      </c>
      <c r="H110" s="150">
        <v>-545572.36</v>
      </c>
      <c r="I110" s="150">
        <v>0</v>
      </c>
      <c r="J110" s="150">
        <v>468.02</v>
      </c>
      <c r="K110" s="150">
        <v>-546040.38</v>
      </c>
      <c r="L110" s="142"/>
    </row>
    <row r="111" spans="1:12" x14ac:dyDescent="0.25">
      <c r="A111" s="140" t="s">
        <v>562</v>
      </c>
      <c r="B111" s="127" t="s">
        <v>379</v>
      </c>
      <c r="C111" s="128"/>
      <c r="D111" s="128"/>
      <c r="E111" s="128"/>
      <c r="F111" s="128"/>
      <c r="G111" s="141" t="s">
        <v>563</v>
      </c>
      <c r="H111" s="150">
        <v>-120178.97</v>
      </c>
      <c r="I111" s="150">
        <v>0</v>
      </c>
      <c r="J111" s="150">
        <v>0</v>
      </c>
      <c r="K111" s="150">
        <v>-120178.97</v>
      </c>
      <c r="L111" s="142"/>
    </row>
    <row r="112" spans="1:12" x14ac:dyDescent="0.25">
      <c r="A112" s="140" t="s">
        <v>564</v>
      </c>
      <c r="B112" s="127" t="s">
        <v>379</v>
      </c>
      <c r="C112" s="128"/>
      <c r="D112" s="128"/>
      <c r="E112" s="128"/>
      <c r="F112" s="128"/>
      <c r="G112" s="141" t="s">
        <v>565</v>
      </c>
      <c r="H112" s="150">
        <v>-31828.44</v>
      </c>
      <c r="I112" s="150">
        <v>0</v>
      </c>
      <c r="J112" s="150">
        <v>0</v>
      </c>
      <c r="K112" s="150">
        <v>-31828.44</v>
      </c>
      <c r="L112" s="142"/>
    </row>
    <row r="113" spans="1:12" x14ac:dyDescent="0.25">
      <c r="A113" s="140" t="s">
        <v>566</v>
      </c>
      <c r="B113" s="127" t="s">
        <v>379</v>
      </c>
      <c r="C113" s="128"/>
      <c r="D113" s="128"/>
      <c r="E113" s="128"/>
      <c r="F113" s="128"/>
      <c r="G113" s="141" t="s">
        <v>567</v>
      </c>
      <c r="H113" s="150">
        <v>-525406.35</v>
      </c>
      <c r="I113" s="150">
        <v>0</v>
      </c>
      <c r="J113" s="150">
        <v>0</v>
      </c>
      <c r="K113" s="150">
        <v>-525406.35</v>
      </c>
      <c r="L113" s="142"/>
    </row>
    <row r="114" spans="1:12" x14ac:dyDescent="0.25">
      <c r="A114" s="140" t="s">
        <v>568</v>
      </c>
      <c r="B114" s="127" t="s">
        <v>379</v>
      </c>
      <c r="C114" s="128"/>
      <c r="D114" s="128"/>
      <c r="E114" s="128"/>
      <c r="F114" s="128"/>
      <c r="G114" s="141" t="s">
        <v>569</v>
      </c>
      <c r="H114" s="150">
        <v>-2449111.67</v>
      </c>
      <c r="I114" s="150">
        <v>0</v>
      </c>
      <c r="J114" s="150">
        <v>27412.560000000001</v>
      </c>
      <c r="K114" s="150">
        <v>-2476524.23</v>
      </c>
      <c r="L114" s="142"/>
    </row>
    <row r="115" spans="1:12" x14ac:dyDescent="0.25">
      <c r="A115" s="140" t="s">
        <v>570</v>
      </c>
      <c r="B115" s="127" t="s">
        <v>379</v>
      </c>
      <c r="C115" s="128"/>
      <c r="D115" s="128"/>
      <c r="E115" s="128"/>
      <c r="F115" s="128"/>
      <c r="G115" s="141" t="s">
        <v>571</v>
      </c>
      <c r="H115" s="150">
        <v>-5248609.21</v>
      </c>
      <c r="I115" s="150">
        <v>0</v>
      </c>
      <c r="J115" s="150">
        <v>7108.8</v>
      </c>
      <c r="K115" s="150">
        <v>-5255718.01</v>
      </c>
      <c r="L115" s="142"/>
    </row>
    <row r="116" spans="1:12" x14ac:dyDescent="0.25">
      <c r="A116" s="140" t="s">
        <v>572</v>
      </c>
      <c r="B116" s="127" t="s">
        <v>379</v>
      </c>
      <c r="C116" s="128"/>
      <c r="D116" s="128"/>
      <c r="E116" s="128"/>
      <c r="F116" s="128"/>
      <c r="G116" s="141" t="s">
        <v>573</v>
      </c>
      <c r="H116" s="150">
        <v>-1222247.2</v>
      </c>
      <c r="I116" s="150">
        <v>0</v>
      </c>
      <c r="J116" s="150">
        <v>2524.4699999999998</v>
      </c>
      <c r="K116" s="150">
        <v>-1224771.67</v>
      </c>
      <c r="L116" s="142"/>
    </row>
    <row r="117" spans="1:12" x14ac:dyDescent="0.25">
      <c r="A117" s="140" t="s">
        <v>574</v>
      </c>
      <c r="B117" s="127" t="s">
        <v>379</v>
      </c>
      <c r="C117" s="128"/>
      <c r="D117" s="128"/>
      <c r="E117" s="128"/>
      <c r="F117" s="128"/>
      <c r="G117" s="141" t="s">
        <v>575</v>
      </c>
      <c r="H117" s="150">
        <v>-5447375.71</v>
      </c>
      <c r="I117" s="150">
        <v>0</v>
      </c>
      <c r="J117" s="150">
        <v>28419.25</v>
      </c>
      <c r="K117" s="150">
        <v>-5475794.96</v>
      </c>
      <c r="L117" s="142"/>
    </row>
    <row r="118" spans="1:12" x14ac:dyDescent="0.25">
      <c r="A118" s="140" t="s">
        <v>576</v>
      </c>
      <c r="B118" s="127" t="s">
        <v>379</v>
      </c>
      <c r="C118" s="128"/>
      <c r="D118" s="128"/>
      <c r="E118" s="128"/>
      <c r="F118" s="128"/>
      <c r="G118" s="141" t="s">
        <v>577</v>
      </c>
      <c r="H118" s="150">
        <v>-276284.63</v>
      </c>
      <c r="I118" s="150">
        <v>0</v>
      </c>
      <c r="J118" s="150">
        <v>1400.62</v>
      </c>
      <c r="K118" s="150">
        <v>-277685.25</v>
      </c>
      <c r="L118" s="142"/>
    </row>
    <row r="119" spans="1:12" x14ac:dyDescent="0.25">
      <c r="A119" s="140" t="s">
        <v>578</v>
      </c>
      <c r="B119" s="127" t="s">
        <v>379</v>
      </c>
      <c r="C119" s="128"/>
      <c r="D119" s="128"/>
      <c r="E119" s="128"/>
      <c r="F119" s="128"/>
      <c r="G119" s="141" t="s">
        <v>579</v>
      </c>
      <c r="H119" s="150">
        <v>-2766277.31</v>
      </c>
      <c r="I119" s="150">
        <v>0</v>
      </c>
      <c r="J119" s="150">
        <v>3080.98</v>
      </c>
      <c r="K119" s="150">
        <v>-2769358.29</v>
      </c>
      <c r="L119" s="142"/>
    </row>
    <row r="120" spans="1:12" x14ac:dyDescent="0.25">
      <c r="A120" s="140" t="s">
        <v>580</v>
      </c>
      <c r="B120" s="127" t="s">
        <v>379</v>
      </c>
      <c r="C120" s="128"/>
      <c r="D120" s="128"/>
      <c r="E120" s="128"/>
      <c r="F120" s="128"/>
      <c r="G120" s="141" t="s">
        <v>581</v>
      </c>
      <c r="H120" s="150">
        <v>-3832172.58</v>
      </c>
      <c r="I120" s="150">
        <v>0</v>
      </c>
      <c r="J120" s="150">
        <v>0</v>
      </c>
      <c r="K120" s="150">
        <v>-3832172.58</v>
      </c>
      <c r="L120" s="142"/>
    </row>
    <row r="121" spans="1:12" x14ac:dyDescent="0.25">
      <c r="A121" s="140" t="s">
        <v>582</v>
      </c>
      <c r="B121" s="127" t="s">
        <v>379</v>
      </c>
      <c r="C121" s="128"/>
      <c r="D121" s="128"/>
      <c r="E121" s="128"/>
      <c r="F121" s="128"/>
      <c r="G121" s="141" t="s">
        <v>583</v>
      </c>
      <c r="H121" s="150">
        <v>-174389.91</v>
      </c>
      <c r="I121" s="150">
        <v>0</v>
      </c>
      <c r="J121" s="150">
        <v>0</v>
      </c>
      <c r="K121" s="150">
        <v>-174389.91</v>
      </c>
      <c r="L121" s="142"/>
    </row>
    <row r="122" spans="1:12" x14ac:dyDescent="0.25">
      <c r="A122" s="140" t="s">
        <v>584</v>
      </c>
      <c r="B122" s="127" t="s">
        <v>379</v>
      </c>
      <c r="C122" s="128"/>
      <c r="D122" s="128"/>
      <c r="E122" s="128"/>
      <c r="F122" s="128"/>
      <c r="G122" s="141" t="s">
        <v>585</v>
      </c>
      <c r="H122" s="150">
        <v>-186894.88</v>
      </c>
      <c r="I122" s="150">
        <v>0</v>
      </c>
      <c r="J122" s="150">
        <v>9213.5499999999993</v>
      </c>
      <c r="K122" s="150">
        <v>-196108.43</v>
      </c>
      <c r="L122" s="142"/>
    </row>
    <row r="123" spans="1:12" x14ac:dyDescent="0.25">
      <c r="A123" s="140" t="s">
        <v>586</v>
      </c>
      <c r="B123" s="127" t="s">
        <v>379</v>
      </c>
      <c r="C123" s="128"/>
      <c r="D123" s="128"/>
      <c r="E123" s="128"/>
      <c r="F123" s="128"/>
      <c r="G123" s="141" t="s">
        <v>587</v>
      </c>
      <c r="H123" s="150">
        <v>-33939.74</v>
      </c>
      <c r="I123" s="150">
        <v>0</v>
      </c>
      <c r="J123" s="150">
        <v>445.63</v>
      </c>
      <c r="K123" s="150">
        <v>-34385.370000000003</v>
      </c>
      <c r="L123" s="142"/>
    </row>
    <row r="124" spans="1:12" x14ac:dyDescent="0.25">
      <c r="A124" s="140" t="s">
        <v>588</v>
      </c>
      <c r="B124" s="127" t="s">
        <v>379</v>
      </c>
      <c r="C124" s="128"/>
      <c r="D124" s="128"/>
      <c r="E124" s="128"/>
      <c r="F124" s="128"/>
      <c r="G124" s="141" t="s">
        <v>589</v>
      </c>
      <c r="H124" s="150">
        <v>-58091.5</v>
      </c>
      <c r="I124" s="150">
        <v>0</v>
      </c>
      <c r="J124" s="150">
        <v>7417.47</v>
      </c>
      <c r="K124" s="150">
        <v>-65508.97</v>
      </c>
      <c r="L124" s="142"/>
    </row>
    <row r="125" spans="1:12" x14ac:dyDescent="0.25">
      <c r="A125" s="140" t="s">
        <v>590</v>
      </c>
      <c r="B125" s="127" t="s">
        <v>379</v>
      </c>
      <c r="C125" s="128"/>
      <c r="D125" s="128"/>
      <c r="E125" s="128"/>
      <c r="F125" s="128"/>
      <c r="G125" s="141" t="s">
        <v>591</v>
      </c>
      <c r="H125" s="150">
        <v>-71289.960000000006</v>
      </c>
      <c r="I125" s="150">
        <v>0</v>
      </c>
      <c r="J125" s="150">
        <v>6342.41</v>
      </c>
      <c r="K125" s="150">
        <v>-77632.37</v>
      </c>
      <c r="L125" s="142"/>
    </row>
    <row r="126" spans="1:12" x14ac:dyDescent="0.25">
      <c r="A126" s="140" t="s">
        <v>592</v>
      </c>
      <c r="B126" s="127" t="s">
        <v>379</v>
      </c>
      <c r="C126" s="128"/>
      <c r="D126" s="128"/>
      <c r="E126" s="128"/>
      <c r="F126" s="128"/>
      <c r="G126" s="141" t="s">
        <v>593</v>
      </c>
      <c r="H126" s="150">
        <v>-61375.45</v>
      </c>
      <c r="I126" s="150">
        <v>0</v>
      </c>
      <c r="J126" s="150">
        <v>17370.41</v>
      </c>
      <c r="K126" s="150">
        <v>-78745.86</v>
      </c>
      <c r="L126" s="142"/>
    </row>
    <row r="127" spans="1:12" x14ac:dyDescent="0.25">
      <c r="A127" s="143" t="s">
        <v>379</v>
      </c>
      <c r="B127" s="127" t="s">
        <v>379</v>
      </c>
      <c r="C127" s="128"/>
      <c r="D127" s="128"/>
      <c r="E127" s="128"/>
      <c r="F127" s="128"/>
      <c r="G127" s="144" t="s">
        <v>379</v>
      </c>
      <c r="H127" s="151"/>
      <c r="I127" s="151"/>
      <c r="J127" s="151"/>
      <c r="K127" s="151"/>
      <c r="L127" s="145"/>
    </row>
    <row r="128" spans="1:12" x14ac:dyDescent="0.25">
      <c r="A128" s="135" t="s">
        <v>594</v>
      </c>
      <c r="B128" s="127" t="s">
        <v>379</v>
      </c>
      <c r="C128" s="128"/>
      <c r="D128" s="128"/>
      <c r="E128" s="136" t="s">
        <v>595</v>
      </c>
      <c r="F128" s="137"/>
      <c r="G128" s="137"/>
      <c r="H128" s="149">
        <v>318719.46000000002</v>
      </c>
      <c r="I128" s="149">
        <v>0</v>
      </c>
      <c r="J128" s="149">
        <v>5682.79</v>
      </c>
      <c r="K128" s="149">
        <v>313036.67</v>
      </c>
      <c r="L128" s="138"/>
    </row>
    <row r="129" spans="1:12" x14ac:dyDescent="0.25">
      <c r="A129" s="135" t="s">
        <v>596</v>
      </c>
      <c r="B129" s="127" t="s">
        <v>379</v>
      </c>
      <c r="C129" s="128"/>
      <c r="D129" s="128"/>
      <c r="E129" s="128"/>
      <c r="F129" s="136" t="s">
        <v>595</v>
      </c>
      <c r="G129" s="137"/>
      <c r="H129" s="149">
        <v>882788.32</v>
      </c>
      <c r="I129" s="149">
        <v>0</v>
      </c>
      <c r="J129" s="149">
        <v>0</v>
      </c>
      <c r="K129" s="149">
        <v>882788.32</v>
      </c>
      <c r="L129" s="138"/>
    </row>
    <row r="130" spans="1:12" x14ac:dyDescent="0.25">
      <c r="A130" s="140" t="s">
        <v>597</v>
      </c>
      <c r="B130" s="127" t="s">
        <v>379</v>
      </c>
      <c r="C130" s="128"/>
      <c r="D130" s="128"/>
      <c r="E130" s="128"/>
      <c r="F130" s="128"/>
      <c r="G130" s="141" t="s">
        <v>598</v>
      </c>
      <c r="H130" s="150">
        <v>759470.32</v>
      </c>
      <c r="I130" s="150">
        <v>0</v>
      </c>
      <c r="J130" s="150">
        <v>0</v>
      </c>
      <c r="K130" s="150">
        <v>759470.32</v>
      </c>
      <c r="L130" s="142"/>
    </row>
    <row r="131" spans="1:12" x14ac:dyDescent="0.25">
      <c r="A131" s="140" t="s">
        <v>599</v>
      </c>
      <c r="B131" s="127" t="s">
        <v>379</v>
      </c>
      <c r="C131" s="128"/>
      <c r="D131" s="128"/>
      <c r="E131" s="128"/>
      <c r="F131" s="128"/>
      <c r="G131" s="141" t="s">
        <v>600</v>
      </c>
      <c r="H131" s="150">
        <v>113798</v>
      </c>
      <c r="I131" s="150">
        <v>0</v>
      </c>
      <c r="J131" s="150">
        <v>0</v>
      </c>
      <c r="K131" s="150">
        <v>113798</v>
      </c>
      <c r="L131" s="142"/>
    </row>
    <row r="132" spans="1:12" x14ac:dyDescent="0.25">
      <c r="A132" s="140" t="s">
        <v>601</v>
      </c>
      <c r="B132" s="127" t="s">
        <v>379</v>
      </c>
      <c r="C132" s="128"/>
      <c r="D132" s="128"/>
      <c r="E132" s="128"/>
      <c r="F132" s="128"/>
      <c r="G132" s="141" t="s">
        <v>602</v>
      </c>
      <c r="H132" s="150">
        <v>9520</v>
      </c>
      <c r="I132" s="150">
        <v>0</v>
      </c>
      <c r="J132" s="150">
        <v>0</v>
      </c>
      <c r="K132" s="150">
        <v>9520</v>
      </c>
      <c r="L132" s="142"/>
    </row>
    <row r="133" spans="1:12" x14ac:dyDescent="0.25">
      <c r="A133" s="143" t="s">
        <v>379</v>
      </c>
      <c r="B133" s="127" t="s">
        <v>379</v>
      </c>
      <c r="C133" s="128"/>
      <c r="D133" s="128"/>
      <c r="E133" s="128"/>
      <c r="F133" s="128"/>
      <c r="G133" s="144" t="s">
        <v>379</v>
      </c>
      <c r="H133" s="151"/>
      <c r="I133" s="151"/>
      <c r="J133" s="151"/>
      <c r="K133" s="151"/>
      <c r="L133" s="145"/>
    </row>
    <row r="134" spans="1:12" x14ac:dyDescent="0.25">
      <c r="A134" s="135" t="s">
        <v>603</v>
      </c>
      <c r="B134" s="127" t="s">
        <v>379</v>
      </c>
      <c r="C134" s="128"/>
      <c r="D134" s="128"/>
      <c r="E134" s="128"/>
      <c r="F134" s="136" t="s">
        <v>604</v>
      </c>
      <c r="G134" s="137"/>
      <c r="H134" s="149">
        <v>-564068.86</v>
      </c>
      <c r="I134" s="149">
        <v>0</v>
      </c>
      <c r="J134" s="149">
        <v>5682.79</v>
      </c>
      <c r="K134" s="149">
        <v>-569751.65</v>
      </c>
      <c r="L134" s="138"/>
    </row>
    <row r="135" spans="1:12" x14ac:dyDescent="0.25">
      <c r="A135" s="140" t="s">
        <v>605</v>
      </c>
      <c r="B135" s="127" t="s">
        <v>379</v>
      </c>
      <c r="C135" s="128"/>
      <c r="D135" s="128"/>
      <c r="E135" s="128"/>
      <c r="F135" s="128"/>
      <c r="G135" s="141" t="s">
        <v>606</v>
      </c>
      <c r="H135" s="150">
        <v>-440750.86</v>
      </c>
      <c r="I135" s="150">
        <v>0</v>
      </c>
      <c r="J135" s="150">
        <v>5682.79</v>
      </c>
      <c r="K135" s="150">
        <v>-446433.65</v>
      </c>
      <c r="L135" s="142"/>
    </row>
    <row r="136" spans="1:12" x14ac:dyDescent="0.25">
      <c r="A136" s="140" t="s">
        <v>607</v>
      </c>
      <c r="B136" s="127" t="s">
        <v>379</v>
      </c>
      <c r="C136" s="128"/>
      <c r="D136" s="128"/>
      <c r="E136" s="128"/>
      <c r="F136" s="128"/>
      <c r="G136" s="141" t="s">
        <v>608</v>
      </c>
      <c r="H136" s="150">
        <v>-9520</v>
      </c>
      <c r="I136" s="150">
        <v>0</v>
      </c>
      <c r="J136" s="150">
        <v>0</v>
      </c>
      <c r="K136" s="150">
        <v>-9520</v>
      </c>
      <c r="L136" s="142"/>
    </row>
    <row r="137" spans="1:12" x14ac:dyDescent="0.25">
      <c r="A137" s="140" t="s">
        <v>609</v>
      </c>
      <c r="B137" s="127" t="s">
        <v>379</v>
      </c>
      <c r="C137" s="128"/>
      <c r="D137" s="128"/>
      <c r="E137" s="128"/>
      <c r="F137" s="128"/>
      <c r="G137" s="141" t="s">
        <v>610</v>
      </c>
      <c r="H137" s="150">
        <v>-113798</v>
      </c>
      <c r="I137" s="150">
        <v>0</v>
      </c>
      <c r="J137" s="150">
        <v>0</v>
      </c>
      <c r="K137" s="150">
        <v>-113798</v>
      </c>
      <c r="L137" s="142"/>
    </row>
    <row r="138" spans="1:12" x14ac:dyDescent="0.25">
      <c r="A138" s="143" t="s">
        <v>379</v>
      </c>
      <c r="B138" s="127" t="s">
        <v>379</v>
      </c>
      <c r="C138" s="128"/>
      <c r="D138" s="128"/>
      <c r="E138" s="128"/>
      <c r="F138" s="128"/>
      <c r="G138" s="144" t="s">
        <v>379</v>
      </c>
      <c r="H138" s="151"/>
      <c r="I138" s="151"/>
      <c r="J138" s="151"/>
      <c r="K138" s="151"/>
      <c r="L138" s="145"/>
    </row>
    <row r="139" spans="1:12" x14ac:dyDescent="0.25">
      <c r="A139" s="135" t="s">
        <v>611</v>
      </c>
      <c r="B139" s="127" t="s">
        <v>379</v>
      </c>
      <c r="C139" s="128"/>
      <c r="D139" s="128"/>
      <c r="E139" s="136" t="s">
        <v>612</v>
      </c>
      <c r="F139" s="137"/>
      <c r="G139" s="137"/>
      <c r="H139" s="149">
        <v>87471</v>
      </c>
      <c r="I139" s="149">
        <v>0</v>
      </c>
      <c r="J139" s="149">
        <v>0</v>
      </c>
      <c r="K139" s="149">
        <v>87471</v>
      </c>
      <c r="L139" s="138"/>
    </row>
    <row r="140" spans="1:12" x14ac:dyDescent="0.25">
      <c r="A140" s="135" t="s">
        <v>613</v>
      </c>
      <c r="B140" s="127" t="s">
        <v>379</v>
      </c>
      <c r="C140" s="128"/>
      <c r="D140" s="128"/>
      <c r="E140" s="128"/>
      <c r="F140" s="136" t="s">
        <v>612</v>
      </c>
      <c r="G140" s="137"/>
      <c r="H140" s="149">
        <v>87471</v>
      </c>
      <c r="I140" s="149">
        <v>0</v>
      </c>
      <c r="J140" s="149">
        <v>0</v>
      </c>
      <c r="K140" s="149">
        <v>87471</v>
      </c>
      <c r="L140" s="138"/>
    </row>
    <row r="141" spans="1:12" x14ac:dyDescent="0.25">
      <c r="A141" s="140" t="s">
        <v>614</v>
      </c>
      <c r="B141" s="127" t="s">
        <v>379</v>
      </c>
      <c r="C141" s="128"/>
      <c r="D141" s="128"/>
      <c r="E141" s="128"/>
      <c r="F141" s="128"/>
      <c r="G141" s="141" t="s">
        <v>615</v>
      </c>
      <c r="H141" s="150">
        <v>87471</v>
      </c>
      <c r="I141" s="150">
        <v>0</v>
      </c>
      <c r="J141" s="150">
        <v>0</v>
      </c>
      <c r="K141" s="150">
        <v>87471</v>
      </c>
      <c r="L141" s="142"/>
    </row>
    <row r="142" spans="1:12" x14ac:dyDescent="0.25">
      <c r="A142" s="143" t="s">
        <v>379</v>
      </c>
      <c r="B142" s="127" t="s">
        <v>379</v>
      </c>
      <c r="C142" s="128"/>
      <c r="D142" s="128"/>
      <c r="E142" s="128"/>
      <c r="F142" s="128"/>
      <c r="G142" s="144" t="s">
        <v>379</v>
      </c>
      <c r="H142" s="151"/>
      <c r="I142" s="151"/>
      <c r="J142" s="151"/>
      <c r="K142" s="151"/>
      <c r="L142" s="145"/>
    </row>
    <row r="143" spans="1:12" x14ac:dyDescent="0.25">
      <c r="A143" s="135" t="s">
        <v>616</v>
      </c>
      <c r="B143" s="127" t="s">
        <v>379</v>
      </c>
      <c r="C143" s="128"/>
      <c r="D143" s="136" t="s">
        <v>617</v>
      </c>
      <c r="E143" s="137"/>
      <c r="F143" s="137"/>
      <c r="G143" s="137"/>
      <c r="H143" s="149">
        <v>9654554.6899999995</v>
      </c>
      <c r="I143" s="149">
        <v>0</v>
      </c>
      <c r="J143" s="149">
        <v>0</v>
      </c>
      <c r="K143" s="149">
        <v>9654554.6899999995</v>
      </c>
      <c r="L143" s="138"/>
    </row>
    <row r="144" spans="1:12" x14ac:dyDescent="0.25">
      <c r="A144" s="135" t="s">
        <v>618</v>
      </c>
      <c r="B144" s="127" t="s">
        <v>379</v>
      </c>
      <c r="C144" s="128"/>
      <c r="D144" s="128"/>
      <c r="E144" s="136" t="s">
        <v>617</v>
      </c>
      <c r="F144" s="137"/>
      <c r="G144" s="137"/>
      <c r="H144" s="149">
        <v>9654554.6899999995</v>
      </c>
      <c r="I144" s="149">
        <v>0</v>
      </c>
      <c r="J144" s="149">
        <v>0</v>
      </c>
      <c r="K144" s="149">
        <v>9654554.6899999995</v>
      </c>
      <c r="L144" s="138"/>
    </row>
    <row r="145" spans="1:12" x14ac:dyDescent="0.25">
      <c r="A145" s="135" t="s">
        <v>619</v>
      </c>
      <c r="B145" s="127" t="s">
        <v>379</v>
      </c>
      <c r="C145" s="128"/>
      <c r="D145" s="128"/>
      <c r="E145" s="128"/>
      <c r="F145" s="136" t="s">
        <v>620</v>
      </c>
      <c r="G145" s="137"/>
      <c r="H145" s="149">
        <v>9654554.6899999995</v>
      </c>
      <c r="I145" s="149">
        <v>0</v>
      </c>
      <c r="J145" s="149">
        <v>0</v>
      </c>
      <c r="K145" s="149">
        <v>9654554.6899999995</v>
      </c>
      <c r="L145" s="138"/>
    </row>
    <row r="146" spans="1:12" x14ac:dyDescent="0.25">
      <c r="A146" s="140" t="s">
        <v>621</v>
      </c>
      <c r="B146" s="127" t="s">
        <v>379</v>
      </c>
      <c r="C146" s="128"/>
      <c r="D146" s="128"/>
      <c r="E146" s="128"/>
      <c r="F146" s="128"/>
      <c r="G146" s="141" t="s">
        <v>492</v>
      </c>
      <c r="H146" s="150">
        <v>29585</v>
      </c>
      <c r="I146" s="150">
        <v>0</v>
      </c>
      <c r="J146" s="150">
        <v>0</v>
      </c>
      <c r="K146" s="150">
        <v>29585</v>
      </c>
      <c r="L146" s="142"/>
    </row>
    <row r="147" spans="1:12" x14ac:dyDescent="0.25">
      <c r="A147" s="140" t="s">
        <v>622</v>
      </c>
      <c r="B147" s="127" t="s">
        <v>379</v>
      </c>
      <c r="C147" s="128"/>
      <c r="D147" s="128"/>
      <c r="E147" s="128"/>
      <c r="F147" s="128"/>
      <c r="G147" s="141" t="s">
        <v>623</v>
      </c>
      <c r="H147" s="150">
        <v>1267564.69</v>
      </c>
      <c r="I147" s="150">
        <v>0</v>
      </c>
      <c r="J147" s="150">
        <v>0</v>
      </c>
      <c r="K147" s="150">
        <v>1267564.69</v>
      </c>
      <c r="L147" s="142"/>
    </row>
    <row r="148" spans="1:12" x14ac:dyDescent="0.25">
      <c r="A148" s="140" t="s">
        <v>624</v>
      </c>
      <c r="B148" s="127" t="s">
        <v>379</v>
      </c>
      <c r="C148" s="128"/>
      <c r="D148" s="128"/>
      <c r="E148" s="128"/>
      <c r="F148" s="128"/>
      <c r="G148" s="141" t="s">
        <v>625</v>
      </c>
      <c r="H148" s="150">
        <v>35000</v>
      </c>
      <c r="I148" s="150">
        <v>0</v>
      </c>
      <c r="J148" s="150">
        <v>0</v>
      </c>
      <c r="K148" s="150">
        <v>35000</v>
      </c>
      <c r="L148" s="142"/>
    </row>
    <row r="149" spans="1:12" x14ac:dyDescent="0.25">
      <c r="A149" s="140" t="s">
        <v>626</v>
      </c>
      <c r="B149" s="127" t="s">
        <v>379</v>
      </c>
      <c r="C149" s="128"/>
      <c r="D149" s="128"/>
      <c r="E149" s="128"/>
      <c r="F149" s="128"/>
      <c r="G149" s="141" t="s">
        <v>627</v>
      </c>
      <c r="H149" s="150">
        <v>150000</v>
      </c>
      <c r="I149" s="150">
        <v>0</v>
      </c>
      <c r="J149" s="150">
        <v>0</v>
      </c>
      <c r="K149" s="150">
        <v>150000</v>
      </c>
      <c r="L149" s="142"/>
    </row>
    <row r="150" spans="1:12" x14ac:dyDescent="0.25">
      <c r="A150" s="140" t="s">
        <v>628</v>
      </c>
      <c r="B150" s="127" t="s">
        <v>379</v>
      </c>
      <c r="C150" s="128"/>
      <c r="D150" s="128"/>
      <c r="E150" s="128"/>
      <c r="F150" s="128"/>
      <c r="G150" s="141" t="s">
        <v>629</v>
      </c>
      <c r="H150" s="150">
        <v>8172405</v>
      </c>
      <c r="I150" s="150">
        <v>0</v>
      </c>
      <c r="J150" s="150">
        <v>0</v>
      </c>
      <c r="K150" s="150">
        <v>8172405</v>
      </c>
      <c r="L150" s="142"/>
    </row>
    <row r="151" spans="1:12" x14ac:dyDescent="0.25">
      <c r="A151" s="143" t="s">
        <v>379</v>
      </c>
      <c r="B151" s="127" t="s">
        <v>379</v>
      </c>
      <c r="C151" s="128"/>
      <c r="D151" s="128"/>
      <c r="E151" s="128"/>
      <c r="F151" s="128"/>
      <c r="G151" s="144" t="s">
        <v>379</v>
      </c>
      <c r="H151" s="151"/>
      <c r="I151" s="151"/>
      <c r="J151" s="151"/>
      <c r="K151" s="151"/>
      <c r="L151" s="145"/>
    </row>
    <row r="152" spans="1:12" x14ac:dyDescent="0.25">
      <c r="A152" s="135" t="s">
        <v>630</v>
      </c>
      <c r="B152" s="136" t="s">
        <v>631</v>
      </c>
      <c r="C152" s="137"/>
      <c r="D152" s="137"/>
      <c r="E152" s="137"/>
      <c r="F152" s="137"/>
      <c r="G152" s="137"/>
      <c r="H152" s="149">
        <v>29052166.050000001</v>
      </c>
      <c r="I152" s="149">
        <v>3459891.38</v>
      </c>
      <c r="J152" s="149">
        <v>3244680.14</v>
      </c>
      <c r="K152" s="149">
        <v>28836954.809999999</v>
      </c>
      <c r="L152" s="138"/>
    </row>
    <row r="153" spans="1:12" x14ac:dyDescent="0.25">
      <c r="A153" s="135" t="s">
        <v>632</v>
      </c>
      <c r="B153" s="139" t="s">
        <v>379</v>
      </c>
      <c r="C153" s="136" t="s">
        <v>633</v>
      </c>
      <c r="D153" s="137"/>
      <c r="E153" s="137"/>
      <c r="F153" s="137"/>
      <c r="G153" s="137"/>
      <c r="H153" s="149">
        <v>7365682.1900000004</v>
      </c>
      <c r="I153" s="149">
        <v>3176035.44</v>
      </c>
      <c r="J153" s="149">
        <v>3244341.16</v>
      </c>
      <c r="K153" s="149">
        <v>7433987.9100000001</v>
      </c>
      <c r="L153" s="138"/>
    </row>
    <row r="154" spans="1:12" x14ac:dyDescent="0.25">
      <c r="A154" s="135" t="s">
        <v>634</v>
      </c>
      <c r="B154" s="127" t="s">
        <v>379</v>
      </c>
      <c r="C154" s="128"/>
      <c r="D154" s="136" t="s">
        <v>635</v>
      </c>
      <c r="E154" s="137"/>
      <c r="F154" s="137"/>
      <c r="G154" s="137"/>
      <c r="H154" s="149">
        <v>1085759.8899999999</v>
      </c>
      <c r="I154" s="149">
        <v>1982454.71</v>
      </c>
      <c r="J154" s="149">
        <v>1969100.33</v>
      </c>
      <c r="K154" s="149">
        <v>1072405.51</v>
      </c>
      <c r="L154" s="138"/>
    </row>
    <row r="155" spans="1:12" x14ac:dyDescent="0.25">
      <c r="A155" s="135" t="s">
        <v>636</v>
      </c>
      <c r="B155" s="127" t="s">
        <v>379</v>
      </c>
      <c r="C155" s="128"/>
      <c r="D155" s="128"/>
      <c r="E155" s="136" t="s">
        <v>637</v>
      </c>
      <c r="F155" s="137"/>
      <c r="G155" s="137"/>
      <c r="H155" s="149">
        <v>638962.35</v>
      </c>
      <c r="I155" s="149">
        <v>1261256.4099999999</v>
      </c>
      <c r="J155" s="149">
        <v>1295373.8600000001</v>
      </c>
      <c r="K155" s="149">
        <v>673079.8</v>
      </c>
      <c r="L155" s="138"/>
    </row>
    <row r="156" spans="1:12" x14ac:dyDescent="0.25">
      <c r="A156" s="135" t="s">
        <v>638</v>
      </c>
      <c r="B156" s="127" t="s">
        <v>379</v>
      </c>
      <c r="C156" s="128"/>
      <c r="D156" s="128"/>
      <c r="E156" s="128"/>
      <c r="F156" s="136" t="s">
        <v>637</v>
      </c>
      <c r="G156" s="137"/>
      <c r="H156" s="149">
        <v>638962.35</v>
      </c>
      <c r="I156" s="149">
        <v>1261256.4099999999</v>
      </c>
      <c r="J156" s="149">
        <v>1295373.8600000001</v>
      </c>
      <c r="K156" s="149">
        <v>673079.8</v>
      </c>
      <c r="L156" s="138"/>
    </row>
    <row r="157" spans="1:12" x14ac:dyDescent="0.25">
      <c r="A157" s="140" t="s">
        <v>639</v>
      </c>
      <c r="B157" s="127" t="s">
        <v>379</v>
      </c>
      <c r="C157" s="128"/>
      <c r="D157" s="128"/>
      <c r="E157" s="128"/>
      <c r="F157" s="128"/>
      <c r="G157" s="141" t="s">
        <v>640</v>
      </c>
      <c r="H157" s="150">
        <v>0</v>
      </c>
      <c r="I157" s="150">
        <v>445641.73</v>
      </c>
      <c r="J157" s="150">
        <v>445641.73</v>
      </c>
      <c r="K157" s="150">
        <v>0</v>
      </c>
      <c r="L157" s="142"/>
    </row>
    <row r="158" spans="1:12" x14ac:dyDescent="0.25">
      <c r="A158" s="140" t="s">
        <v>641</v>
      </c>
      <c r="B158" s="127" t="s">
        <v>379</v>
      </c>
      <c r="C158" s="128"/>
      <c r="D158" s="128"/>
      <c r="E158" s="128"/>
      <c r="F158" s="128"/>
      <c r="G158" s="141" t="s">
        <v>642</v>
      </c>
      <c r="H158" s="150">
        <v>500157.02</v>
      </c>
      <c r="I158" s="150">
        <v>500157.02</v>
      </c>
      <c r="J158" s="150">
        <v>504557.58</v>
      </c>
      <c r="K158" s="150">
        <v>504557.58</v>
      </c>
      <c r="L158" s="142"/>
    </row>
    <row r="159" spans="1:12" x14ac:dyDescent="0.25">
      <c r="A159" s="140" t="s">
        <v>643</v>
      </c>
      <c r="B159" s="127" t="s">
        <v>379</v>
      </c>
      <c r="C159" s="128"/>
      <c r="D159" s="128"/>
      <c r="E159" s="128"/>
      <c r="F159" s="128"/>
      <c r="G159" s="141" t="s">
        <v>644</v>
      </c>
      <c r="H159" s="150">
        <v>93280.06</v>
      </c>
      <c r="I159" s="150">
        <v>93280.06</v>
      </c>
      <c r="J159" s="150">
        <v>125568.89</v>
      </c>
      <c r="K159" s="150">
        <v>125568.89</v>
      </c>
      <c r="L159" s="142"/>
    </row>
    <row r="160" spans="1:12" x14ac:dyDescent="0.25">
      <c r="A160" s="140" t="s">
        <v>645</v>
      </c>
      <c r="B160" s="127" t="s">
        <v>379</v>
      </c>
      <c r="C160" s="128"/>
      <c r="D160" s="128"/>
      <c r="E160" s="128"/>
      <c r="F160" s="128"/>
      <c r="G160" s="141" t="s">
        <v>646</v>
      </c>
      <c r="H160" s="150">
        <v>0</v>
      </c>
      <c r="I160" s="150">
        <v>70.05</v>
      </c>
      <c r="J160" s="150">
        <v>70.05</v>
      </c>
      <c r="K160" s="150">
        <v>0</v>
      </c>
      <c r="L160" s="142"/>
    </row>
    <row r="161" spans="1:12" x14ac:dyDescent="0.25">
      <c r="A161" s="140" t="s">
        <v>647</v>
      </c>
      <c r="B161" s="127" t="s">
        <v>379</v>
      </c>
      <c r="C161" s="128"/>
      <c r="D161" s="128"/>
      <c r="E161" s="128"/>
      <c r="F161" s="128"/>
      <c r="G161" s="141" t="s">
        <v>648</v>
      </c>
      <c r="H161" s="150">
        <v>0</v>
      </c>
      <c r="I161" s="150">
        <v>14600</v>
      </c>
      <c r="J161" s="150">
        <v>14600</v>
      </c>
      <c r="K161" s="150">
        <v>0</v>
      </c>
      <c r="L161" s="142"/>
    </row>
    <row r="162" spans="1:12" x14ac:dyDescent="0.25">
      <c r="A162" s="140" t="s">
        <v>649</v>
      </c>
      <c r="B162" s="127" t="s">
        <v>379</v>
      </c>
      <c r="C162" s="128"/>
      <c r="D162" s="128"/>
      <c r="E162" s="128"/>
      <c r="F162" s="128"/>
      <c r="G162" s="141" t="s">
        <v>650</v>
      </c>
      <c r="H162" s="150">
        <v>45525.27</v>
      </c>
      <c r="I162" s="150">
        <v>207507.55</v>
      </c>
      <c r="J162" s="150">
        <v>204935.61</v>
      </c>
      <c r="K162" s="150">
        <v>42953.33</v>
      </c>
      <c r="L162" s="142"/>
    </row>
    <row r="163" spans="1:12" x14ac:dyDescent="0.25">
      <c r="A163" s="143" t="s">
        <v>379</v>
      </c>
      <c r="B163" s="127" t="s">
        <v>379</v>
      </c>
      <c r="C163" s="128"/>
      <c r="D163" s="128"/>
      <c r="E163" s="128"/>
      <c r="F163" s="128"/>
      <c r="G163" s="144" t="s">
        <v>379</v>
      </c>
      <c r="H163" s="151"/>
      <c r="I163" s="151"/>
      <c r="J163" s="151"/>
      <c r="K163" s="151"/>
      <c r="L163" s="145"/>
    </row>
    <row r="164" spans="1:12" x14ac:dyDescent="0.25">
      <c r="A164" s="135" t="s">
        <v>651</v>
      </c>
      <c r="B164" s="127" t="s">
        <v>379</v>
      </c>
      <c r="C164" s="128"/>
      <c r="D164" s="128"/>
      <c r="E164" s="136" t="s">
        <v>652</v>
      </c>
      <c r="F164" s="137"/>
      <c r="G164" s="137"/>
      <c r="H164" s="149">
        <v>134976.39000000001</v>
      </c>
      <c r="I164" s="149">
        <v>135051.76999999999</v>
      </c>
      <c r="J164" s="149">
        <v>139790.70000000001</v>
      </c>
      <c r="K164" s="149">
        <v>139715.32</v>
      </c>
      <c r="L164" s="138"/>
    </row>
    <row r="165" spans="1:12" x14ac:dyDescent="0.25">
      <c r="A165" s="135" t="s">
        <v>653</v>
      </c>
      <c r="B165" s="127" t="s">
        <v>379</v>
      </c>
      <c r="C165" s="128"/>
      <c r="D165" s="128"/>
      <c r="E165" s="128"/>
      <c r="F165" s="136" t="s">
        <v>652</v>
      </c>
      <c r="G165" s="137"/>
      <c r="H165" s="149">
        <v>134976.39000000001</v>
      </c>
      <c r="I165" s="149">
        <v>135051.76999999999</v>
      </c>
      <c r="J165" s="149">
        <v>139790.70000000001</v>
      </c>
      <c r="K165" s="149">
        <v>139715.32</v>
      </c>
      <c r="L165" s="138"/>
    </row>
    <row r="166" spans="1:12" x14ac:dyDescent="0.25">
      <c r="A166" s="140" t="s">
        <v>654</v>
      </c>
      <c r="B166" s="127" t="s">
        <v>379</v>
      </c>
      <c r="C166" s="128"/>
      <c r="D166" s="128"/>
      <c r="E166" s="128"/>
      <c r="F166" s="128"/>
      <c r="G166" s="141" t="s">
        <v>655</v>
      </c>
      <c r="H166" s="150">
        <v>103776.23</v>
      </c>
      <c r="I166" s="150">
        <v>103851.61</v>
      </c>
      <c r="J166" s="150">
        <v>107233.61</v>
      </c>
      <c r="K166" s="150">
        <v>107158.23</v>
      </c>
      <c r="L166" s="142"/>
    </row>
    <row r="167" spans="1:12" x14ac:dyDescent="0.25">
      <c r="A167" s="140" t="s">
        <v>656</v>
      </c>
      <c r="B167" s="127" t="s">
        <v>379</v>
      </c>
      <c r="C167" s="128"/>
      <c r="D167" s="128"/>
      <c r="E167" s="128"/>
      <c r="F167" s="128"/>
      <c r="G167" s="141" t="s">
        <v>657</v>
      </c>
      <c r="H167" s="150">
        <v>23317.24</v>
      </c>
      <c r="I167" s="150">
        <v>23317.24</v>
      </c>
      <c r="J167" s="150">
        <v>24083.56</v>
      </c>
      <c r="K167" s="150">
        <v>24083.56</v>
      </c>
      <c r="L167" s="142"/>
    </row>
    <row r="168" spans="1:12" x14ac:dyDescent="0.25">
      <c r="A168" s="140" t="s">
        <v>658</v>
      </c>
      <c r="B168" s="127" t="s">
        <v>379</v>
      </c>
      <c r="C168" s="128"/>
      <c r="D168" s="128"/>
      <c r="E168" s="128"/>
      <c r="F168" s="128"/>
      <c r="G168" s="141" t="s">
        <v>659</v>
      </c>
      <c r="H168" s="150">
        <v>2899.32</v>
      </c>
      <c r="I168" s="150">
        <v>2899.32</v>
      </c>
      <c r="J168" s="150">
        <v>3008.4</v>
      </c>
      <c r="K168" s="150">
        <v>3008.4</v>
      </c>
      <c r="L168" s="142"/>
    </row>
    <row r="169" spans="1:12" x14ac:dyDescent="0.25">
      <c r="A169" s="140" t="s">
        <v>660</v>
      </c>
      <c r="B169" s="127" t="s">
        <v>379</v>
      </c>
      <c r="C169" s="128"/>
      <c r="D169" s="128"/>
      <c r="E169" s="128"/>
      <c r="F169" s="128"/>
      <c r="G169" s="141" t="s">
        <v>661</v>
      </c>
      <c r="H169" s="150">
        <v>4983.6000000000004</v>
      </c>
      <c r="I169" s="150">
        <v>4983.6000000000004</v>
      </c>
      <c r="J169" s="150">
        <v>5465.13</v>
      </c>
      <c r="K169" s="150">
        <v>5465.13</v>
      </c>
      <c r="L169" s="142"/>
    </row>
    <row r="170" spans="1:12" x14ac:dyDescent="0.25">
      <c r="A170" s="143" t="s">
        <v>379</v>
      </c>
      <c r="B170" s="127" t="s">
        <v>379</v>
      </c>
      <c r="C170" s="128"/>
      <c r="D170" s="128"/>
      <c r="E170" s="128"/>
      <c r="F170" s="128"/>
      <c r="G170" s="144" t="s">
        <v>379</v>
      </c>
      <c r="H170" s="151"/>
      <c r="I170" s="151"/>
      <c r="J170" s="151"/>
      <c r="K170" s="151"/>
      <c r="L170" s="145"/>
    </row>
    <row r="171" spans="1:12" x14ac:dyDescent="0.25">
      <c r="A171" s="135" t="s">
        <v>662</v>
      </c>
      <c r="B171" s="127" t="s">
        <v>379</v>
      </c>
      <c r="C171" s="128"/>
      <c r="D171" s="128"/>
      <c r="E171" s="136" t="s">
        <v>663</v>
      </c>
      <c r="F171" s="137"/>
      <c r="G171" s="137"/>
      <c r="H171" s="149">
        <v>62511.13</v>
      </c>
      <c r="I171" s="149">
        <v>54558.68</v>
      </c>
      <c r="J171" s="149">
        <v>55534.75</v>
      </c>
      <c r="K171" s="149">
        <v>63487.199999999997</v>
      </c>
      <c r="L171" s="138"/>
    </row>
    <row r="172" spans="1:12" x14ac:dyDescent="0.25">
      <c r="A172" s="135" t="s">
        <v>664</v>
      </c>
      <c r="B172" s="127" t="s">
        <v>379</v>
      </c>
      <c r="C172" s="128"/>
      <c r="D172" s="128"/>
      <c r="E172" s="128"/>
      <c r="F172" s="136" t="s">
        <v>663</v>
      </c>
      <c r="G172" s="137"/>
      <c r="H172" s="149">
        <v>62511.13</v>
      </c>
      <c r="I172" s="149">
        <v>54558.68</v>
      </c>
      <c r="J172" s="149">
        <v>55534.75</v>
      </c>
      <c r="K172" s="149">
        <v>63487.199999999997</v>
      </c>
      <c r="L172" s="138"/>
    </row>
    <row r="173" spans="1:12" x14ac:dyDescent="0.25">
      <c r="A173" s="140" t="s">
        <v>665</v>
      </c>
      <c r="B173" s="127" t="s">
        <v>379</v>
      </c>
      <c r="C173" s="128"/>
      <c r="D173" s="128"/>
      <c r="E173" s="128"/>
      <c r="F173" s="128"/>
      <c r="G173" s="141" t="s">
        <v>666</v>
      </c>
      <c r="H173" s="150">
        <v>4921.16</v>
      </c>
      <c r="I173" s="150">
        <v>5577.05</v>
      </c>
      <c r="J173" s="150">
        <v>6267.57</v>
      </c>
      <c r="K173" s="150">
        <v>5611.68</v>
      </c>
      <c r="L173" s="142"/>
    </row>
    <row r="174" spans="1:12" x14ac:dyDescent="0.25">
      <c r="A174" s="140" t="s">
        <v>667</v>
      </c>
      <c r="B174" s="127" t="s">
        <v>379</v>
      </c>
      <c r="C174" s="128"/>
      <c r="D174" s="128"/>
      <c r="E174" s="128"/>
      <c r="F174" s="128"/>
      <c r="G174" s="141" t="s">
        <v>668</v>
      </c>
      <c r="H174" s="150">
        <v>15069.96</v>
      </c>
      <c r="I174" s="150">
        <v>15218.54</v>
      </c>
      <c r="J174" s="150">
        <v>20308.37</v>
      </c>
      <c r="K174" s="150">
        <v>20159.79</v>
      </c>
      <c r="L174" s="142"/>
    </row>
    <row r="175" spans="1:12" x14ac:dyDescent="0.25">
      <c r="A175" s="140" t="s">
        <v>669</v>
      </c>
      <c r="B175" s="127" t="s">
        <v>379</v>
      </c>
      <c r="C175" s="128"/>
      <c r="D175" s="128"/>
      <c r="E175" s="128"/>
      <c r="F175" s="128"/>
      <c r="G175" s="141" t="s">
        <v>670</v>
      </c>
      <c r="H175" s="150">
        <v>241.98</v>
      </c>
      <c r="I175" s="150">
        <v>241.98</v>
      </c>
      <c r="J175" s="150">
        <v>208.74</v>
      </c>
      <c r="K175" s="150">
        <v>208.74</v>
      </c>
      <c r="L175" s="142"/>
    </row>
    <row r="176" spans="1:12" x14ac:dyDescent="0.25">
      <c r="A176" s="140" t="s">
        <v>671</v>
      </c>
      <c r="B176" s="127" t="s">
        <v>379</v>
      </c>
      <c r="C176" s="128"/>
      <c r="D176" s="128"/>
      <c r="E176" s="128"/>
      <c r="F176" s="128"/>
      <c r="G176" s="141" t="s">
        <v>672</v>
      </c>
      <c r="H176" s="150">
        <v>1755.26</v>
      </c>
      <c r="I176" s="150">
        <v>1755.26</v>
      </c>
      <c r="J176" s="150">
        <v>1323.98</v>
      </c>
      <c r="K176" s="150">
        <v>1323.98</v>
      </c>
      <c r="L176" s="142"/>
    </row>
    <row r="177" spans="1:12" x14ac:dyDescent="0.25">
      <c r="A177" s="140" t="s">
        <v>673</v>
      </c>
      <c r="B177" s="127" t="s">
        <v>379</v>
      </c>
      <c r="C177" s="128"/>
      <c r="D177" s="128"/>
      <c r="E177" s="128"/>
      <c r="F177" s="128"/>
      <c r="G177" s="141" t="s">
        <v>674</v>
      </c>
      <c r="H177" s="150">
        <v>16938.57</v>
      </c>
      <c r="I177" s="150">
        <v>8181.5</v>
      </c>
      <c r="J177" s="150">
        <v>6724.34</v>
      </c>
      <c r="K177" s="150">
        <v>15481.41</v>
      </c>
      <c r="L177" s="142"/>
    </row>
    <row r="178" spans="1:12" x14ac:dyDescent="0.25">
      <c r="A178" s="140" t="s">
        <v>675</v>
      </c>
      <c r="B178" s="127" t="s">
        <v>379</v>
      </c>
      <c r="C178" s="128"/>
      <c r="D178" s="128"/>
      <c r="E178" s="128"/>
      <c r="F178" s="128"/>
      <c r="G178" s="141" t="s">
        <v>676</v>
      </c>
      <c r="H178" s="150">
        <v>16771.009999999998</v>
      </c>
      <c r="I178" s="150">
        <v>16771.009999999998</v>
      </c>
      <c r="J178" s="150">
        <v>14862.49</v>
      </c>
      <c r="K178" s="150">
        <v>14862.49</v>
      </c>
      <c r="L178" s="142"/>
    </row>
    <row r="179" spans="1:12" x14ac:dyDescent="0.25">
      <c r="A179" s="140" t="s">
        <v>677</v>
      </c>
      <c r="B179" s="127" t="s">
        <v>379</v>
      </c>
      <c r="C179" s="128"/>
      <c r="D179" s="128"/>
      <c r="E179" s="128"/>
      <c r="F179" s="128"/>
      <c r="G179" s="141" t="s">
        <v>678</v>
      </c>
      <c r="H179" s="150">
        <v>3437.03</v>
      </c>
      <c r="I179" s="150">
        <v>3437.03</v>
      </c>
      <c r="J179" s="150">
        <v>2841.75</v>
      </c>
      <c r="K179" s="150">
        <v>2841.75</v>
      </c>
      <c r="L179" s="142"/>
    </row>
    <row r="180" spans="1:12" x14ac:dyDescent="0.25">
      <c r="A180" s="140" t="s">
        <v>679</v>
      </c>
      <c r="B180" s="127" t="s">
        <v>379</v>
      </c>
      <c r="C180" s="128"/>
      <c r="D180" s="128"/>
      <c r="E180" s="128"/>
      <c r="F180" s="128"/>
      <c r="G180" s="141" t="s">
        <v>680</v>
      </c>
      <c r="H180" s="150">
        <v>803.69</v>
      </c>
      <c r="I180" s="150">
        <v>803.84</v>
      </c>
      <c r="J180" s="150">
        <v>881.52</v>
      </c>
      <c r="K180" s="150">
        <v>881.37</v>
      </c>
      <c r="L180" s="142"/>
    </row>
    <row r="181" spans="1:12" x14ac:dyDescent="0.25">
      <c r="A181" s="140" t="s">
        <v>681</v>
      </c>
      <c r="B181" s="127" t="s">
        <v>379</v>
      </c>
      <c r="C181" s="128"/>
      <c r="D181" s="128"/>
      <c r="E181" s="128"/>
      <c r="F181" s="128"/>
      <c r="G181" s="141" t="s">
        <v>682</v>
      </c>
      <c r="H181" s="150">
        <v>2572.4699999999998</v>
      </c>
      <c r="I181" s="150">
        <v>2572.4699999999998</v>
      </c>
      <c r="J181" s="150">
        <v>2115.9899999999998</v>
      </c>
      <c r="K181" s="150">
        <v>2115.9899999999998</v>
      </c>
      <c r="L181" s="142"/>
    </row>
    <row r="182" spans="1:12" x14ac:dyDescent="0.25">
      <c r="A182" s="143" t="s">
        <v>379</v>
      </c>
      <c r="B182" s="127" t="s">
        <v>379</v>
      </c>
      <c r="C182" s="128"/>
      <c r="D182" s="128"/>
      <c r="E182" s="128"/>
      <c r="F182" s="128"/>
      <c r="G182" s="144" t="s">
        <v>379</v>
      </c>
      <c r="H182" s="151"/>
      <c r="I182" s="151"/>
      <c r="J182" s="151"/>
      <c r="K182" s="151"/>
      <c r="L182" s="145"/>
    </row>
    <row r="183" spans="1:12" x14ac:dyDescent="0.25">
      <c r="A183" s="135" t="s">
        <v>683</v>
      </c>
      <c r="B183" s="127" t="s">
        <v>379</v>
      </c>
      <c r="C183" s="128"/>
      <c r="D183" s="128"/>
      <c r="E183" s="136" t="s">
        <v>684</v>
      </c>
      <c r="F183" s="137"/>
      <c r="G183" s="137"/>
      <c r="H183" s="149">
        <v>249271.02</v>
      </c>
      <c r="I183" s="149">
        <v>531587.85</v>
      </c>
      <c r="J183" s="149">
        <v>478401.02</v>
      </c>
      <c r="K183" s="149">
        <v>196084.19</v>
      </c>
      <c r="L183" s="138"/>
    </row>
    <row r="184" spans="1:12" x14ac:dyDescent="0.25">
      <c r="A184" s="135" t="s">
        <v>685</v>
      </c>
      <c r="B184" s="127" t="s">
        <v>379</v>
      </c>
      <c r="C184" s="128"/>
      <c r="D184" s="128"/>
      <c r="E184" s="128"/>
      <c r="F184" s="136" t="s">
        <v>684</v>
      </c>
      <c r="G184" s="137"/>
      <c r="H184" s="149">
        <v>249271.02</v>
      </c>
      <c r="I184" s="149">
        <v>531587.85</v>
      </c>
      <c r="J184" s="149">
        <v>478401.02</v>
      </c>
      <c r="K184" s="149">
        <v>196084.19</v>
      </c>
      <c r="L184" s="138"/>
    </row>
    <row r="185" spans="1:12" x14ac:dyDescent="0.25">
      <c r="A185" s="140" t="s">
        <v>686</v>
      </c>
      <c r="B185" s="127" t="s">
        <v>379</v>
      </c>
      <c r="C185" s="128"/>
      <c r="D185" s="128"/>
      <c r="E185" s="128"/>
      <c r="F185" s="128"/>
      <c r="G185" s="141" t="s">
        <v>687</v>
      </c>
      <c r="H185" s="150">
        <v>249271.02</v>
      </c>
      <c r="I185" s="150">
        <v>531587.85</v>
      </c>
      <c r="J185" s="150">
        <v>478401.02</v>
      </c>
      <c r="K185" s="150">
        <v>196084.19</v>
      </c>
      <c r="L185" s="142"/>
    </row>
    <row r="186" spans="1:12" x14ac:dyDescent="0.25">
      <c r="A186" s="143" t="s">
        <v>379</v>
      </c>
      <c r="B186" s="127" t="s">
        <v>379</v>
      </c>
      <c r="C186" s="128"/>
      <c r="D186" s="128"/>
      <c r="E186" s="128"/>
      <c r="F186" s="128"/>
      <c r="G186" s="144" t="s">
        <v>379</v>
      </c>
      <c r="H186" s="151"/>
      <c r="I186" s="151"/>
      <c r="J186" s="151"/>
      <c r="K186" s="151"/>
      <c r="L186" s="145"/>
    </row>
    <row r="187" spans="1:12" x14ac:dyDescent="0.25">
      <c r="A187" s="135" t="s">
        <v>688</v>
      </c>
      <c r="B187" s="127" t="s">
        <v>379</v>
      </c>
      <c r="C187" s="128"/>
      <c r="D187" s="128"/>
      <c r="E187" s="136" t="s">
        <v>446</v>
      </c>
      <c r="F187" s="137"/>
      <c r="G187" s="137"/>
      <c r="H187" s="149">
        <v>39</v>
      </c>
      <c r="I187" s="149">
        <v>0</v>
      </c>
      <c r="J187" s="149">
        <v>0</v>
      </c>
      <c r="K187" s="149">
        <v>39</v>
      </c>
      <c r="L187" s="138"/>
    </row>
    <row r="188" spans="1:12" x14ac:dyDescent="0.25">
      <c r="A188" s="135" t="s">
        <v>689</v>
      </c>
      <c r="B188" s="127" t="s">
        <v>379</v>
      </c>
      <c r="C188" s="128"/>
      <c r="D188" s="128"/>
      <c r="E188" s="128"/>
      <c r="F188" s="136" t="s">
        <v>446</v>
      </c>
      <c r="G188" s="137"/>
      <c r="H188" s="149">
        <v>39</v>
      </c>
      <c r="I188" s="149">
        <v>0</v>
      </c>
      <c r="J188" s="149">
        <v>0</v>
      </c>
      <c r="K188" s="149">
        <v>39</v>
      </c>
      <c r="L188" s="138"/>
    </row>
    <row r="189" spans="1:12" x14ac:dyDescent="0.25">
      <c r="A189" s="140" t="s">
        <v>690</v>
      </c>
      <c r="B189" s="127" t="s">
        <v>379</v>
      </c>
      <c r="C189" s="128"/>
      <c r="D189" s="128"/>
      <c r="E189" s="128"/>
      <c r="F189" s="128"/>
      <c r="G189" s="141" t="s">
        <v>691</v>
      </c>
      <c r="H189" s="150">
        <v>39</v>
      </c>
      <c r="I189" s="150">
        <v>0</v>
      </c>
      <c r="J189" s="150">
        <v>0</v>
      </c>
      <c r="K189" s="150">
        <v>39</v>
      </c>
      <c r="L189" s="142"/>
    </row>
    <row r="190" spans="1:12" x14ac:dyDescent="0.25">
      <c r="A190" s="143" t="s">
        <v>379</v>
      </c>
      <c r="B190" s="127" t="s">
        <v>379</v>
      </c>
      <c r="C190" s="128"/>
      <c r="D190" s="128"/>
      <c r="E190" s="128"/>
      <c r="F190" s="128"/>
      <c r="G190" s="144" t="s">
        <v>379</v>
      </c>
      <c r="H190" s="151"/>
      <c r="I190" s="151"/>
      <c r="J190" s="151"/>
      <c r="K190" s="151"/>
      <c r="L190" s="145"/>
    </row>
    <row r="191" spans="1:12" x14ac:dyDescent="0.25">
      <c r="A191" s="135" t="s">
        <v>692</v>
      </c>
      <c r="B191" s="127" t="s">
        <v>379</v>
      </c>
      <c r="C191" s="128"/>
      <c r="D191" s="136" t="s">
        <v>693</v>
      </c>
      <c r="E191" s="137"/>
      <c r="F191" s="137"/>
      <c r="G191" s="137"/>
      <c r="H191" s="149">
        <v>6279922.2999999998</v>
      </c>
      <c r="I191" s="149">
        <v>1193580.73</v>
      </c>
      <c r="J191" s="149">
        <v>1275240.83</v>
      </c>
      <c r="K191" s="149">
        <v>6361582.4000000004</v>
      </c>
      <c r="L191" s="138"/>
    </row>
    <row r="192" spans="1:12" x14ac:dyDescent="0.25">
      <c r="A192" s="135" t="s">
        <v>694</v>
      </c>
      <c r="B192" s="127" t="s">
        <v>379</v>
      </c>
      <c r="C192" s="128"/>
      <c r="D192" s="128"/>
      <c r="E192" s="136" t="s">
        <v>693</v>
      </c>
      <c r="F192" s="137"/>
      <c r="G192" s="137"/>
      <c r="H192" s="149">
        <v>6279922.2999999998</v>
      </c>
      <c r="I192" s="149">
        <v>1193580.73</v>
      </c>
      <c r="J192" s="149">
        <v>1275240.83</v>
      </c>
      <c r="K192" s="149">
        <v>6361582.4000000004</v>
      </c>
      <c r="L192" s="138"/>
    </row>
    <row r="193" spans="1:12" x14ac:dyDescent="0.25">
      <c r="A193" s="135" t="s">
        <v>695</v>
      </c>
      <c r="B193" s="127" t="s">
        <v>379</v>
      </c>
      <c r="C193" s="128"/>
      <c r="D193" s="128"/>
      <c r="E193" s="128"/>
      <c r="F193" s="136" t="s">
        <v>693</v>
      </c>
      <c r="G193" s="137"/>
      <c r="H193" s="149">
        <v>6279922.2999999998</v>
      </c>
      <c r="I193" s="149">
        <v>1193580.73</v>
      </c>
      <c r="J193" s="149">
        <v>1275240.83</v>
      </c>
      <c r="K193" s="149">
        <v>6361582.4000000004</v>
      </c>
      <c r="L193" s="138"/>
    </row>
    <row r="194" spans="1:12" x14ac:dyDescent="0.25">
      <c r="A194" s="140" t="s">
        <v>696</v>
      </c>
      <c r="B194" s="127" t="s">
        <v>379</v>
      </c>
      <c r="C194" s="128"/>
      <c r="D194" s="128"/>
      <c r="E194" s="128"/>
      <c r="F194" s="128"/>
      <c r="G194" s="141" t="s">
        <v>697</v>
      </c>
      <c r="H194" s="150">
        <v>6279922.2999999998</v>
      </c>
      <c r="I194" s="150">
        <v>1193580.73</v>
      </c>
      <c r="J194" s="150">
        <v>1275240.83</v>
      </c>
      <c r="K194" s="150">
        <v>6361582.4000000004</v>
      </c>
      <c r="L194" s="142"/>
    </row>
    <row r="195" spans="1:12" x14ac:dyDescent="0.25">
      <c r="A195" s="135" t="s">
        <v>379</v>
      </c>
      <c r="B195" s="127" t="s">
        <v>379</v>
      </c>
      <c r="C195" s="128"/>
      <c r="D195" s="136" t="s">
        <v>379</v>
      </c>
      <c r="E195" s="137"/>
      <c r="F195" s="137"/>
      <c r="G195" s="137"/>
      <c r="H195" s="148"/>
      <c r="I195" s="148"/>
      <c r="J195" s="148"/>
      <c r="K195" s="148"/>
      <c r="L195" s="137"/>
    </row>
    <row r="196" spans="1:12" x14ac:dyDescent="0.25">
      <c r="A196" s="135" t="s">
        <v>698</v>
      </c>
      <c r="B196" s="139" t="s">
        <v>379</v>
      </c>
      <c r="C196" s="136" t="s">
        <v>699</v>
      </c>
      <c r="D196" s="137"/>
      <c r="E196" s="137"/>
      <c r="F196" s="137"/>
      <c r="G196" s="137"/>
      <c r="H196" s="149">
        <v>22150224.559999999</v>
      </c>
      <c r="I196" s="149">
        <v>283855.94</v>
      </c>
      <c r="J196" s="149">
        <v>338.98</v>
      </c>
      <c r="K196" s="149">
        <v>21866707.600000001</v>
      </c>
      <c r="L196" s="138"/>
    </row>
    <row r="197" spans="1:12" x14ac:dyDescent="0.25">
      <c r="A197" s="135" t="s">
        <v>700</v>
      </c>
      <c r="B197" s="127" t="s">
        <v>379</v>
      </c>
      <c r="C197" s="128"/>
      <c r="D197" s="136" t="s">
        <v>701</v>
      </c>
      <c r="E197" s="137"/>
      <c r="F197" s="137"/>
      <c r="G197" s="137"/>
      <c r="H197" s="149">
        <v>12495669.869999999</v>
      </c>
      <c r="I197" s="149">
        <v>283855.94</v>
      </c>
      <c r="J197" s="149">
        <v>338.98</v>
      </c>
      <c r="K197" s="149">
        <v>12212152.91</v>
      </c>
      <c r="L197" s="138"/>
    </row>
    <row r="198" spans="1:12" x14ac:dyDescent="0.25">
      <c r="A198" s="135" t="s">
        <v>702</v>
      </c>
      <c r="B198" s="127" t="s">
        <v>379</v>
      </c>
      <c r="C198" s="128"/>
      <c r="D198" s="128"/>
      <c r="E198" s="136" t="s">
        <v>703</v>
      </c>
      <c r="F198" s="137"/>
      <c r="G198" s="137"/>
      <c r="H198" s="149">
        <v>12371906.640000001</v>
      </c>
      <c r="I198" s="149">
        <v>281447.87</v>
      </c>
      <c r="J198" s="149">
        <v>0</v>
      </c>
      <c r="K198" s="149">
        <v>12090458.77</v>
      </c>
      <c r="L198" s="138"/>
    </row>
    <row r="199" spans="1:12" x14ac:dyDescent="0.25">
      <c r="A199" s="135" t="s">
        <v>704</v>
      </c>
      <c r="B199" s="127" t="s">
        <v>379</v>
      </c>
      <c r="C199" s="128"/>
      <c r="D199" s="128"/>
      <c r="E199" s="128"/>
      <c r="F199" s="136" t="s">
        <v>703</v>
      </c>
      <c r="G199" s="137"/>
      <c r="H199" s="149">
        <v>12371906.640000001</v>
      </c>
      <c r="I199" s="149">
        <v>281447.87</v>
      </c>
      <c r="J199" s="149">
        <v>0</v>
      </c>
      <c r="K199" s="149">
        <v>12090458.77</v>
      </c>
      <c r="L199" s="138"/>
    </row>
    <row r="200" spans="1:12" x14ac:dyDescent="0.25">
      <c r="A200" s="140" t="s">
        <v>705</v>
      </c>
      <c r="B200" s="127" t="s">
        <v>379</v>
      </c>
      <c r="C200" s="128"/>
      <c r="D200" s="128"/>
      <c r="E200" s="128"/>
      <c r="F200" s="128"/>
      <c r="G200" s="141" t="s">
        <v>706</v>
      </c>
      <c r="H200" s="150">
        <v>10259602.619999999</v>
      </c>
      <c r="I200" s="150">
        <v>240658.4</v>
      </c>
      <c r="J200" s="150">
        <v>0</v>
      </c>
      <c r="K200" s="150">
        <v>10018944.220000001</v>
      </c>
      <c r="L200" s="142"/>
    </row>
    <row r="201" spans="1:12" x14ac:dyDescent="0.25">
      <c r="A201" s="140" t="s">
        <v>707</v>
      </c>
      <c r="B201" s="127" t="s">
        <v>379</v>
      </c>
      <c r="C201" s="128"/>
      <c r="D201" s="128"/>
      <c r="E201" s="128"/>
      <c r="F201" s="128"/>
      <c r="G201" s="141" t="s">
        <v>708</v>
      </c>
      <c r="H201" s="150">
        <v>373596.1</v>
      </c>
      <c r="I201" s="150">
        <v>9213.5499999999993</v>
      </c>
      <c r="J201" s="150">
        <v>0</v>
      </c>
      <c r="K201" s="150">
        <v>364382.55</v>
      </c>
      <c r="L201" s="142"/>
    </row>
    <row r="202" spans="1:12" x14ac:dyDescent="0.25">
      <c r="A202" s="140" t="s">
        <v>709</v>
      </c>
      <c r="B202" s="127" t="s">
        <v>379</v>
      </c>
      <c r="C202" s="128"/>
      <c r="D202" s="128"/>
      <c r="E202" s="128"/>
      <c r="F202" s="128"/>
      <c r="G202" s="141" t="s">
        <v>710</v>
      </c>
      <c r="H202" s="150">
        <v>35705.760000000002</v>
      </c>
      <c r="I202" s="150">
        <v>445.63</v>
      </c>
      <c r="J202" s="150">
        <v>0</v>
      </c>
      <c r="K202" s="150">
        <v>35260.129999999997</v>
      </c>
      <c r="L202" s="142"/>
    </row>
    <row r="203" spans="1:12" x14ac:dyDescent="0.25">
      <c r="A203" s="140" t="s">
        <v>711</v>
      </c>
      <c r="B203" s="127" t="s">
        <v>379</v>
      </c>
      <c r="C203" s="128"/>
      <c r="D203" s="128"/>
      <c r="E203" s="128"/>
      <c r="F203" s="128"/>
      <c r="G203" s="141" t="s">
        <v>712</v>
      </c>
      <c r="H203" s="150">
        <v>393137.44</v>
      </c>
      <c r="I203" s="150">
        <v>7417.47</v>
      </c>
      <c r="J203" s="150">
        <v>0</v>
      </c>
      <c r="K203" s="150">
        <v>385719.97</v>
      </c>
      <c r="L203" s="142"/>
    </row>
    <row r="204" spans="1:12" x14ac:dyDescent="0.25">
      <c r="A204" s="140" t="s">
        <v>713</v>
      </c>
      <c r="B204" s="127" t="s">
        <v>379</v>
      </c>
      <c r="C204" s="128"/>
      <c r="D204" s="128"/>
      <c r="E204" s="128"/>
      <c r="F204" s="128"/>
      <c r="G204" s="141" t="s">
        <v>714</v>
      </c>
      <c r="H204" s="150">
        <v>314540.17</v>
      </c>
      <c r="I204" s="150">
        <v>6342.41</v>
      </c>
      <c r="J204" s="150">
        <v>0</v>
      </c>
      <c r="K204" s="150">
        <v>308197.76000000001</v>
      </c>
      <c r="L204" s="142"/>
    </row>
    <row r="205" spans="1:12" x14ac:dyDescent="0.25">
      <c r="A205" s="140" t="s">
        <v>715</v>
      </c>
      <c r="B205" s="127" t="s">
        <v>379</v>
      </c>
      <c r="C205" s="128"/>
      <c r="D205" s="128"/>
      <c r="E205" s="128"/>
      <c r="F205" s="128"/>
      <c r="G205" s="141" t="s">
        <v>716</v>
      </c>
      <c r="H205" s="150">
        <v>995324.55</v>
      </c>
      <c r="I205" s="150">
        <v>17370.41</v>
      </c>
      <c r="J205" s="150">
        <v>0</v>
      </c>
      <c r="K205" s="150">
        <v>977954.14</v>
      </c>
      <c r="L205" s="142"/>
    </row>
    <row r="206" spans="1:12" x14ac:dyDescent="0.25">
      <c r="A206" s="143" t="s">
        <v>379</v>
      </c>
      <c r="B206" s="127" t="s">
        <v>379</v>
      </c>
      <c r="C206" s="128"/>
      <c r="D206" s="128"/>
      <c r="E206" s="128"/>
      <c r="F206" s="128"/>
      <c r="G206" s="144" t="s">
        <v>379</v>
      </c>
      <c r="H206" s="151"/>
      <c r="I206" s="151"/>
      <c r="J206" s="151"/>
      <c r="K206" s="151"/>
      <c r="L206" s="145"/>
    </row>
    <row r="207" spans="1:12" x14ac:dyDescent="0.25">
      <c r="A207" s="135" t="s">
        <v>717</v>
      </c>
      <c r="B207" s="127" t="s">
        <v>379</v>
      </c>
      <c r="C207" s="128"/>
      <c r="D207" s="128"/>
      <c r="E207" s="136" t="s">
        <v>718</v>
      </c>
      <c r="F207" s="137"/>
      <c r="G207" s="137"/>
      <c r="H207" s="149">
        <v>55964.01</v>
      </c>
      <c r="I207" s="149">
        <v>2408.0700000000002</v>
      </c>
      <c r="J207" s="149">
        <v>0</v>
      </c>
      <c r="K207" s="149">
        <v>53555.94</v>
      </c>
      <c r="L207" s="138"/>
    </row>
    <row r="208" spans="1:12" x14ac:dyDescent="0.25">
      <c r="A208" s="135" t="s">
        <v>719</v>
      </c>
      <c r="B208" s="127" t="s">
        <v>379</v>
      </c>
      <c r="C208" s="128"/>
      <c r="D208" s="128"/>
      <c r="E208" s="128"/>
      <c r="F208" s="136" t="s">
        <v>718</v>
      </c>
      <c r="G208" s="137"/>
      <c r="H208" s="149">
        <v>55964.01</v>
      </c>
      <c r="I208" s="149">
        <v>2408.0700000000002</v>
      </c>
      <c r="J208" s="149">
        <v>0</v>
      </c>
      <c r="K208" s="149">
        <v>53555.94</v>
      </c>
      <c r="L208" s="138"/>
    </row>
    <row r="209" spans="1:12" x14ac:dyDescent="0.25">
      <c r="A209" s="140" t="s">
        <v>720</v>
      </c>
      <c r="B209" s="127" t="s">
        <v>379</v>
      </c>
      <c r="C209" s="128"/>
      <c r="D209" s="128"/>
      <c r="E209" s="128"/>
      <c r="F209" s="128"/>
      <c r="G209" s="141" t="s">
        <v>721</v>
      </c>
      <c r="H209" s="150">
        <v>55964.01</v>
      </c>
      <c r="I209" s="150">
        <v>2408.0700000000002</v>
      </c>
      <c r="J209" s="150">
        <v>0</v>
      </c>
      <c r="K209" s="150">
        <v>53555.94</v>
      </c>
      <c r="L209" s="142"/>
    </row>
    <row r="210" spans="1:12" x14ac:dyDescent="0.25">
      <c r="A210" s="143" t="s">
        <v>379</v>
      </c>
      <c r="B210" s="127" t="s">
        <v>379</v>
      </c>
      <c r="C210" s="128"/>
      <c r="D210" s="128"/>
      <c r="E210" s="128"/>
      <c r="F210" s="128"/>
      <c r="G210" s="144" t="s">
        <v>379</v>
      </c>
      <c r="H210" s="151"/>
      <c r="I210" s="151"/>
      <c r="J210" s="151"/>
      <c r="K210" s="151"/>
      <c r="L210" s="145"/>
    </row>
    <row r="211" spans="1:12" x14ac:dyDescent="0.25">
      <c r="A211" s="135" t="s">
        <v>722</v>
      </c>
      <c r="B211" s="127" t="s">
        <v>379</v>
      </c>
      <c r="C211" s="128"/>
      <c r="D211" s="128"/>
      <c r="E211" s="136" t="s">
        <v>723</v>
      </c>
      <c r="F211" s="137"/>
      <c r="G211" s="137"/>
      <c r="H211" s="149">
        <v>67799.22</v>
      </c>
      <c r="I211" s="149">
        <v>0</v>
      </c>
      <c r="J211" s="149">
        <v>338.98</v>
      </c>
      <c r="K211" s="149">
        <v>68138.2</v>
      </c>
      <c r="L211" s="138"/>
    </row>
    <row r="212" spans="1:12" x14ac:dyDescent="0.25">
      <c r="A212" s="135" t="s">
        <v>724</v>
      </c>
      <c r="B212" s="127" t="s">
        <v>379</v>
      </c>
      <c r="C212" s="128"/>
      <c r="D212" s="128"/>
      <c r="E212" s="128"/>
      <c r="F212" s="136" t="s">
        <v>723</v>
      </c>
      <c r="G212" s="137"/>
      <c r="H212" s="149">
        <v>67799.22</v>
      </c>
      <c r="I212" s="149">
        <v>0</v>
      </c>
      <c r="J212" s="149">
        <v>338.98</v>
      </c>
      <c r="K212" s="149">
        <v>68138.2</v>
      </c>
      <c r="L212" s="138"/>
    </row>
    <row r="213" spans="1:12" x14ac:dyDescent="0.25">
      <c r="A213" s="140" t="s">
        <v>725</v>
      </c>
      <c r="B213" s="127" t="s">
        <v>379</v>
      </c>
      <c r="C213" s="128"/>
      <c r="D213" s="128"/>
      <c r="E213" s="128"/>
      <c r="F213" s="128"/>
      <c r="G213" s="141" t="s">
        <v>726</v>
      </c>
      <c r="H213" s="150">
        <v>67799.22</v>
      </c>
      <c r="I213" s="150">
        <v>0</v>
      </c>
      <c r="J213" s="150">
        <v>338.98</v>
      </c>
      <c r="K213" s="150">
        <v>68138.2</v>
      </c>
      <c r="L213" s="142"/>
    </row>
    <row r="214" spans="1:12" x14ac:dyDescent="0.25">
      <c r="A214" s="143" t="s">
        <v>379</v>
      </c>
      <c r="B214" s="127" t="s">
        <v>379</v>
      </c>
      <c r="C214" s="128"/>
      <c r="D214" s="128"/>
      <c r="E214" s="128"/>
      <c r="F214" s="128"/>
      <c r="G214" s="144" t="s">
        <v>379</v>
      </c>
      <c r="H214" s="151"/>
      <c r="I214" s="151"/>
      <c r="J214" s="151"/>
      <c r="K214" s="151"/>
      <c r="L214" s="145"/>
    </row>
    <row r="215" spans="1:12" x14ac:dyDescent="0.25">
      <c r="A215" s="135" t="s">
        <v>727</v>
      </c>
      <c r="B215" s="127" t="s">
        <v>379</v>
      </c>
      <c r="C215" s="128"/>
      <c r="D215" s="136" t="s">
        <v>728</v>
      </c>
      <c r="E215" s="137"/>
      <c r="F215" s="137"/>
      <c r="G215" s="137"/>
      <c r="H215" s="149">
        <v>9654554.6899999995</v>
      </c>
      <c r="I215" s="149">
        <v>0</v>
      </c>
      <c r="J215" s="149">
        <v>0</v>
      </c>
      <c r="K215" s="149">
        <v>9654554.6899999995</v>
      </c>
      <c r="L215" s="138"/>
    </row>
    <row r="216" spans="1:12" x14ac:dyDescent="0.25">
      <c r="A216" s="135" t="s">
        <v>729</v>
      </c>
      <c r="B216" s="127" t="s">
        <v>379</v>
      </c>
      <c r="C216" s="128"/>
      <c r="D216" s="128"/>
      <c r="E216" s="136" t="s">
        <v>728</v>
      </c>
      <c r="F216" s="137"/>
      <c r="G216" s="137"/>
      <c r="H216" s="149">
        <v>9654554.6899999995</v>
      </c>
      <c r="I216" s="149">
        <v>0</v>
      </c>
      <c r="J216" s="149">
        <v>0</v>
      </c>
      <c r="K216" s="149">
        <v>9654554.6899999995</v>
      </c>
      <c r="L216" s="138"/>
    </row>
    <row r="217" spans="1:12" x14ac:dyDescent="0.25">
      <c r="A217" s="135" t="s">
        <v>730</v>
      </c>
      <c r="B217" s="127" t="s">
        <v>379</v>
      </c>
      <c r="C217" s="128"/>
      <c r="D217" s="128"/>
      <c r="E217" s="128"/>
      <c r="F217" s="136" t="s">
        <v>731</v>
      </c>
      <c r="G217" s="137"/>
      <c r="H217" s="149">
        <v>9654554.6899999995</v>
      </c>
      <c r="I217" s="149">
        <v>0</v>
      </c>
      <c r="J217" s="149">
        <v>0</v>
      </c>
      <c r="K217" s="149">
        <v>9654554.6899999995</v>
      </c>
      <c r="L217" s="138"/>
    </row>
    <row r="218" spans="1:12" x14ac:dyDescent="0.25">
      <c r="A218" s="140" t="s">
        <v>732</v>
      </c>
      <c r="B218" s="127" t="s">
        <v>379</v>
      </c>
      <c r="C218" s="128"/>
      <c r="D218" s="128"/>
      <c r="E218" s="128"/>
      <c r="F218" s="128"/>
      <c r="G218" s="141" t="s">
        <v>492</v>
      </c>
      <c r="H218" s="150">
        <v>29585</v>
      </c>
      <c r="I218" s="150">
        <v>0</v>
      </c>
      <c r="J218" s="150">
        <v>0</v>
      </c>
      <c r="K218" s="150">
        <v>29585</v>
      </c>
      <c r="L218" s="142"/>
    </row>
    <row r="219" spans="1:12" x14ac:dyDescent="0.25">
      <c r="A219" s="140" t="s">
        <v>733</v>
      </c>
      <c r="B219" s="127" t="s">
        <v>379</v>
      </c>
      <c r="C219" s="128"/>
      <c r="D219" s="128"/>
      <c r="E219" s="128"/>
      <c r="F219" s="128"/>
      <c r="G219" s="141" t="s">
        <v>623</v>
      </c>
      <c r="H219" s="150">
        <v>1267564.69</v>
      </c>
      <c r="I219" s="150">
        <v>0</v>
      </c>
      <c r="J219" s="150">
        <v>0</v>
      </c>
      <c r="K219" s="150">
        <v>1267564.69</v>
      </c>
      <c r="L219" s="142"/>
    </row>
    <row r="220" spans="1:12" x14ac:dyDescent="0.25">
      <c r="A220" s="140" t="s">
        <v>734</v>
      </c>
      <c r="B220" s="127" t="s">
        <v>379</v>
      </c>
      <c r="C220" s="128"/>
      <c r="D220" s="128"/>
      <c r="E220" s="128"/>
      <c r="F220" s="128"/>
      <c r="G220" s="141" t="s">
        <v>625</v>
      </c>
      <c r="H220" s="150">
        <v>35000</v>
      </c>
      <c r="I220" s="150">
        <v>0</v>
      </c>
      <c r="J220" s="150">
        <v>0</v>
      </c>
      <c r="K220" s="150">
        <v>35000</v>
      </c>
      <c r="L220" s="142"/>
    </row>
    <row r="221" spans="1:12" x14ac:dyDescent="0.25">
      <c r="A221" s="140" t="s">
        <v>735</v>
      </c>
      <c r="B221" s="127" t="s">
        <v>379</v>
      </c>
      <c r="C221" s="128"/>
      <c r="D221" s="128"/>
      <c r="E221" s="128"/>
      <c r="F221" s="128"/>
      <c r="G221" s="141" t="s">
        <v>627</v>
      </c>
      <c r="H221" s="150">
        <v>150000</v>
      </c>
      <c r="I221" s="150">
        <v>0</v>
      </c>
      <c r="J221" s="150">
        <v>0</v>
      </c>
      <c r="K221" s="150">
        <v>150000</v>
      </c>
      <c r="L221" s="142"/>
    </row>
    <row r="222" spans="1:12" x14ac:dyDescent="0.25">
      <c r="A222" s="140" t="s">
        <v>736</v>
      </c>
      <c r="B222" s="127" t="s">
        <v>379</v>
      </c>
      <c r="C222" s="128"/>
      <c r="D222" s="128"/>
      <c r="E222" s="128"/>
      <c r="F222" s="128"/>
      <c r="G222" s="141" t="s">
        <v>629</v>
      </c>
      <c r="H222" s="150">
        <v>8172405</v>
      </c>
      <c r="I222" s="150">
        <v>0</v>
      </c>
      <c r="J222" s="150">
        <v>0</v>
      </c>
      <c r="K222" s="150">
        <v>8172405</v>
      </c>
      <c r="L222" s="142"/>
    </row>
    <row r="223" spans="1:12" x14ac:dyDescent="0.25">
      <c r="A223" s="143" t="s">
        <v>379</v>
      </c>
      <c r="B223" s="127" t="s">
        <v>379</v>
      </c>
      <c r="C223" s="128"/>
      <c r="D223" s="128"/>
      <c r="E223" s="128"/>
      <c r="F223" s="128"/>
      <c r="G223" s="144" t="s">
        <v>379</v>
      </c>
      <c r="H223" s="151"/>
      <c r="I223" s="151"/>
      <c r="J223" s="151"/>
      <c r="K223" s="151"/>
      <c r="L223" s="145"/>
    </row>
    <row r="224" spans="1:12" x14ac:dyDescent="0.25">
      <c r="A224" s="135" t="s">
        <v>737</v>
      </c>
      <c r="B224" s="139" t="s">
        <v>379</v>
      </c>
      <c r="C224" s="136" t="s">
        <v>738</v>
      </c>
      <c r="D224" s="137"/>
      <c r="E224" s="137"/>
      <c r="F224" s="137"/>
      <c r="G224" s="137"/>
      <c r="H224" s="149">
        <v>-463740.7</v>
      </c>
      <c r="I224" s="149">
        <v>0</v>
      </c>
      <c r="J224" s="149">
        <v>0</v>
      </c>
      <c r="K224" s="149">
        <v>-463740.7</v>
      </c>
      <c r="L224" s="138"/>
    </row>
    <row r="225" spans="1:12" x14ac:dyDescent="0.25">
      <c r="A225" s="135" t="s">
        <v>739</v>
      </c>
      <c r="B225" s="127" t="s">
        <v>379</v>
      </c>
      <c r="C225" s="128"/>
      <c r="D225" s="136" t="s">
        <v>740</v>
      </c>
      <c r="E225" s="137"/>
      <c r="F225" s="137"/>
      <c r="G225" s="137"/>
      <c r="H225" s="149">
        <v>-463740.7</v>
      </c>
      <c r="I225" s="149">
        <v>0</v>
      </c>
      <c r="J225" s="149">
        <v>0</v>
      </c>
      <c r="K225" s="149">
        <v>-463740.7</v>
      </c>
      <c r="L225" s="138"/>
    </row>
    <row r="226" spans="1:12" x14ac:dyDescent="0.25">
      <c r="A226" s="135" t="s">
        <v>741</v>
      </c>
      <c r="B226" s="127" t="s">
        <v>379</v>
      </c>
      <c r="C226" s="128"/>
      <c r="D226" s="128"/>
      <c r="E226" s="136" t="s">
        <v>742</v>
      </c>
      <c r="F226" s="137"/>
      <c r="G226" s="137"/>
      <c r="H226" s="149">
        <v>-463740.7</v>
      </c>
      <c r="I226" s="149">
        <v>0</v>
      </c>
      <c r="J226" s="149">
        <v>0</v>
      </c>
      <c r="K226" s="149">
        <v>-463740.7</v>
      </c>
      <c r="L226" s="138"/>
    </row>
    <row r="227" spans="1:12" x14ac:dyDescent="0.25">
      <c r="A227" s="135" t="s">
        <v>743</v>
      </c>
      <c r="B227" s="127" t="s">
        <v>379</v>
      </c>
      <c r="C227" s="128"/>
      <c r="D227" s="128"/>
      <c r="E227" s="128"/>
      <c r="F227" s="136" t="s">
        <v>742</v>
      </c>
      <c r="G227" s="137"/>
      <c r="H227" s="149">
        <v>-463740.7</v>
      </c>
      <c r="I227" s="149">
        <v>0</v>
      </c>
      <c r="J227" s="149">
        <v>0</v>
      </c>
      <c r="K227" s="149">
        <v>-463740.7</v>
      </c>
      <c r="L227" s="138"/>
    </row>
    <row r="228" spans="1:12" x14ac:dyDescent="0.25">
      <c r="A228" s="140" t="s">
        <v>744</v>
      </c>
      <c r="B228" s="127" t="s">
        <v>379</v>
      </c>
      <c r="C228" s="128"/>
      <c r="D228" s="128"/>
      <c r="E228" s="128"/>
      <c r="F228" s="128"/>
      <c r="G228" s="141" t="s">
        <v>745</v>
      </c>
      <c r="H228" s="150">
        <v>-463740.7</v>
      </c>
      <c r="I228" s="150">
        <v>0</v>
      </c>
      <c r="J228" s="150">
        <v>0</v>
      </c>
      <c r="K228" s="150">
        <v>-463740.7</v>
      </c>
      <c r="L228" s="142"/>
    </row>
    <row r="229" spans="1:12" x14ac:dyDescent="0.25">
      <c r="A229" s="143" t="s">
        <v>379</v>
      </c>
      <c r="B229" s="127" t="s">
        <v>379</v>
      </c>
      <c r="C229" s="128"/>
      <c r="D229" s="128"/>
      <c r="E229" s="128"/>
      <c r="F229" s="128"/>
      <c r="G229" s="144" t="s">
        <v>379</v>
      </c>
      <c r="H229" s="151"/>
      <c r="I229" s="151"/>
      <c r="J229" s="151"/>
      <c r="K229" s="151"/>
      <c r="L229" s="145"/>
    </row>
    <row r="230" spans="1:12" x14ac:dyDescent="0.25">
      <c r="A230" s="135" t="s">
        <v>746</v>
      </c>
      <c r="B230" s="136" t="s">
        <v>747</v>
      </c>
      <c r="C230" s="137"/>
      <c r="D230" s="137"/>
      <c r="E230" s="137"/>
      <c r="F230" s="137"/>
      <c r="G230" s="137"/>
      <c r="H230" s="149">
        <v>5705903.0700000003</v>
      </c>
      <c r="I230" s="149">
        <v>2364839.2000000002</v>
      </c>
      <c r="J230" s="149">
        <v>627408.04</v>
      </c>
      <c r="K230" s="149">
        <v>7443334.2300000004</v>
      </c>
      <c r="L230" s="152">
        <f>I230-J230</f>
        <v>1737431.1600000001</v>
      </c>
    </row>
    <row r="231" spans="1:12" x14ac:dyDescent="0.25">
      <c r="A231" s="135" t="s">
        <v>748</v>
      </c>
      <c r="B231" s="139" t="s">
        <v>379</v>
      </c>
      <c r="C231" s="136" t="s">
        <v>749</v>
      </c>
      <c r="D231" s="137"/>
      <c r="E231" s="137"/>
      <c r="F231" s="137"/>
      <c r="G231" s="137"/>
      <c r="H231" s="149">
        <v>2854947.84</v>
      </c>
      <c r="I231" s="149">
        <v>1557186.1</v>
      </c>
      <c r="J231" s="149">
        <v>623928.12</v>
      </c>
      <c r="K231" s="149">
        <v>3788205.82</v>
      </c>
      <c r="L231" s="138"/>
    </row>
    <row r="232" spans="1:12" x14ac:dyDescent="0.25">
      <c r="A232" s="135" t="s">
        <v>750</v>
      </c>
      <c r="B232" s="127" t="s">
        <v>379</v>
      </c>
      <c r="C232" s="128"/>
      <c r="D232" s="136" t="s">
        <v>751</v>
      </c>
      <c r="E232" s="137"/>
      <c r="F232" s="137"/>
      <c r="G232" s="137"/>
      <c r="H232" s="149">
        <v>2032477.81</v>
      </c>
      <c r="I232" s="149">
        <v>1372629.79</v>
      </c>
      <c r="J232" s="149">
        <v>623928.12</v>
      </c>
      <c r="K232" s="149">
        <v>2781179.48</v>
      </c>
      <c r="L232" s="138"/>
    </row>
    <row r="233" spans="1:12" x14ac:dyDescent="0.25">
      <c r="A233" s="135" t="s">
        <v>752</v>
      </c>
      <c r="B233" s="127" t="s">
        <v>379</v>
      </c>
      <c r="C233" s="128"/>
      <c r="D233" s="128"/>
      <c r="E233" s="136" t="s">
        <v>753</v>
      </c>
      <c r="F233" s="137"/>
      <c r="G233" s="137"/>
      <c r="H233" s="149">
        <v>35503.64</v>
      </c>
      <c r="I233" s="149">
        <v>23925.87</v>
      </c>
      <c r="J233" s="149">
        <v>10688.35</v>
      </c>
      <c r="K233" s="149">
        <v>48741.16</v>
      </c>
      <c r="L233" s="138"/>
    </row>
    <row r="234" spans="1:12" x14ac:dyDescent="0.25">
      <c r="A234" s="135" t="s">
        <v>754</v>
      </c>
      <c r="B234" s="127" t="s">
        <v>379</v>
      </c>
      <c r="C234" s="128"/>
      <c r="D234" s="128"/>
      <c r="E234" s="128"/>
      <c r="F234" s="136" t="s">
        <v>755</v>
      </c>
      <c r="G234" s="137"/>
      <c r="H234" s="149">
        <v>17331.95</v>
      </c>
      <c r="I234" s="149">
        <v>13363.05</v>
      </c>
      <c r="J234" s="149">
        <v>6728.88</v>
      </c>
      <c r="K234" s="149">
        <v>23966.12</v>
      </c>
      <c r="L234" s="152">
        <f>I234-J234</f>
        <v>6634.1699999999992</v>
      </c>
    </row>
    <row r="235" spans="1:12" x14ac:dyDescent="0.25">
      <c r="A235" s="140" t="s">
        <v>756</v>
      </c>
      <c r="B235" s="127" t="s">
        <v>379</v>
      </c>
      <c r="C235" s="128"/>
      <c r="D235" s="128"/>
      <c r="E235" s="128"/>
      <c r="F235" s="128"/>
      <c r="G235" s="141" t="s">
        <v>757</v>
      </c>
      <c r="H235" s="150">
        <v>10929.6</v>
      </c>
      <c r="I235" s="150">
        <v>3643.2</v>
      </c>
      <c r="J235" s="150">
        <v>0</v>
      </c>
      <c r="K235" s="150">
        <v>14572.8</v>
      </c>
      <c r="L235" s="142"/>
    </row>
    <row r="236" spans="1:12" x14ac:dyDescent="0.25">
      <c r="A236" s="140" t="s">
        <v>758</v>
      </c>
      <c r="B236" s="127" t="s">
        <v>379</v>
      </c>
      <c r="C236" s="128"/>
      <c r="D236" s="128"/>
      <c r="E236" s="128"/>
      <c r="F236" s="128"/>
      <c r="G236" s="141" t="s">
        <v>759</v>
      </c>
      <c r="H236" s="150">
        <v>-923.59</v>
      </c>
      <c r="I236" s="150">
        <v>6038.99</v>
      </c>
      <c r="J236" s="150">
        <v>5489.99</v>
      </c>
      <c r="K236" s="150">
        <v>-374.59</v>
      </c>
      <c r="L236" s="142"/>
    </row>
    <row r="237" spans="1:12" x14ac:dyDescent="0.25">
      <c r="A237" s="140" t="s">
        <v>760</v>
      </c>
      <c r="B237" s="127" t="s">
        <v>379</v>
      </c>
      <c r="C237" s="128"/>
      <c r="D237" s="128"/>
      <c r="E237" s="128"/>
      <c r="F237" s="128"/>
      <c r="G237" s="141" t="s">
        <v>761</v>
      </c>
      <c r="H237" s="150">
        <v>1235.25</v>
      </c>
      <c r="I237" s="150">
        <v>1647</v>
      </c>
      <c r="J237" s="150">
        <v>1235.25</v>
      </c>
      <c r="K237" s="150">
        <v>1647</v>
      </c>
      <c r="L237" s="142"/>
    </row>
    <row r="238" spans="1:12" x14ac:dyDescent="0.25">
      <c r="A238" s="140" t="s">
        <v>762</v>
      </c>
      <c r="B238" s="127" t="s">
        <v>379</v>
      </c>
      <c r="C238" s="128"/>
      <c r="D238" s="128"/>
      <c r="E238" s="128"/>
      <c r="F238" s="128"/>
      <c r="G238" s="141" t="s">
        <v>763</v>
      </c>
      <c r="H238" s="150">
        <v>2909.73</v>
      </c>
      <c r="I238" s="150">
        <v>969.91</v>
      </c>
      <c r="J238" s="150">
        <v>0</v>
      </c>
      <c r="K238" s="150">
        <v>3879.64</v>
      </c>
      <c r="L238" s="142"/>
    </row>
    <row r="239" spans="1:12" x14ac:dyDescent="0.25">
      <c r="A239" s="140" t="s">
        <v>764</v>
      </c>
      <c r="B239" s="127" t="s">
        <v>379</v>
      </c>
      <c r="C239" s="128"/>
      <c r="D239" s="128"/>
      <c r="E239" s="128"/>
      <c r="F239" s="128"/>
      <c r="G239" s="141" t="s">
        <v>765</v>
      </c>
      <c r="H239" s="150">
        <v>874.38</v>
      </c>
      <c r="I239" s="150">
        <v>291.45999999999998</v>
      </c>
      <c r="J239" s="150">
        <v>0</v>
      </c>
      <c r="K239" s="150">
        <v>1165.8399999999999</v>
      </c>
      <c r="L239" s="142"/>
    </row>
    <row r="240" spans="1:12" x14ac:dyDescent="0.25">
      <c r="A240" s="140" t="s">
        <v>766</v>
      </c>
      <c r="B240" s="127" t="s">
        <v>379</v>
      </c>
      <c r="C240" s="128"/>
      <c r="D240" s="128"/>
      <c r="E240" s="128"/>
      <c r="F240" s="128"/>
      <c r="G240" s="141" t="s">
        <v>767</v>
      </c>
      <c r="H240" s="150">
        <v>109.29</v>
      </c>
      <c r="I240" s="150">
        <v>36.43</v>
      </c>
      <c r="J240" s="150">
        <v>0</v>
      </c>
      <c r="K240" s="150">
        <v>145.72</v>
      </c>
      <c r="L240" s="142"/>
    </row>
    <row r="241" spans="1:12" x14ac:dyDescent="0.25">
      <c r="A241" s="140" t="s">
        <v>768</v>
      </c>
      <c r="B241" s="127" t="s">
        <v>379</v>
      </c>
      <c r="C241" s="128"/>
      <c r="D241" s="128"/>
      <c r="E241" s="128"/>
      <c r="F241" s="128"/>
      <c r="G241" s="141" t="s">
        <v>769</v>
      </c>
      <c r="H241" s="150">
        <v>1905.18</v>
      </c>
      <c r="I241" s="150">
        <v>638.70000000000005</v>
      </c>
      <c r="J241" s="150">
        <v>3.64</v>
      </c>
      <c r="K241" s="150">
        <v>2540.2399999999998</v>
      </c>
      <c r="L241" s="142"/>
    </row>
    <row r="242" spans="1:12" x14ac:dyDescent="0.25">
      <c r="A242" s="140" t="s">
        <v>770</v>
      </c>
      <c r="B242" s="127" t="s">
        <v>379</v>
      </c>
      <c r="C242" s="128"/>
      <c r="D242" s="128"/>
      <c r="E242" s="128"/>
      <c r="F242" s="128"/>
      <c r="G242" s="141" t="s">
        <v>771</v>
      </c>
      <c r="H242" s="150">
        <v>3.12</v>
      </c>
      <c r="I242" s="150">
        <v>1.03</v>
      </c>
      <c r="J242" s="150">
        <v>0</v>
      </c>
      <c r="K242" s="150">
        <v>4.1500000000000004</v>
      </c>
      <c r="L242" s="142"/>
    </row>
    <row r="243" spans="1:12" x14ac:dyDescent="0.25">
      <c r="A243" s="140" t="s">
        <v>772</v>
      </c>
      <c r="B243" s="127" t="s">
        <v>379</v>
      </c>
      <c r="C243" s="128"/>
      <c r="D243" s="128"/>
      <c r="E243" s="128"/>
      <c r="F243" s="128"/>
      <c r="G243" s="141" t="s">
        <v>773</v>
      </c>
      <c r="H243" s="150">
        <v>288.99</v>
      </c>
      <c r="I243" s="150">
        <v>96.33</v>
      </c>
      <c r="J243" s="150">
        <v>0</v>
      </c>
      <c r="K243" s="150">
        <v>385.32</v>
      </c>
      <c r="L243" s="142"/>
    </row>
    <row r="244" spans="1:12" x14ac:dyDescent="0.25">
      <c r="A244" s="143" t="s">
        <v>379</v>
      </c>
      <c r="B244" s="127" t="s">
        <v>379</v>
      </c>
      <c r="C244" s="128"/>
      <c r="D244" s="128"/>
      <c r="E244" s="128"/>
      <c r="F244" s="128"/>
      <c r="G244" s="144" t="s">
        <v>379</v>
      </c>
      <c r="H244" s="151"/>
      <c r="I244" s="151"/>
      <c r="J244" s="151"/>
      <c r="K244" s="151"/>
      <c r="L244" s="145"/>
    </row>
    <row r="245" spans="1:12" x14ac:dyDescent="0.25">
      <c r="A245" s="135" t="s">
        <v>774</v>
      </c>
      <c r="B245" s="127" t="s">
        <v>379</v>
      </c>
      <c r="C245" s="128"/>
      <c r="D245" s="128"/>
      <c r="E245" s="128"/>
      <c r="F245" s="136" t="s">
        <v>775</v>
      </c>
      <c r="G245" s="137"/>
      <c r="H245" s="149">
        <v>18171.689999999999</v>
      </c>
      <c r="I245" s="149">
        <v>10562.82</v>
      </c>
      <c r="J245" s="149">
        <v>3959.47</v>
      </c>
      <c r="K245" s="149">
        <v>24775.040000000001</v>
      </c>
      <c r="L245" s="152">
        <f>I245-J245</f>
        <v>6603.35</v>
      </c>
    </row>
    <row r="246" spans="1:12" x14ac:dyDescent="0.25">
      <c r="A246" s="140" t="s">
        <v>776</v>
      </c>
      <c r="B246" s="127" t="s">
        <v>379</v>
      </c>
      <c r="C246" s="128"/>
      <c r="D246" s="128"/>
      <c r="E246" s="128"/>
      <c r="F246" s="128"/>
      <c r="G246" s="141" t="s">
        <v>757</v>
      </c>
      <c r="H246" s="150">
        <v>11520</v>
      </c>
      <c r="I246" s="150">
        <v>3840</v>
      </c>
      <c r="J246" s="150">
        <v>0</v>
      </c>
      <c r="K246" s="150">
        <v>15360</v>
      </c>
      <c r="L246" s="142"/>
    </row>
    <row r="247" spans="1:12" x14ac:dyDescent="0.25">
      <c r="A247" s="140" t="s">
        <v>777</v>
      </c>
      <c r="B247" s="127" t="s">
        <v>379</v>
      </c>
      <c r="C247" s="128"/>
      <c r="D247" s="128"/>
      <c r="E247" s="128"/>
      <c r="F247" s="128"/>
      <c r="G247" s="141" t="s">
        <v>759</v>
      </c>
      <c r="H247" s="150">
        <v>0</v>
      </c>
      <c r="I247" s="150">
        <v>3276.8</v>
      </c>
      <c r="J247" s="150">
        <v>2730.67</v>
      </c>
      <c r="K247" s="150">
        <v>546.13</v>
      </c>
      <c r="L247" s="142"/>
    </row>
    <row r="248" spans="1:12" x14ac:dyDescent="0.25">
      <c r="A248" s="140" t="s">
        <v>778</v>
      </c>
      <c r="B248" s="127" t="s">
        <v>379</v>
      </c>
      <c r="C248" s="128"/>
      <c r="D248" s="128"/>
      <c r="E248" s="128"/>
      <c r="F248" s="128"/>
      <c r="G248" s="141" t="s">
        <v>761</v>
      </c>
      <c r="H248" s="150">
        <v>1228.8</v>
      </c>
      <c r="I248" s="150">
        <v>1638.4</v>
      </c>
      <c r="J248" s="150">
        <v>1228.8</v>
      </c>
      <c r="K248" s="150">
        <v>1638.4</v>
      </c>
      <c r="L248" s="142"/>
    </row>
    <row r="249" spans="1:12" x14ac:dyDescent="0.25">
      <c r="A249" s="140" t="s">
        <v>779</v>
      </c>
      <c r="B249" s="127" t="s">
        <v>379</v>
      </c>
      <c r="C249" s="128"/>
      <c r="D249" s="128"/>
      <c r="E249" s="128"/>
      <c r="F249" s="128"/>
      <c r="G249" s="141" t="s">
        <v>763</v>
      </c>
      <c r="H249" s="150">
        <v>2304</v>
      </c>
      <c r="I249" s="150">
        <v>768</v>
      </c>
      <c r="J249" s="150">
        <v>0</v>
      </c>
      <c r="K249" s="150">
        <v>3072</v>
      </c>
      <c r="L249" s="142"/>
    </row>
    <row r="250" spans="1:12" x14ac:dyDescent="0.25">
      <c r="A250" s="140" t="s">
        <v>780</v>
      </c>
      <c r="B250" s="127" t="s">
        <v>379</v>
      </c>
      <c r="C250" s="128"/>
      <c r="D250" s="128"/>
      <c r="E250" s="128"/>
      <c r="F250" s="128"/>
      <c r="G250" s="141" t="s">
        <v>765</v>
      </c>
      <c r="H250" s="150">
        <v>921.6</v>
      </c>
      <c r="I250" s="150">
        <v>307.2</v>
      </c>
      <c r="J250" s="150">
        <v>0</v>
      </c>
      <c r="K250" s="150">
        <v>1228.8</v>
      </c>
      <c r="L250" s="142"/>
    </row>
    <row r="251" spans="1:12" x14ac:dyDescent="0.25">
      <c r="A251" s="140" t="s">
        <v>781</v>
      </c>
      <c r="B251" s="127" t="s">
        <v>379</v>
      </c>
      <c r="C251" s="128"/>
      <c r="D251" s="128"/>
      <c r="E251" s="128"/>
      <c r="F251" s="128"/>
      <c r="G251" s="141" t="s">
        <v>769</v>
      </c>
      <c r="H251" s="150">
        <v>1905.18</v>
      </c>
      <c r="I251" s="150">
        <v>635.05999999999995</v>
      </c>
      <c r="J251" s="150">
        <v>0</v>
      </c>
      <c r="K251" s="150">
        <v>2540.2399999999998</v>
      </c>
      <c r="L251" s="142"/>
    </row>
    <row r="252" spans="1:12" x14ac:dyDescent="0.25">
      <c r="A252" s="140" t="s">
        <v>782</v>
      </c>
      <c r="B252" s="127" t="s">
        <v>379</v>
      </c>
      <c r="C252" s="128"/>
      <c r="D252" s="128"/>
      <c r="E252" s="128"/>
      <c r="F252" s="128"/>
      <c r="G252" s="141" t="s">
        <v>771</v>
      </c>
      <c r="H252" s="150">
        <v>3.12</v>
      </c>
      <c r="I252" s="150">
        <v>1.03</v>
      </c>
      <c r="J252" s="150">
        <v>0</v>
      </c>
      <c r="K252" s="150">
        <v>4.1500000000000004</v>
      </c>
      <c r="L252" s="142"/>
    </row>
    <row r="253" spans="1:12" x14ac:dyDescent="0.25">
      <c r="A253" s="140" t="s">
        <v>783</v>
      </c>
      <c r="B253" s="127" t="s">
        <v>379</v>
      </c>
      <c r="C253" s="128"/>
      <c r="D253" s="128"/>
      <c r="E253" s="128"/>
      <c r="F253" s="128"/>
      <c r="G253" s="141" t="s">
        <v>773</v>
      </c>
      <c r="H253" s="150">
        <v>288.99</v>
      </c>
      <c r="I253" s="150">
        <v>96.33</v>
      </c>
      <c r="J253" s="150">
        <v>0</v>
      </c>
      <c r="K253" s="150">
        <v>385.32</v>
      </c>
      <c r="L253" s="142"/>
    </row>
    <row r="254" spans="1:12" x14ac:dyDescent="0.25">
      <c r="A254" s="143" t="s">
        <v>379</v>
      </c>
      <c r="B254" s="127" t="s">
        <v>379</v>
      </c>
      <c r="C254" s="128"/>
      <c r="D254" s="128"/>
      <c r="E254" s="128"/>
      <c r="F254" s="128"/>
      <c r="G254" s="144" t="s">
        <v>379</v>
      </c>
      <c r="H254" s="151"/>
      <c r="I254" s="151"/>
      <c r="J254" s="151"/>
      <c r="K254" s="151"/>
      <c r="L254" s="145"/>
    </row>
    <row r="255" spans="1:12" x14ac:dyDescent="0.25">
      <c r="A255" s="135" t="s">
        <v>784</v>
      </c>
      <c r="B255" s="127" t="s">
        <v>379</v>
      </c>
      <c r="C255" s="128"/>
      <c r="D255" s="128"/>
      <c r="E255" s="136" t="s">
        <v>785</v>
      </c>
      <c r="F255" s="137"/>
      <c r="G255" s="137"/>
      <c r="H255" s="149">
        <v>1479450.87</v>
      </c>
      <c r="I255" s="149">
        <v>1168664.42</v>
      </c>
      <c r="J255" s="149">
        <v>610948.43999999994</v>
      </c>
      <c r="K255" s="149">
        <v>2037166.85</v>
      </c>
      <c r="L255" s="138"/>
    </row>
    <row r="256" spans="1:12" x14ac:dyDescent="0.25">
      <c r="A256" s="135" t="s">
        <v>786</v>
      </c>
      <c r="B256" s="127" t="s">
        <v>379</v>
      </c>
      <c r="C256" s="128"/>
      <c r="D256" s="128"/>
      <c r="E256" s="128"/>
      <c r="F256" s="136" t="s">
        <v>755</v>
      </c>
      <c r="G256" s="137"/>
      <c r="H256" s="149">
        <v>134266.10999999999</v>
      </c>
      <c r="I256" s="149">
        <v>146667.89000000001</v>
      </c>
      <c r="J256" s="149">
        <v>85659.99</v>
      </c>
      <c r="K256" s="149">
        <v>195274.01</v>
      </c>
      <c r="L256" s="152">
        <f>I256-J256</f>
        <v>61007.900000000009</v>
      </c>
    </row>
    <row r="257" spans="1:12" x14ac:dyDescent="0.25">
      <c r="A257" s="140" t="s">
        <v>787</v>
      </c>
      <c r="B257" s="127" t="s">
        <v>379</v>
      </c>
      <c r="C257" s="128"/>
      <c r="D257" s="128"/>
      <c r="E257" s="128"/>
      <c r="F257" s="128"/>
      <c r="G257" s="141" t="s">
        <v>757</v>
      </c>
      <c r="H257" s="150">
        <v>96227.38</v>
      </c>
      <c r="I257" s="150">
        <v>32500.02</v>
      </c>
      <c r="J257" s="150">
        <v>15.67</v>
      </c>
      <c r="K257" s="150">
        <v>128711.73</v>
      </c>
      <c r="L257" s="142"/>
    </row>
    <row r="258" spans="1:12" x14ac:dyDescent="0.25">
      <c r="A258" s="140" t="s">
        <v>788</v>
      </c>
      <c r="B258" s="127" t="s">
        <v>379</v>
      </c>
      <c r="C258" s="128"/>
      <c r="D258" s="128"/>
      <c r="E258" s="128"/>
      <c r="F258" s="128"/>
      <c r="G258" s="141" t="s">
        <v>759</v>
      </c>
      <c r="H258" s="150">
        <v>-31607.97</v>
      </c>
      <c r="I258" s="150">
        <v>77158.97</v>
      </c>
      <c r="J258" s="150">
        <v>72601.88</v>
      </c>
      <c r="K258" s="150">
        <v>-27050.880000000001</v>
      </c>
      <c r="L258" s="142"/>
    </row>
    <row r="259" spans="1:12" x14ac:dyDescent="0.25">
      <c r="A259" s="140" t="s">
        <v>789</v>
      </c>
      <c r="B259" s="127" t="s">
        <v>379</v>
      </c>
      <c r="C259" s="128"/>
      <c r="D259" s="128"/>
      <c r="E259" s="128"/>
      <c r="F259" s="128"/>
      <c r="G259" s="141" t="s">
        <v>761</v>
      </c>
      <c r="H259" s="150">
        <v>11053.69</v>
      </c>
      <c r="I259" s="150">
        <v>14862.88</v>
      </c>
      <c r="J259" s="150">
        <v>11490.45</v>
      </c>
      <c r="K259" s="150">
        <v>14426.12</v>
      </c>
      <c r="L259" s="142"/>
    </row>
    <row r="260" spans="1:12" x14ac:dyDescent="0.25">
      <c r="A260" s="140" t="s">
        <v>790</v>
      </c>
      <c r="B260" s="127" t="s">
        <v>379</v>
      </c>
      <c r="C260" s="128"/>
      <c r="D260" s="128"/>
      <c r="E260" s="128"/>
      <c r="F260" s="128"/>
      <c r="G260" s="141" t="s">
        <v>791</v>
      </c>
      <c r="H260" s="150">
        <v>-1285.77</v>
      </c>
      <c r="I260" s="150">
        <v>0</v>
      </c>
      <c r="J260" s="150">
        <v>0</v>
      </c>
      <c r="K260" s="150">
        <v>-1285.77</v>
      </c>
      <c r="L260" s="142"/>
    </row>
    <row r="261" spans="1:12" x14ac:dyDescent="0.25">
      <c r="A261" s="140" t="s">
        <v>792</v>
      </c>
      <c r="B261" s="127" t="s">
        <v>379</v>
      </c>
      <c r="C261" s="128"/>
      <c r="D261" s="128"/>
      <c r="E261" s="128"/>
      <c r="F261" s="128"/>
      <c r="G261" s="141" t="s">
        <v>763</v>
      </c>
      <c r="H261" s="150">
        <v>26624.16</v>
      </c>
      <c r="I261" s="150">
        <v>9468.35</v>
      </c>
      <c r="J261" s="150">
        <v>0</v>
      </c>
      <c r="K261" s="150">
        <v>36092.51</v>
      </c>
      <c r="L261" s="142"/>
    </row>
    <row r="262" spans="1:12" x14ac:dyDescent="0.25">
      <c r="A262" s="140" t="s">
        <v>793</v>
      </c>
      <c r="B262" s="127" t="s">
        <v>379</v>
      </c>
      <c r="C262" s="128"/>
      <c r="D262" s="128"/>
      <c r="E262" s="128"/>
      <c r="F262" s="128"/>
      <c r="G262" s="141" t="s">
        <v>765</v>
      </c>
      <c r="H262" s="150">
        <v>8098.31</v>
      </c>
      <c r="I262" s="150">
        <v>2885.13</v>
      </c>
      <c r="J262" s="150">
        <v>0</v>
      </c>
      <c r="K262" s="150">
        <v>10983.44</v>
      </c>
      <c r="L262" s="142"/>
    </row>
    <row r="263" spans="1:12" x14ac:dyDescent="0.25">
      <c r="A263" s="140" t="s">
        <v>794</v>
      </c>
      <c r="B263" s="127" t="s">
        <v>379</v>
      </c>
      <c r="C263" s="128"/>
      <c r="D263" s="128"/>
      <c r="E263" s="128"/>
      <c r="F263" s="128"/>
      <c r="G263" s="141" t="s">
        <v>767</v>
      </c>
      <c r="H263" s="150">
        <v>1014.88</v>
      </c>
      <c r="I263" s="150">
        <v>361.17</v>
      </c>
      <c r="J263" s="150">
        <v>0</v>
      </c>
      <c r="K263" s="150">
        <v>1376.05</v>
      </c>
      <c r="L263" s="142"/>
    </row>
    <row r="264" spans="1:12" x14ac:dyDescent="0.25">
      <c r="A264" s="140" t="s">
        <v>795</v>
      </c>
      <c r="B264" s="127" t="s">
        <v>379</v>
      </c>
      <c r="C264" s="128"/>
      <c r="D264" s="128"/>
      <c r="E264" s="128"/>
      <c r="F264" s="128"/>
      <c r="G264" s="141" t="s">
        <v>769</v>
      </c>
      <c r="H264" s="150">
        <v>6531.16</v>
      </c>
      <c r="I264" s="150">
        <v>3240.36</v>
      </c>
      <c r="J264" s="150">
        <v>1007.76</v>
      </c>
      <c r="K264" s="150">
        <v>8763.76</v>
      </c>
      <c r="L264" s="142"/>
    </row>
    <row r="265" spans="1:12" x14ac:dyDescent="0.25">
      <c r="A265" s="140" t="s">
        <v>796</v>
      </c>
      <c r="B265" s="127" t="s">
        <v>379</v>
      </c>
      <c r="C265" s="128"/>
      <c r="D265" s="128"/>
      <c r="E265" s="128"/>
      <c r="F265" s="128"/>
      <c r="G265" s="141" t="s">
        <v>771</v>
      </c>
      <c r="H265" s="150">
        <v>212.15</v>
      </c>
      <c r="I265" s="150">
        <v>58.42</v>
      </c>
      <c r="J265" s="150">
        <v>0</v>
      </c>
      <c r="K265" s="150">
        <v>270.57</v>
      </c>
      <c r="L265" s="142"/>
    </row>
    <row r="266" spans="1:12" x14ac:dyDescent="0.25">
      <c r="A266" s="140" t="s">
        <v>797</v>
      </c>
      <c r="B266" s="127" t="s">
        <v>379</v>
      </c>
      <c r="C266" s="128"/>
      <c r="D266" s="128"/>
      <c r="E266" s="128"/>
      <c r="F266" s="128"/>
      <c r="G266" s="141" t="s">
        <v>773</v>
      </c>
      <c r="H266" s="150">
        <v>14395.95</v>
      </c>
      <c r="I266" s="150">
        <v>4728.5200000000004</v>
      </c>
      <c r="J266" s="150">
        <v>0</v>
      </c>
      <c r="K266" s="150">
        <v>19124.47</v>
      </c>
      <c r="L266" s="142"/>
    </row>
    <row r="267" spans="1:12" x14ac:dyDescent="0.25">
      <c r="A267" s="140" t="s">
        <v>798</v>
      </c>
      <c r="B267" s="127" t="s">
        <v>379</v>
      </c>
      <c r="C267" s="128"/>
      <c r="D267" s="128"/>
      <c r="E267" s="128"/>
      <c r="F267" s="128"/>
      <c r="G267" s="141" t="s">
        <v>799</v>
      </c>
      <c r="H267" s="150">
        <v>2800.61</v>
      </c>
      <c r="I267" s="150">
        <v>1271.8</v>
      </c>
      <c r="J267" s="150">
        <v>544.23</v>
      </c>
      <c r="K267" s="150">
        <v>3528.18</v>
      </c>
      <c r="L267" s="142"/>
    </row>
    <row r="268" spans="1:12" x14ac:dyDescent="0.25">
      <c r="A268" s="140" t="s">
        <v>800</v>
      </c>
      <c r="B268" s="127" t="s">
        <v>379</v>
      </c>
      <c r="C268" s="128"/>
      <c r="D268" s="128"/>
      <c r="E268" s="128"/>
      <c r="F268" s="128"/>
      <c r="G268" s="141" t="s">
        <v>801</v>
      </c>
      <c r="H268" s="150">
        <v>201.56</v>
      </c>
      <c r="I268" s="150">
        <v>132.27000000000001</v>
      </c>
      <c r="J268" s="150">
        <v>0</v>
      </c>
      <c r="K268" s="150">
        <v>333.83</v>
      </c>
      <c r="L268" s="142"/>
    </row>
    <row r="269" spans="1:12" x14ac:dyDescent="0.25">
      <c r="A269" s="143" t="s">
        <v>379</v>
      </c>
      <c r="B269" s="127" t="s">
        <v>379</v>
      </c>
      <c r="C269" s="128"/>
      <c r="D269" s="128"/>
      <c r="E269" s="128"/>
      <c r="F269" s="128"/>
      <c r="G269" s="144" t="s">
        <v>379</v>
      </c>
      <c r="H269" s="151"/>
      <c r="I269" s="151"/>
      <c r="J269" s="151"/>
      <c r="K269" s="151"/>
      <c r="L269" s="145"/>
    </row>
    <row r="270" spans="1:12" x14ac:dyDescent="0.25">
      <c r="A270" s="135" t="s">
        <v>802</v>
      </c>
      <c r="B270" s="127" t="s">
        <v>379</v>
      </c>
      <c r="C270" s="128"/>
      <c r="D270" s="128"/>
      <c r="E270" s="128"/>
      <c r="F270" s="136" t="s">
        <v>775</v>
      </c>
      <c r="G270" s="137"/>
      <c r="H270" s="149">
        <v>1345184.76</v>
      </c>
      <c r="I270" s="149">
        <v>1021996.53</v>
      </c>
      <c r="J270" s="149">
        <v>525288.44999999995</v>
      </c>
      <c r="K270" s="149">
        <v>1841892.84</v>
      </c>
      <c r="L270" s="152">
        <f>I270-J270</f>
        <v>496708.08000000007</v>
      </c>
    </row>
    <row r="271" spans="1:12" x14ac:dyDescent="0.25">
      <c r="A271" s="140" t="s">
        <v>803</v>
      </c>
      <c r="B271" s="127" t="s">
        <v>379</v>
      </c>
      <c r="C271" s="128"/>
      <c r="D271" s="128"/>
      <c r="E271" s="128"/>
      <c r="F271" s="128"/>
      <c r="G271" s="141" t="s">
        <v>757</v>
      </c>
      <c r="H271" s="150">
        <v>649112.06999999995</v>
      </c>
      <c r="I271" s="150">
        <v>254594.38</v>
      </c>
      <c r="J271" s="150">
        <v>5903.84</v>
      </c>
      <c r="K271" s="150">
        <v>897802.61</v>
      </c>
      <c r="L271" s="142"/>
    </row>
    <row r="272" spans="1:12" x14ac:dyDescent="0.25">
      <c r="A272" s="140" t="s">
        <v>804</v>
      </c>
      <c r="B272" s="127" t="s">
        <v>379</v>
      </c>
      <c r="C272" s="128"/>
      <c r="D272" s="128"/>
      <c r="E272" s="128"/>
      <c r="F272" s="128"/>
      <c r="G272" s="141" t="s">
        <v>759</v>
      </c>
      <c r="H272" s="150">
        <v>53087.13</v>
      </c>
      <c r="I272" s="150">
        <v>441350.85</v>
      </c>
      <c r="J272" s="150">
        <v>419334.48</v>
      </c>
      <c r="K272" s="150">
        <v>75103.5</v>
      </c>
      <c r="L272" s="142"/>
    </row>
    <row r="273" spans="1:12" x14ac:dyDescent="0.25">
      <c r="A273" s="140" t="s">
        <v>805</v>
      </c>
      <c r="B273" s="127" t="s">
        <v>379</v>
      </c>
      <c r="C273" s="128"/>
      <c r="D273" s="128"/>
      <c r="E273" s="128"/>
      <c r="F273" s="128"/>
      <c r="G273" s="141" t="s">
        <v>761</v>
      </c>
      <c r="H273" s="150">
        <v>80719.88</v>
      </c>
      <c r="I273" s="150">
        <v>108589.88</v>
      </c>
      <c r="J273" s="150">
        <v>79877.34</v>
      </c>
      <c r="K273" s="150">
        <v>109432.42</v>
      </c>
      <c r="L273" s="142"/>
    </row>
    <row r="274" spans="1:12" x14ac:dyDescent="0.25">
      <c r="A274" s="140" t="s">
        <v>806</v>
      </c>
      <c r="B274" s="127" t="s">
        <v>379</v>
      </c>
      <c r="C274" s="128"/>
      <c r="D274" s="128"/>
      <c r="E274" s="128"/>
      <c r="F274" s="128"/>
      <c r="G274" s="141" t="s">
        <v>791</v>
      </c>
      <c r="H274" s="150">
        <v>2934.73</v>
      </c>
      <c r="I274" s="150">
        <v>1822.34</v>
      </c>
      <c r="J274" s="150">
        <v>0</v>
      </c>
      <c r="K274" s="150">
        <v>4757.07</v>
      </c>
      <c r="L274" s="142"/>
    </row>
    <row r="275" spans="1:12" x14ac:dyDescent="0.25">
      <c r="A275" s="140" t="s">
        <v>807</v>
      </c>
      <c r="B275" s="127" t="s">
        <v>379</v>
      </c>
      <c r="C275" s="128"/>
      <c r="D275" s="128"/>
      <c r="E275" s="128"/>
      <c r="F275" s="128"/>
      <c r="G275" s="141" t="s">
        <v>808</v>
      </c>
      <c r="H275" s="150">
        <v>1752.1</v>
      </c>
      <c r="I275" s="150">
        <v>973.39</v>
      </c>
      <c r="J275" s="150">
        <v>0</v>
      </c>
      <c r="K275" s="150">
        <v>2725.49</v>
      </c>
      <c r="L275" s="142"/>
    </row>
    <row r="276" spans="1:12" x14ac:dyDescent="0.25">
      <c r="A276" s="140" t="s">
        <v>809</v>
      </c>
      <c r="B276" s="127" t="s">
        <v>379</v>
      </c>
      <c r="C276" s="128"/>
      <c r="D276" s="128"/>
      <c r="E276" s="128"/>
      <c r="F276" s="128"/>
      <c r="G276" s="141" t="s">
        <v>763</v>
      </c>
      <c r="H276" s="150">
        <v>197927.03</v>
      </c>
      <c r="I276" s="150">
        <v>69244.679999999993</v>
      </c>
      <c r="J276" s="150">
        <v>0</v>
      </c>
      <c r="K276" s="150">
        <v>267171.71000000002</v>
      </c>
      <c r="L276" s="142"/>
    </row>
    <row r="277" spans="1:12" x14ac:dyDescent="0.25">
      <c r="A277" s="140" t="s">
        <v>810</v>
      </c>
      <c r="B277" s="127" t="s">
        <v>379</v>
      </c>
      <c r="C277" s="128"/>
      <c r="D277" s="128"/>
      <c r="E277" s="128"/>
      <c r="F277" s="128"/>
      <c r="G277" s="141" t="s">
        <v>765</v>
      </c>
      <c r="H277" s="150">
        <v>61297.4</v>
      </c>
      <c r="I277" s="150">
        <v>21333.49</v>
      </c>
      <c r="J277" s="150">
        <v>0</v>
      </c>
      <c r="K277" s="150">
        <v>82630.89</v>
      </c>
      <c r="L277" s="142"/>
    </row>
    <row r="278" spans="1:12" x14ac:dyDescent="0.25">
      <c r="A278" s="140" t="s">
        <v>811</v>
      </c>
      <c r="B278" s="127" t="s">
        <v>379</v>
      </c>
      <c r="C278" s="128"/>
      <c r="D278" s="128"/>
      <c r="E278" s="128"/>
      <c r="F278" s="128"/>
      <c r="G278" s="141" t="s">
        <v>767</v>
      </c>
      <c r="H278" s="150">
        <v>7452.29</v>
      </c>
      <c r="I278" s="150">
        <v>2610.8000000000002</v>
      </c>
      <c r="J278" s="150">
        <v>0</v>
      </c>
      <c r="K278" s="150">
        <v>10063.09</v>
      </c>
      <c r="L278" s="142"/>
    </row>
    <row r="279" spans="1:12" x14ac:dyDescent="0.25">
      <c r="A279" s="140" t="s">
        <v>812</v>
      </c>
      <c r="B279" s="127" t="s">
        <v>379</v>
      </c>
      <c r="C279" s="128"/>
      <c r="D279" s="128"/>
      <c r="E279" s="128"/>
      <c r="F279" s="128"/>
      <c r="G279" s="141" t="s">
        <v>769</v>
      </c>
      <c r="H279" s="150">
        <v>76538.149999999994</v>
      </c>
      <c r="I279" s="150">
        <v>36557.56</v>
      </c>
      <c r="J279" s="150">
        <v>10743.18</v>
      </c>
      <c r="K279" s="150">
        <v>102352.53</v>
      </c>
      <c r="L279" s="142"/>
    </row>
    <row r="280" spans="1:12" x14ac:dyDescent="0.25">
      <c r="A280" s="140" t="s">
        <v>813</v>
      </c>
      <c r="B280" s="127" t="s">
        <v>379</v>
      </c>
      <c r="C280" s="128"/>
      <c r="D280" s="128"/>
      <c r="E280" s="128"/>
      <c r="F280" s="128"/>
      <c r="G280" s="141" t="s">
        <v>771</v>
      </c>
      <c r="H280" s="150">
        <v>3664.22</v>
      </c>
      <c r="I280" s="150">
        <v>1581.55</v>
      </c>
      <c r="J280" s="150">
        <v>0.05</v>
      </c>
      <c r="K280" s="150">
        <v>5245.72</v>
      </c>
      <c r="L280" s="142"/>
    </row>
    <row r="281" spans="1:12" x14ac:dyDescent="0.25">
      <c r="A281" s="140" t="s">
        <v>814</v>
      </c>
      <c r="B281" s="127" t="s">
        <v>379</v>
      </c>
      <c r="C281" s="128"/>
      <c r="D281" s="128"/>
      <c r="E281" s="128"/>
      <c r="F281" s="128"/>
      <c r="G281" s="141" t="s">
        <v>773</v>
      </c>
      <c r="H281" s="150">
        <v>160308.9</v>
      </c>
      <c r="I281" s="150">
        <v>59396.22</v>
      </c>
      <c r="J281" s="150">
        <v>510.86</v>
      </c>
      <c r="K281" s="150">
        <v>219194.26</v>
      </c>
      <c r="L281" s="142"/>
    </row>
    <row r="282" spans="1:12" x14ac:dyDescent="0.25">
      <c r="A282" s="140" t="s">
        <v>815</v>
      </c>
      <c r="B282" s="127" t="s">
        <v>379</v>
      </c>
      <c r="C282" s="128"/>
      <c r="D282" s="128"/>
      <c r="E282" s="128"/>
      <c r="F282" s="128"/>
      <c r="G282" s="141" t="s">
        <v>799</v>
      </c>
      <c r="H282" s="150">
        <v>48503.66</v>
      </c>
      <c r="I282" s="150">
        <v>23558.99</v>
      </c>
      <c r="J282" s="150">
        <v>8918.7000000000007</v>
      </c>
      <c r="K282" s="150">
        <v>63143.95</v>
      </c>
      <c r="L282" s="142"/>
    </row>
    <row r="283" spans="1:12" x14ac:dyDescent="0.25">
      <c r="A283" s="140" t="s">
        <v>816</v>
      </c>
      <c r="B283" s="127" t="s">
        <v>379</v>
      </c>
      <c r="C283" s="128"/>
      <c r="D283" s="128"/>
      <c r="E283" s="128"/>
      <c r="F283" s="128"/>
      <c r="G283" s="141" t="s">
        <v>801</v>
      </c>
      <c r="H283" s="150">
        <v>967.2</v>
      </c>
      <c r="I283" s="150">
        <v>382.4</v>
      </c>
      <c r="J283" s="150">
        <v>0</v>
      </c>
      <c r="K283" s="150">
        <v>1349.6</v>
      </c>
      <c r="L283" s="142"/>
    </row>
    <row r="284" spans="1:12" x14ac:dyDescent="0.25">
      <c r="A284" s="140" t="s">
        <v>817</v>
      </c>
      <c r="B284" s="127" t="s">
        <v>379</v>
      </c>
      <c r="C284" s="128"/>
      <c r="D284" s="128"/>
      <c r="E284" s="128"/>
      <c r="F284" s="128"/>
      <c r="G284" s="141" t="s">
        <v>818</v>
      </c>
      <c r="H284" s="150">
        <v>920</v>
      </c>
      <c r="I284" s="150">
        <v>0</v>
      </c>
      <c r="J284" s="150">
        <v>0</v>
      </c>
      <c r="K284" s="150">
        <v>920</v>
      </c>
      <c r="L284" s="142"/>
    </row>
    <row r="285" spans="1:12" x14ac:dyDescent="0.25">
      <c r="A285" s="143" t="s">
        <v>379</v>
      </c>
      <c r="B285" s="127" t="s">
        <v>379</v>
      </c>
      <c r="C285" s="128"/>
      <c r="D285" s="128"/>
      <c r="E285" s="128"/>
      <c r="F285" s="128"/>
      <c r="G285" s="144" t="s">
        <v>379</v>
      </c>
      <c r="H285" s="151"/>
      <c r="I285" s="151"/>
      <c r="J285" s="151"/>
      <c r="K285" s="151"/>
      <c r="L285" s="145"/>
    </row>
    <row r="286" spans="1:12" x14ac:dyDescent="0.25">
      <c r="A286" s="135" t="s">
        <v>819</v>
      </c>
      <c r="B286" s="127" t="s">
        <v>379</v>
      </c>
      <c r="C286" s="128"/>
      <c r="D286" s="128"/>
      <c r="E286" s="136" t="s">
        <v>820</v>
      </c>
      <c r="F286" s="137"/>
      <c r="G286" s="137"/>
      <c r="H286" s="149">
        <v>517523.3</v>
      </c>
      <c r="I286" s="149">
        <v>180039.5</v>
      </c>
      <c r="J286" s="149">
        <v>2291.33</v>
      </c>
      <c r="K286" s="149">
        <v>695271.47</v>
      </c>
      <c r="L286" s="138"/>
    </row>
    <row r="287" spans="1:12" x14ac:dyDescent="0.25">
      <c r="A287" s="135" t="s">
        <v>821</v>
      </c>
      <c r="B287" s="127" t="s">
        <v>379</v>
      </c>
      <c r="C287" s="128"/>
      <c r="D287" s="128"/>
      <c r="E287" s="128"/>
      <c r="F287" s="136" t="s">
        <v>755</v>
      </c>
      <c r="G287" s="137"/>
      <c r="H287" s="149">
        <v>348.26</v>
      </c>
      <c r="I287" s="149">
        <v>389.74</v>
      </c>
      <c r="J287" s="149">
        <v>0</v>
      </c>
      <c r="K287" s="149">
        <v>738</v>
      </c>
      <c r="L287" s="152">
        <f>I287-J287</f>
        <v>389.74</v>
      </c>
    </row>
    <row r="288" spans="1:12" x14ac:dyDescent="0.25">
      <c r="A288" s="140" t="s">
        <v>822</v>
      </c>
      <c r="B288" s="127" t="s">
        <v>379</v>
      </c>
      <c r="C288" s="128"/>
      <c r="D288" s="128"/>
      <c r="E288" s="128"/>
      <c r="F288" s="128"/>
      <c r="G288" s="141" t="s">
        <v>771</v>
      </c>
      <c r="H288" s="150">
        <v>1.04</v>
      </c>
      <c r="I288" s="150">
        <v>2.0499999999999998</v>
      </c>
      <c r="J288" s="150">
        <v>0</v>
      </c>
      <c r="K288" s="150">
        <v>3.09</v>
      </c>
      <c r="L288" s="142"/>
    </row>
    <row r="289" spans="1:12" x14ac:dyDescent="0.25">
      <c r="A289" s="140" t="s">
        <v>823</v>
      </c>
      <c r="B289" s="127" t="s">
        <v>379</v>
      </c>
      <c r="C289" s="128"/>
      <c r="D289" s="128"/>
      <c r="E289" s="128"/>
      <c r="F289" s="128"/>
      <c r="G289" s="141" t="s">
        <v>799</v>
      </c>
      <c r="H289" s="150">
        <v>92.82</v>
      </c>
      <c r="I289" s="150">
        <v>109.29</v>
      </c>
      <c r="J289" s="150">
        <v>0</v>
      </c>
      <c r="K289" s="150">
        <v>202.11</v>
      </c>
      <c r="L289" s="142"/>
    </row>
    <row r="290" spans="1:12" x14ac:dyDescent="0.25">
      <c r="A290" s="140" t="s">
        <v>824</v>
      </c>
      <c r="B290" s="127" t="s">
        <v>379</v>
      </c>
      <c r="C290" s="128"/>
      <c r="D290" s="128"/>
      <c r="E290" s="128"/>
      <c r="F290" s="128"/>
      <c r="G290" s="141" t="s">
        <v>818</v>
      </c>
      <c r="H290" s="150">
        <v>254.4</v>
      </c>
      <c r="I290" s="150">
        <v>278.39999999999998</v>
      </c>
      <c r="J290" s="150">
        <v>0</v>
      </c>
      <c r="K290" s="150">
        <v>532.79999999999995</v>
      </c>
      <c r="L290" s="142"/>
    </row>
    <row r="291" spans="1:12" x14ac:dyDescent="0.25">
      <c r="A291" s="143" t="s">
        <v>379</v>
      </c>
      <c r="B291" s="127" t="s">
        <v>379</v>
      </c>
      <c r="C291" s="128"/>
      <c r="D291" s="128"/>
      <c r="E291" s="128"/>
      <c r="F291" s="128"/>
      <c r="G291" s="144" t="s">
        <v>379</v>
      </c>
      <c r="H291" s="151"/>
      <c r="I291" s="151"/>
      <c r="J291" s="151"/>
      <c r="K291" s="151"/>
      <c r="L291" s="145"/>
    </row>
    <row r="292" spans="1:12" x14ac:dyDescent="0.25">
      <c r="A292" s="135" t="s">
        <v>825</v>
      </c>
      <c r="B292" s="127" t="s">
        <v>379</v>
      </c>
      <c r="C292" s="128"/>
      <c r="D292" s="128"/>
      <c r="E292" s="128"/>
      <c r="F292" s="136" t="s">
        <v>775</v>
      </c>
      <c r="G292" s="137"/>
      <c r="H292" s="149">
        <v>517175.03999999998</v>
      </c>
      <c r="I292" s="149">
        <v>179649.76</v>
      </c>
      <c r="J292" s="149">
        <v>2291.33</v>
      </c>
      <c r="K292" s="149">
        <v>694533.47</v>
      </c>
      <c r="L292" s="152">
        <f>I292-J292</f>
        <v>177358.43000000002</v>
      </c>
    </row>
    <row r="293" spans="1:12" x14ac:dyDescent="0.25">
      <c r="A293" s="140" t="s">
        <v>826</v>
      </c>
      <c r="B293" s="127" t="s">
        <v>379</v>
      </c>
      <c r="C293" s="128"/>
      <c r="D293" s="128"/>
      <c r="E293" s="128"/>
      <c r="F293" s="128"/>
      <c r="G293" s="141" t="s">
        <v>771</v>
      </c>
      <c r="H293" s="150">
        <v>3416</v>
      </c>
      <c r="I293" s="150">
        <v>1144.3699999999999</v>
      </c>
      <c r="J293" s="150">
        <v>0</v>
      </c>
      <c r="K293" s="150">
        <v>4560.37</v>
      </c>
      <c r="L293" s="142"/>
    </row>
    <row r="294" spans="1:12" x14ac:dyDescent="0.25">
      <c r="A294" s="140" t="s">
        <v>827</v>
      </c>
      <c r="B294" s="127" t="s">
        <v>379</v>
      </c>
      <c r="C294" s="128"/>
      <c r="D294" s="128"/>
      <c r="E294" s="128"/>
      <c r="F294" s="128"/>
      <c r="G294" s="141" t="s">
        <v>799</v>
      </c>
      <c r="H294" s="150">
        <v>156367.76999999999</v>
      </c>
      <c r="I294" s="150">
        <v>55542.74</v>
      </c>
      <c r="J294" s="150">
        <v>1848.06</v>
      </c>
      <c r="K294" s="150">
        <v>210062.45</v>
      </c>
      <c r="L294" s="142"/>
    </row>
    <row r="295" spans="1:12" x14ac:dyDescent="0.25">
      <c r="A295" s="140" t="s">
        <v>828</v>
      </c>
      <c r="B295" s="127" t="s">
        <v>379</v>
      </c>
      <c r="C295" s="128"/>
      <c r="D295" s="128"/>
      <c r="E295" s="128"/>
      <c r="F295" s="128"/>
      <c r="G295" s="141" t="s">
        <v>818</v>
      </c>
      <c r="H295" s="150">
        <v>357391.27</v>
      </c>
      <c r="I295" s="150">
        <v>122962.65</v>
      </c>
      <c r="J295" s="150">
        <v>443.27</v>
      </c>
      <c r="K295" s="150">
        <v>479910.65</v>
      </c>
      <c r="L295" s="142"/>
    </row>
    <row r="296" spans="1:12" x14ac:dyDescent="0.25">
      <c r="A296" s="135" t="s">
        <v>379</v>
      </c>
      <c r="B296" s="127" t="s">
        <v>379</v>
      </c>
      <c r="C296" s="128"/>
      <c r="D296" s="128"/>
      <c r="E296" s="136" t="s">
        <v>379</v>
      </c>
      <c r="F296" s="137"/>
      <c r="G296" s="137"/>
      <c r="H296" s="148"/>
      <c r="I296" s="148"/>
      <c r="J296" s="148"/>
      <c r="K296" s="148"/>
      <c r="L296" s="137"/>
    </row>
    <row r="297" spans="1:12" x14ac:dyDescent="0.25">
      <c r="A297" s="135" t="s">
        <v>829</v>
      </c>
      <c r="B297" s="127" t="s">
        <v>379</v>
      </c>
      <c r="C297" s="128"/>
      <c r="D297" s="136" t="s">
        <v>830</v>
      </c>
      <c r="E297" s="137"/>
      <c r="F297" s="137"/>
      <c r="G297" s="137"/>
      <c r="H297" s="149">
        <v>822470.03</v>
      </c>
      <c r="I297" s="149">
        <v>184556.31</v>
      </c>
      <c r="J297" s="149">
        <v>0</v>
      </c>
      <c r="K297" s="149">
        <v>1007026.34</v>
      </c>
      <c r="L297" s="152">
        <f>I297-J297</f>
        <v>184556.31</v>
      </c>
    </row>
    <row r="298" spans="1:12" x14ac:dyDescent="0.25">
      <c r="A298" s="135" t="s">
        <v>831</v>
      </c>
      <c r="B298" s="127" t="s">
        <v>379</v>
      </c>
      <c r="C298" s="128"/>
      <c r="D298" s="128"/>
      <c r="E298" s="136" t="s">
        <v>830</v>
      </c>
      <c r="F298" s="137"/>
      <c r="G298" s="137"/>
      <c r="H298" s="149">
        <v>822470.03</v>
      </c>
      <c r="I298" s="149">
        <v>184556.31</v>
      </c>
      <c r="J298" s="149">
        <v>0</v>
      </c>
      <c r="K298" s="149">
        <v>1007026.34</v>
      </c>
      <c r="L298" s="138"/>
    </row>
    <row r="299" spans="1:12" x14ac:dyDescent="0.25">
      <c r="A299" s="135" t="s">
        <v>832</v>
      </c>
      <c r="B299" s="127" t="s">
        <v>379</v>
      </c>
      <c r="C299" s="128"/>
      <c r="D299" s="128"/>
      <c r="E299" s="128"/>
      <c r="F299" s="136" t="s">
        <v>830</v>
      </c>
      <c r="G299" s="137"/>
      <c r="H299" s="149">
        <v>822470.03</v>
      </c>
      <c r="I299" s="149">
        <v>184556.31</v>
      </c>
      <c r="J299" s="149">
        <v>0</v>
      </c>
      <c r="K299" s="149">
        <v>1007026.34</v>
      </c>
      <c r="L299" s="138"/>
    </row>
    <row r="300" spans="1:12" x14ac:dyDescent="0.25">
      <c r="A300" s="140" t="s">
        <v>833</v>
      </c>
      <c r="B300" s="127" t="s">
        <v>379</v>
      </c>
      <c r="C300" s="128"/>
      <c r="D300" s="128"/>
      <c r="E300" s="128"/>
      <c r="F300" s="128"/>
      <c r="G300" s="141" t="s">
        <v>834</v>
      </c>
      <c r="H300" s="150">
        <v>7956</v>
      </c>
      <c r="I300" s="150">
        <v>2652</v>
      </c>
      <c r="J300" s="150">
        <v>0</v>
      </c>
      <c r="K300" s="150">
        <v>10608</v>
      </c>
      <c r="L300" s="152">
        <f t="shared" ref="L300:L308" si="0">I300-J300</f>
        <v>2652</v>
      </c>
    </row>
    <row r="301" spans="1:12" x14ac:dyDescent="0.25">
      <c r="A301" s="140" t="s">
        <v>835</v>
      </c>
      <c r="B301" s="127" t="s">
        <v>379</v>
      </c>
      <c r="C301" s="128"/>
      <c r="D301" s="128"/>
      <c r="E301" s="128"/>
      <c r="F301" s="128"/>
      <c r="G301" s="141" t="s">
        <v>836</v>
      </c>
      <c r="H301" s="150">
        <v>2646</v>
      </c>
      <c r="I301" s="150">
        <v>882</v>
      </c>
      <c r="J301" s="150">
        <v>0</v>
      </c>
      <c r="K301" s="150">
        <v>3528</v>
      </c>
      <c r="L301" s="152">
        <f t="shared" si="0"/>
        <v>882</v>
      </c>
    </row>
    <row r="302" spans="1:12" x14ac:dyDescent="0.25">
      <c r="A302" s="140" t="s">
        <v>837</v>
      </c>
      <c r="B302" s="127" t="s">
        <v>379</v>
      </c>
      <c r="C302" s="128"/>
      <c r="D302" s="128"/>
      <c r="E302" s="128"/>
      <c r="F302" s="128"/>
      <c r="G302" s="141" t="s">
        <v>838</v>
      </c>
      <c r="H302" s="150">
        <v>2448.98</v>
      </c>
      <c r="I302" s="150">
        <v>0</v>
      </c>
      <c r="J302" s="150">
        <v>0</v>
      </c>
      <c r="K302" s="150">
        <v>2448.98</v>
      </c>
      <c r="L302" s="152">
        <f t="shared" si="0"/>
        <v>0</v>
      </c>
    </row>
    <row r="303" spans="1:12" x14ac:dyDescent="0.25">
      <c r="A303" s="140" t="s">
        <v>839</v>
      </c>
      <c r="B303" s="127" t="s">
        <v>379</v>
      </c>
      <c r="C303" s="128"/>
      <c r="D303" s="128"/>
      <c r="E303" s="128"/>
      <c r="F303" s="128"/>
      <c r="G303" s="141" t="s">
        <v>840</v>
      </c>
      <c r="H303" s="150">
        <v>22482.59</v>
      </c>
      <c r="I303" s="150">
        <v>23145.89</v>
      </c>
      <c r="J303" s="150">
        <v>0</v>
      </c>
      <c r="K303" s="150">
        <v>45628.480000000003</v>
      </c>
      <c r="L303" s="152">
        <f t="shared" si="0"/>
        <v>23145.89</v>
      </c>
    </row>
    <row r="304" spans="1:12" x14ac:dyDescent="0.25">
      <c r="A304" s="140" t="s">
        <v>841</v>
      </c>
      <c r="B304" s="127" t="s">
        <v>379</v>
      </c>
      <c r="C304" s="128"/>
      <c r="D304" s="128"/>
      <c r="E304" s="128"/>
      <c r="F304" s="128"/>
      <c r="G304" s="141" t="s">
        <v>842</v>
      </c>
      <c r="H304" s="150">
        <v>191638.11</v>
      </c>
      <c r="I304" s="150">
        <v>0</v>
      </c>
      <c r="J304" s="150">
        <v>0</v>
      </c>
      <c r="K304" s="150">
        <v>191638.11</v>
      </c>
      <c r="L304" s="152">
        <f t="shared" si="0"/>
        <v>0</v>
      </c>
    </row>
    <row r="305" spans="1:12" x14ac:dyDescent="0.25">
      <c r="A305" s="140" t="s">
        <v>843</v>
      </c>
      <c r="B305" s="127" t="s">
        <v>379</v>
      </c>
      <c r="C305" s="128"/>
      <c r="D305" s="128"/>
      <c r="E305" s="128"/>
      <c r="F305" s="128"/>
      <c r="G305" s="141" t="s">
        <v>844</v>
      </c>
      <c r="H305" s="150">
        <v>262178.67</v>
      </c>
      <c r="I305" s="150">
        <v>22704.880000000001</v>
      </c>
      <c r="J305" s="150">
        <v>0</v>
      </c>
      <c r="K305" s="150">
        <v>284883.55</v>
      </c>
      <c r="L305" s="152">
        <f t="shared" si="0"/>
        <v>22704.880000000001</v>
      </c>
    </row>
    <row r="306" spans="1:12" x14ac:dyDescent="0.25">
      <c r="A306" s="140" t="s">
        <v>845</v>
      </c>
      <c r="B306" s="127" t="s">
        <v>379</v>
      </c>
      <c r="C306" s="128"/>
      <c r="D306" s="128"/>
      <c r="E306" s="128"/>
      <c r="F306" s="128"/>
      <c r="G306" s="141" t="s">
        <v>846</v>
      </c>
      <c r="H306" s="150">
        <v>286166.24</v>
      </c>
      <c r="I306" s="150">
        <v>118209.13</v>
      </c>
      <c r="J306" s="150">
        <v>0</v>
      </c>
      <c r="K306" s="150">
        <v>404375.37</v>
      </c>
      <c r="L306" s="152">
        <f t="shared" si="0"/>
        <v>118209.13</v>
      </c>
    </row>
    <row r="307" spans="1:12" x14ac:dyDescent="0.25">
      <c r="A307" s="140" t="s">
        <v>847</v>
      </c>
      <c r="B307" s="127" t="s">
        <v>379</v>
      </c>
      <c r="C307" s="128"/>
      <c r="D307" s="128"/>
      <c r="E307" s="128"/>
      <c r="F307" s="128"/>
      <c r="G307" s="141" t="s">
        <v>848</v>
      </c>
      <c r="H307" s="150">
        <v>19679.91</v>
      </c>
      <c r="I307" s="150">
        <v>7880.4</v>
      </c>
      <c r="J307" s="150">
        <v>0</v>
      </c>
      <c r="K307" s="150">
        <v>27560.31</v>
      </c>
      <c r="L307" s="152">
        <f t="shared" si="0"/>
        <v>7880.4</v>
      </c>
    </row>
    <row r="308" spans="1:12" x14ac:dyDescent="0.25">
      <c r="A308" s="140" t="s">
        <v>849</v>
      </c>
      <c r="B308" s="127" t="s">
        <v>379</v>
      </c>
      <c r="C308" s="128"/>
      <c r="D308" s="128"/>
      <c r="E308" s="128"/>
      <c r="F308" s="128"/>
      <c r="G308" s="141" t="s">
        <v>850</v>
      </c>
      <c r="H308" s="150">
        <v>27273.53</v>
      </c>
      <c r="I308" s="150">
        <v>9082.01</v>
      </c>
      <c r="J308" s="150">
        <v>0</v>
      </c>
      <c r="K308" s="150">
        <v>36355.54</v>
      </c>
      <c r="L308" s="152">
        <f t="shared" si="0"/>
        <v>9082.01</v>
      </c>
    </row>
    <row r="309" spans="1:12" x14ac:dyDescent="0.25">
      <c r="A309" s="143" t="s">
        <v>379</v>
      </c>
      <c r="B309" s="127" t="s">
        <v>379</v>
      </c>
      <c r="C309" s="128"/>
      <c r="D309" s="128"/>
      <c r="E309" s="128"/>
      <c r="F309" s="128"/>
      <c r="G309" s="144" t="s">
        <v>379</v>
      </c>
      <c r="H309" s="151"/>
      <c r="I309" s="151"/>
      <c r="J309" s="151"/>
      <c r="K309" s="151"/>
      <c r="L309" s="145"/>
    </row>
    <row r="310" spans="1:12" x14ac:dyDescent="0.25">
      <c r="A310" s="135" t="s">
        <v>851</v>
      </c>
      <c r="B310" s="139" t="s">
        <v>379</v>
      </c>
      <c r="C310" s="136" t="s">
        <v>852</v>
      </c>
      <c r="D310" s="137"/>
      <c r="E310" s="137"/>
      <c r="F310" s="137"/>
      <c r="G310" s="137"/>
      <c r="H310" s="149">
        <v>430193.18</v>
      </c>
      <c r="I310" s="149">
        <v>151050.79</v>
      </c>
      <c r="J310" s="149">
        <v>39.93</v>
      </c>
      <c r="K310" s="149">
        <v>581204.04</v>
      </c>
      <c r="L310" s="152">
        <f>I310-J310</f>
        <v>151010.86000000002</v>
      </c>
    </row>
    <row r="311" spans="1:12" x14ac:dyDescent="0.25">
      <c r="A311" s="135" t="s">
        <v>853</v>
      </c>
      <c r="B311" s="127" t="s">
        <v>379</v>
      </c>
      <c r="C311" s="128"/>
      <c r="D311" s="136" t="s">
        <v>852</v>
      </c>
      <c r="E311" s="137"/>
      <c r="F311" s="137"/>
      <c r="G311" s="137"/>
      <c r="H311" s="149">
        <v>430193.18</v>
      </c>
      <c r="I311" s="149">
        <v>151050.79</v>
      </c>
      <c r="J311" s="149">
        <v>39.93</v>
      </c>
      <c r="K311" s="149">
        <v>581204.04</v>
      </c>
      <c r="L311" s="138"/>
    </row>
    <row r="312" spans="1:12" x14ac:dyDescent="0.25">
      <c r="A312" s="135" t="s">
        <v>854</v>
      </c>
      <c r="B312" s="127" t="s">
        <v>379</v>
      </c>
      <c r="C312" s="128"/>
      <c r="D312" s="128"/>
      <c r="E312" s="136" t="s">
        <v>852</v>
      </c>
      <c r="F312" s="137"/>
      <c r="G312" s="137"/>
      <c r="H312" s="149">
        <v>430193.18</v>
      </c>
      <c r="I312" s="149">
        <v>151050.79</v>
      </c>
      <c r="J312" s="149">
        <v>39.93</v>
      </c>
      <c r="K312" s="149">
        <v>581204.04</v>
      </c>
      <c r="L312" s="138"/>
    </row>
    <row r="313" spans="1:12" x14ac:dyDescent="0.25">
      <c r="A313" s="135" t="s">
        <v>855</v>
      </c>
      <c r="B313" s="127" t="s">
        <v>379</v>
      </c>
      <c r="C313" s="128"/>
      <c r="D313" s="128"/>
      <c r="E313" s="128"/>
      <c r="F313" s="136" t="s">
        <v>856</v>
      </c>
      <c r="G313" s="137"/>
      <c r="H313" s="149">
        <v>11875.55</v>
      </c>
      <c r="I313" s="149">
        <v>5658.42</v>
      </c>
      <c r="J313" s="149">
        <v>0</v>
      </c>
      <c r="K313" s="149">
        <v>17533.97</v>
      </c>
      <c r="L313" s="152">
        <f>I313-J313</f>
        <v>5658.42</v>
      </c>
    </row>
    <row r="314" spans="1:12" x14ac:dyDescent="0.25">
      <c r="A314" s="140" t="s">
        <v>857</v>
      </c>
      <c r="B314" s="127" t="s">
        <v>379</v>
      </c>
      <c r="C314" s="128"/>
      <c r="D314" s="128"/>
      <c r="E314" s="128"/>
      <c r="F314" s="128"/>
      <c r="G314" s="141" t="s">
        <v>858</v>
      </c>
      <c r="H314" s="150">
        <v>11875.55</v>
      </c>
      <c r="I314" s="150">
        <v>5658.42</v>
      </c>
      <c r="J314" s="150">
        <v>0</v>
      </c>
      <c r="K314" s="150">
        <v>17533.97</v>
      </c>
      <c r="L314" s="142"/>
    </row>
    <row r="315" spans="1:12" x14ac:dyDescent="0.25">
      <c r="A315" s="143" t="s">
        <v>379</v>
      </c>
      <c r="B315" s="127" t="s">
        <v>379</v>
      </c>
      <c r="C315" s="128"/>
      <c r="D315" s="128"/>
      <c r="E315" s="128"/>
      <c r="F315" s="128"/>
      <c r="G315" s="144" t="s">
        <v>379</v>
      </c>
      <c r="H315" s="151"/>
      <c r="I315" s="151"/>
      <c r="J315" s="151"/>
      <c r="K315" s="151"/>
      <c r="L315" s="145"/>
    </row>
    <row r="316" spans="1:12" x14ac:dyDescent="0.25">
      <c r="A316" s="135" t="s">
        <v>859</v>
      </c>
      <c r="B316" s="127" t="s">
        <v>379</v>
      </c>
      <c r="C316" s="128"/>
      <c r="D316" s="128"/>
      <c r="E316" s="128"/>
      <c r="F316" s="136" t="s">
        <v>860</v>
      </c>
      <c r="G316" s="137"/>
      <c r="H316" s="149">
        <v>219763.20000000001</v>
      </c>
      <c r="I316" s="149">
        <v>97362.22</v>
      </c>
      <c r="J316" s="149">
        <v>0</v>
      </c>
      <c r="K316" s="149">
        <v>317125.42</v>
      </c>
      <c r="L316" s="152">
        <f t="shared" ref="L316:L320" si="1">I316-J316</f>
        <v>97362.22</v>
      </c>
    </row>
    <row r="317" spans="1:12" x14ac:dyDescent="0.25">
      <c r="A317" s="140" t="s">
        <v>861</v>
      </c>
      <c r="B317" s="127" t="s">
        <v>379</v>
      </c>
      <c r="C317" s="128"/>
      <c r="D317" s="128"/>
      <c r="E317" s="128"/>
      <c r="F317" s="128"/>
      <c r="G317" s="141" t="s">
        <v>862</v>
      </c>
      <c r="H317" s="150">
        <v>132058.76999999999</v>
      </c>
      <c r="I317" s="150">
        <v>54977</v>
      </c>
      <c r="J317" s="150">
        <v>0</v>
      </c>
      <c r="K317" s="150">
        <v>187035.77</v>
      </c>
      <c r="L317" s="152">
        <f t="shared" si="1"/>
        <v>54977</v>
      </c>
    </row>
    <row r="318" spans="1:12" x14ac:dyDescent="0.25">
      <c r="A318" s="140" t="s">
        <v>863</v>
      </c>
      <c r="B318" s="127" t="s">
        <v>379</v>
      </c>
      <c r="C318" s="128"/>
      <c r="D318" s="128"/>
      <c r="E318" s="128"/>
      <c r="F318" s="128"/>
      <c r="G318" s="141" t="s">
        <v>864</v>
      </c>
      <c r="H318" s="150">
        <v>3865.63</v>
      </c>
      <c r="I318" s="150">
        <v>670.06</v>
      </c>
      <c r="J318" s="150">
        <v>0</v>
      </c>
      <c r="K318" s="150">
        <v>4535.6899999999996</v>
      </c>
      <c r="L318" s="152">
        <f t="shared" si="1"/>
        <v>670.06</v>
      </c>
    </row>
    <row r="319" spans="1:12" x14ac:dyDescent="0.25">
      <c r="A319" s="140" t="s">
        <v>865</v>
      </c>
      <c r="B319" s="127" t="s">
        <v>379</v>
      </c>
      <c r="C319" s="128"/>
      <c r="D319" s="128"/>
      <c r="E319" s="128"/>
      <c r="F319" s="128"/>
      <c r="G319" s="141" t="s">
        <v>866</v>
      </c>
      <c r="H319" s="150">
        <v>65255.17</v>
      </c>
      <c r="I319" s="150">
        <v>33258.949999999997</v>
      </c>
      <c r="J319" s="150">
        <v>0</v>
      </c>
      <c r="K319" s="150">
        <v>98514.12</v>
      </c>
      <c r="L319" s="152">
        <f t="shared" si="1"/>
        <v>33258.949999999997</v>
      </c>
    </row>
    <row r="320" spans="1:12" x14ac:dyDescent="0.25">
      <c r="A320" s="140" t="s">
        <v>867</v>
      </c>
      <c r="B320" s="127" t="s">
        <v>379</v>
      </c>
      <c r="C320" s="128"/>
      <c r="D320" s="128"/>
      <c r="E320" s="128"/>
      <c r="F320" s="128"/>
      <c r="G320" s="141" t="s">
        <v>868</v>
      </c>
      <c r="H320" s="150">
        <v>18583.63</v>
      </c>
      <c r="I320" s="150">
        <v>8456.2099999999991</v>
      </c>
      <c r="J320" s="150">
        <v>0</v>
      </c>
      <c r="K320" s="150">
        <v>27039.84</v>
      </c>
      <c r="L320" s="152">
        <f t="shared" si="1"/>
        <v>8456.2099999999991</v>
      </c>
    </row>
    <row r="321" spans="1:12" x14ac:dyDescent="0.25">
      <c r="A321" s="143" t="s">
        <v>379</v>
      </c>
      <c r="B321" s="127" t="s">
        <v>379</v>
      </c>
      <c r="C321" s="128"/>
      <c r="D321" s="128"/>
      <c r="E321" s="128"/>
      <c r="F321" s="128"/>
      <c r="G321" s="144" t="s">
        <v>379</v>
      </c>
      <c r="H321" s="151"/>
      <c r="I321" s="151"/>
      <c r="J321" s="151"/>
      <c r="K321" s="151"/>
      <c r="L321" s="145"/>
    </row>
    <row r="322" spans="1:12" x14ac:dyDescent="0.25">
      <c r="A322" s="135" t="s">
        <v>869</v>
      </c>
      <c r="B322" s="127" t="s">
        <v>379</v>
      </c>
      <c r="C322" s="128"/>
      <c r="D322" s="128"/>
      <c r="E322" s="128"/>
      <c r="F322" s="136" t="s">
        <v>870</v>
      </c>
      <c r="G322" s="137"/>
      <c r="H322" s="149">
        <v>2936.4</v>
      </c>
      <c r="I322" s="149">
        <v>608.39</v>
      </c>
      <c r="J322" s="149">
        <v>0</v>
      </c>
      <c r="K322" s="149">
        <v>3544.79</v>
      </c>
      <c r="L322" s="152">
        <f>I322-J322</f>
        <v>608.39</v>
      </c>
    </row>
    <row r="323" spans="1:12" x14ac:dyDescent="0.25">
      <c r="A323" s="140" t="s">
        <v>871</v>
      </c>
      <c r="B323" s="127" t="s">
        <v>379</v>
      </c>
      <c r="C323" s="128"/>
      <c r="D323" s="128"/>
      <c r="E323" s="128"/>
      <c r="F323" s="128"/>
      <c r="G323" s="141" t="s">
        <v>872</v>
      </c>
      <c r="H323" s="150">
        <v>482</v>
      </c>
      <c r="I323" s="150">
        <v>608.39</v>
      </c>
      <c r="J323" s="150">
        <v>0</v>
      </c>
      <c r="K323" s="150">
        <v>1090.3900000000001</v>
      </c>
      <c r="L323" s="142"/>
    </row>
    <row r="324" spans="1:12" x14ac:dyDescent="0.25">
      <c r="A324" s="140" t="s">
        <v>873</v>
      </c>
      <c r="B324" s="127" t="s">
        <v>379</v>
      </c>
      <c r="C324" s="128"/>
      <c r="D324" s="128"/>
      <c r="E324" s="128"/>
      <c r="F324" s="128"/>
      <c r="G324" s="141" t="s">
        <v>874</v>
      </c>
      <c r="H324" s="150">
        <v>2454.4</v>
      </c>
      <c r="I324" s="150">
        <v>0</v>
      </c>
      <c r="J324" s="150">
        <v>0</v>
      </c>
      <c r="K324" s="150">
        <v>2454.4</v>
      </c>
      <c r="L324" s="142"/>
    </row>
    <row r="325" spans="1:12" x14ac:dyDescent="0.25">
      <c r="A325" s="143" t="s">
        <v>379</v>
      </c>
      <c r="B325" s="127" t="s">
        <v>379</v>
      </c>
      <c r="C325" s="128"/>
      <c r="D325" s="128"/>
      <c r="E325" s="128"/>
      <c r="F325" s="128"/>
      <c r="G325" s="144" t="s">
        <v>379</v>
      </c>
      <c r="H325" s="151"/>
      <c r="I325" s="151"/>
      <c r="J325" s="151"/>
      <c r="K325" s="151"/>
      <c r="L325" s="145"/>
    </row>
    <row r="326" spans="1:12" x14ac:dyDescent="0.25">
      <c r="A326" s="135" t="s">
        <v>875</v>
      </c>
      <c r="B326" s="127" t="s">
        <v>379</v>
      </c>
      <c r="C326" s="128"/>
      <c r="D326" s="128"/>
      <c r="E326" s="128"/>
      <c r="F326" s="136" t="s">
        <v>876</v>
      </c>
      <c r="G326" s="137"/>
      <c r="H326" s="149">
        <v>198.2</v>
      </c>
      <c r="I326" s="149">
        <v>941.81</v>
      </c>
      <c r="J326" s="149">
        <v>0</v>
      </c>
      <c r="K326" s="149">
        <v>1140.01</v>
      </c>
      <c r="L326" s="152">
        <f>I326-J326</f>
        <v>941.81</v>
      </c>
    </row>
    <row r="327" spans="1:12" x14ac:dyDescent="0.25">
      <c r="A327" s="140" t="s">
        <v>877</v>
      </c>
      <c r="B327" s="127" t="s">
        <v>379</v>
      </c>
      <c r="C327" s="128"/>
      <c r="D327" s="128"/>
      <c r="E327" s="128"/>
      <c r="F327" s="128"/>
      <c r="G327" s="141" t="s">
        <v>878</v>
      </c>
      <c r="H327" s="150">
        <v>198.2</v>
      </c>
      <c r="I327" s="150">
        <v>0</v>
      </c>
      <c r="J327" s="150">
        <v>0</v>
      </c>
      <c r="K327" s="150">
        <v>198.2</v>
      </c>
      <c r="L327" s="142"/>
    </row>
    <row r="328" spans="1:12" x14ac:dyDescent="0.25">
      <c r="A328" s="140" t="s">
        <v>879</v>
      </c>
      <c r="B328" s="127" t="s">
        <v>379</v>
      </c>
      <c r="C328" s="128"/>
      <c r="D328" s="128"/>
      <c r="E328" s="128"/>
      <c r="F328" s="128"/>
      <c r="G328" s="141" t="s">
        <v>880</v>
      </c>
      <c r="H328" s="150">
        <v>0</v>
      </c>
      <c r="I328" s="150">
        <v>858</v>
      </c>
      <c r="J328" s="150">
        <v>0</v>
      </c>
      <c r="K328" s="150">
        <v>858</v>
      </c>
      <c r="L328" s="142"/>
    </row>
    <row r="329" spans="1:12" x14ac:dyDescent="0.25">
      <c r="A329" s="140" t="s">
        <v>881</v>
      </c>
      <c r="B329" s="127" t="s">
        <v>379</v>
      </c>
      <c r="C329" s="128"/>
      <c r="D329" s="128"/>
      <c r="E329" s="128"/>
      <c r="F329" s="128"/>
      <c r="G329" s="141" t="s">
        <v>882</v>
      </c>
      <c r="H329" s="150">
        <v>0</v>
      </c>
      <c r="I329" s="150">
        <v>83.81</v>
      </c>
      <c r="J329" s="150">
        <v>0</v>
      </c>
      <c r="K329" s="150">
        <v>83.81</v>
      </c>
      <c r="L329" s="142"/>
    </row>
    <row r="330" spans="1:12" x14ac:dyDescent="0.25">
      <c r="A330" s="143" t="s">
        <v>379</v>
      </c>
      <c r="B330" s="127" t="s">
        <v>379</v>
      </c>
      <c r="C330" s="128"/>
      <c r="D330" s="128"/>
      <c r="E330" s="128"/>
      <c r="F330" s="128"/>
      <c r="G330" s="144" t="s">
        <v>379</v>
      </c>
      <c r="H330" s="151"/>
      <c r="I330" s="151"/>
      <c r="J330" s="151"/>
      <c r="K330" s="151"/>
      <c r="L330" s="145"/>
    </row>
    <row r="331" spans="1:12" x14ac:dyDescent="0.25">
      <c r="A331" s="135" t="s">
        <v>883</v>
      </c>
      <c r="B331" s="127" t="s">
        <v>379</v>
      </c>
      <c r="C331" s="128"/>
      <c r="D331" s="128"/>
      <c r="E331" s="128"/>
      <c r="F331" s="136" t="s">
        <v>884</v>
      </c>
      <c r="G331" s="137"/>
      <c r="H331" s="149">
        <v>74243.42</v>
      </c>
      <c r="I331" s="149">
        <v>30125.07</v>
      </c>
      <c r="J331" s="149">
        <v>0</v>
      </c>
      <c r="K331" s="149">
        <v>104368.49</v>
      </c>
      <c r="L331" s="152">
        <f>I331-J331</f>
        <v>30125.07</v>
      </c>
    </row>
    <row r="332" spans="1:12" x14ac:dyDescent="0.25">
      <c r="A332" s="140" t="s">
        <v>885</v>
      </c>
      <c r="B332" s="127" t="s">
        <v>379</v>
      </c>
      <c r="C332" s="128"/>
      <c r="D332" s="128"/>
      <c r="E332" s="128"/>
      <c r="F332" s="128"/>
      <c r="G332" s="141" t="s">
        <v>886</v>
      </c>
      <c r="H332" s="150">
        <v>50414.879999999997</v>
      </c>
      <c r="I332" s="150">
        <v>21759.42</v>
      </c>
      <c r="J332" s="150">
        <v>0</v>
      </c>
      <c r="K332" s="150">
        <v>72174.3</v>
      </c>
      <c r="L332" s="142"/>
    </row>
    <row r="333" spans="1:12" x14ac:dyDescent="0.25">
      <c r="A333" s="140" t="s">
        <v>887</v>
      </c>
      <c r="B333" s="127" t="s">
        <v>379</v>
      </c>
      <c r="C333" s="128"/>
      <c r="D333" s="128"/>
      <c r="E333" s="128"/>
      <c r="F333" s="128"/>
      <c r="G333" s="141" t="s">
        <v>888</v>
      </c>
      <c r="H333" s="150">
        <v>16249.65</v>
      </c>
      <c r="I333" s="150">
        <v>5237.8100000000004</v>
      </c>
      <c r="J333" s="150">
        <v>0</v>
      </c>
      <c r="K333" s="150">
        <v>21487.46</v>
      </c>
      <c r="L333" s="142"/>
    </row>
    <row r="334" spans="1:12" x14ac:dyDescent="0.25">
      <c r="A334" s="140" t="s">
        <v>889</v>
      </c>
      <c r="B334" s="127" t="s">
        <v>379</v>
      </c>
      <c r="C334" s="128"/>
      <c r="D334" s="128"/>
      <c r="E334" s="128"/>
      <c r="F334" s="128"/>
      <c r="G334" s="141" t="s">
        <v>890</v>
      </c>
      <c r="H334" s="150">
        <v>543.34</v>
      </c>
      <c r="I334" s="150">
        <v>108</v>
      </c>
      <c r="J334" s="150">
        <v>0</v>
      </c>
      <c r="K334" s="150">
        <v>651.34</v>
      </c>
      <c r="L334" s="142"/>
    </row>
    <row r="335" spans="1:12" x14ac:dyDescent="0.25">
      <c r="A335" s="140" t="s">
        <v>891</v>
      </c>
      <c r="B335" s="127" t="s">
        <v>379</v>
      </c>
      <c r="C335" s="128"/>
      <c r="D335" s="128"/>
      <c r="E335" s="128"/>
      <c r="F335" s="128"/>
      <c r="G335" s="141" t="s">
        <v>892</v>
      </c>
      <c r="H335" s="150">
        <v>7005.65</v>
      </c>
      <c r="I335" s="150">
        <v>2794.25</v>
      </c>
      <c r="J335" s="150">
        <v>0</v>
      </c>
      <c r="K335" s="150">
        <v>9799.9</v>
      </c>
      <c r="L335" s="142"/>
    </row>
    <row r="336" spans="1:12" x14ac:dyDescent="0.25">
      <c r="A336" s="140" t="s">
        <v>893</v>
      </c>
      <c r="B336" s="127" t="s">
        <v>379</v>
      </c>
      <c r="C336" s="128"/>
      <c r="D336" s="128"/>
      <c r="E336" s="128"/>
      <c r="F336" s="128"/>
      <c r="G336" s="141" t="s">
        <v>848</v>
      </c>
      <c r="H336" s="150">
        <v>29.9</v>
      </c>
      <c r="I336" s="150">
        <v>225.59</v>
      </c>
      <c r="J336" s="150">
        <v>0</v>
      </c>
      <c r="K336" s="150">
        <v>255.49</v>
      </c>
      <c r="L336" s="142"/>
    </row>
    <row r="337" spans="1:12" x14ac:dyDescent="0.25">
      <c r="A337" s="143" t="s">
        <v>379</v>
      </c>
      <c r="B337" s="127" t="s">
        <v>379</v>
      </c>
      <c r="C337" s="128"/>
      <c r="D337" s="128"/>
      <c r="E337" s="128"/>
      <c r="F337" s="128"/>
      <c r="G337" s="144" t="s">
        <v>379</v>
      </c>
      <c r="H337" s="151"/>
      <c r="I337" s="151"/>
      <c r="J337" s="151"/>
      <c r="K337" s="151"/>
      <c r="L337" s="145"/>
    </row>
    <row r="338" spans="1:12" x14ac:dyDescent="0.25">
      <c r="A338" s="135" t="s">
        <v>894</v>
      </c>
      <c r="B338" s="127" t="s">
        <v>379</v>
      </c>
      <c r="C338" s="128"/>
      <c r="D338" s="128"/>
      <c r="E338" s="128"/>
      <c r="F338" s="136" t="s">
        <v>895</v>
      </c>
      <c r="G338" s="137"/>
      <c r="H338" s="149">
        <v>35951.279999999999</v>
      </c>
      <c r="I338" s="149">
        <v>10083.879999999999</v>
      </c>
      <c r="J338" s="149">
        <v>0</v>
      </c>
      <c r="K338" s="149">
        <v>46035.16</v>
      </c>
      <c r="L338" s="152">
        <f>I338-J338</f>
        <v>10083.879999999999</v>
      </c>
    </row>
    <row r="339" spans="1:12" x14ac:dyDescent="0.25">
      <c r="A339" s="140" t="s">
        <v>896</v>
      </c>
      <c r="B339" s="127" t="s">
        <v>379</v>
      </c>
      <c r="C339" s="128"/>
      <c r="D339" s="128"/>
      <c r="E339" s="128"/>
      <c r="F339" s="128"/>
      <c r="G339" s="141" t="s">
        <v>682</v>
      </c>
      <c r="H339" s="150">
        <v>6894.99</v>
      </c>
      <c r="I339" s="150">
        <v>2115.9899999999998</v>
      </c>
      <c r="J339" s="150">
        <v>0</v>
      </c>
      <c r="K339" s="150">
        <v>9010.98</v>
      </c>
      <c r="L339" s="142"/>
    </row>
    <row r="340" spans="1:12" x14ac:dyDescent="0.25">
      <c r="A340" s="140" t="s">
        <v>897</v>
      </c>
      <c r="B340" s="127" t="s">
        <v>379</v>
      </c>
      <c r="C340" s="128"/>
      <c r="D340" s="128"/>
      <c r="E340" s="128"/>
      <c r="F340" s="128"/>
      <c r="G340" s="141" t="s">
        <v>898</v>
      </c>
      <c r="H340" s="150">
        <v>286.5</v>
      </c>
      <c r="I340" s="150">
        <v>0</v>
      </c>
      <c r="J340" s="150">
        <v>0</v>
      </c>
      <c r="K340" s="150">
        <v>286.5</v>
      </c>
      <c r="L340" s="142"/>
    </row>
    <row r="341" spans="1:12" x14ac:dyDescent="0.25">
      <c r="A341" s="140" t="s">
        <v>899</v>
      </c>
      <c r="B341" s="127" t="s">
        <v>379</v>
      </c>
      <c r="C341" s="128"/>
      <c r="D341" s="128"/>
      <c r="E341" s="128"/>
      <c r="F341" s="128"/>
      <c r="G341" s="141" t="s">
        <v>900</v>
      </c>
      <c r="H341" s="150">
        <v>4894.62</v>
      </c>
      <c r="I341" s="150">
        <v>2140.98</v>
      </c>
      <c r="J341" s="150">
        <v>0</v>
      </c>
      <c r="K341" s="150">
        <v>7035.6</v>
      </c>
      <c r="L341" s="142"/>
    </row>
    <row r="342" spans="1:12" x14ac:dyDescent="0.25">
      <c r="A342" s="140" t="s">
        <v>901</v>
      </c>
      <c r="B342" s="127" t="s">
        <v>379</v>
      </c>
      <c r="C342" s="128"/>
      <c r="D342" s="128"/>
      <c r="E342" s="128"/>
      <c r="F342" s="128"/>
      <c r="G342" s="141" t="s">
        <v>902</v>
      </c>
      <c r="H342" s="150">
        <v>21510.6</v>
      </c>
      <c r="I342" s="150">
        <v>5069.6400000000003</v>
      </c>
      <c r="J342" s="150">
        <v>0</v>
      </c>
      <c r="K342" s="150">
        <v>26580.240000000002</v>
      </c>
      <c r="L342" s="142"/>
    </row>
    <row r="343" spans="1:12" x14ac:dyDescent="0.25">
      <c r="A343" s="140" t="s">
        <v>903</v>
      </c>
      <c r="B343" s="127" t="s">
        <v>379</v>
      </c>
      <c r="C343" s="128"/>
      <c r="D343" s="128"/>
      <c r="E343" s="128"/>
      <c r="F343" s="128"/>
      <c r="G343" s="141" t="s">
        <v>904</v>
      </c>
      <c r="H343" s="150">
        <v>2364.5700000000002</v>
      </c>
      <c r="I343" s="150">
        <v>757.27</v>
      </c>
      <c r="J343" s="150">
        <v>0</v>
      </c>
      <c r="K343" s="150">
        <v>3121.84</v>
      </c>
      <c r="L343" s="142"/>
    </row>
    <row r="344" spans="1:12" x14ac:dyDescent="0.25">
      <c r="A344" s="143" t="s">
        <v>379</v>
      </c>
      <c r="B344" s="127" t="s">
        <v>379</v>
      </c>
      <c r="C344" s="128"/>
      <c r="D344" s="128"/>
      <c r="E344" s="128"/>
      <c r="F344" s="128"/>
      <c r="G344" s="144" t="s">
        <v>379</v>
      </c>
      <c r="H344" s="151"/>
      <c r="I344" s="151"/>
      <c r="J344" s="151"/>
      <c r="K344" s="151"/>
      <c r="L344" s="145"/>
    </row>
    <row r="345" spans="1:12" x14ac:dyDescent="0.25">
      <c r="A345" s="135" t="s">
        <v>905</v>
      </c>
      <c r="B345" s="127" t="s">
        <v>379</v>
      </c>
      <c r="C345" s="128"/>
      <c r="D345" s="128"/>
      <c r="E345" s="128"/>
      <c r="F345" s="136" t="s">
        <v>906</v>
      </c>
      <c r="G345" s="137"/>
      <c r="H345" s="149">
        <v>72840.160000000003</v>
      </c>
      <c r="I345" s="149">
        <v>6271</v>
      </c>
      <c r="J345" s="149">
        <v>39.93</v>
      </c>
      <c r="K345" s="149">
        <v>79071.23</v>
      </c>
      <c r="L345" s="152">
        <f>I345-J345</f>
        <v>6231.07</v>
      </c>
    </row>
    <row r="346" spans="1:12" x14ac:dyDescent="0.25">
      <c r="A346" s="140" t="s">
        <v>907</v>
      </c>
      <c r="B346" s="127" t="s">
        <v>379</v>
      </c>
      <c r="C346" s="128"/>
      <c r="D346" s="128"/>
      <c r="E346" s="128"/>
      <c r="F346" s="128"/>
      <c r="G346" s="141" t="s">
        <v>908</v>
      </c>
      <c r="H346" s="150">
        <v>14.16</v>
      </c>
      <c r="I346" s="150">
        <v>0</v>
      </c>
      <c r="J346" s="150">
        <v>0</v>
      </c>
      <c r="K346" s="150">
        <v>14.16</v>
      </c>
      <c r="L346" s="142"/>
    </row>
    <row r="347" spans="1:12" x14ac:dyDescent="0.25">
      <c r="A347" s="140" t="s">
        <v>909</v>
      </c>
      <c r="B347" s="127" t="s">
        <v>379</v>
      </c>
      <c r="C347" s="128"/>
      <c r="D347" s="128"/>
      <c r="E347" s="128"/>
      <c r="F347" s="128"/>
      <c r="G347" s="141" t="s">
        <v>910</v>
      </c>
      <c r="H347" s="150">
        <v>257.94</v>
      </c>
      <c r="I347" s="150">
        <v>0</v>
      </c>
      <c r="J347" s="150">
        <v>0</v>
      </c>
      <c r="K347" s="150">
        <v>257.94</v>
      </c>
      <c r="L347" s="142"/>
    </row>
    <row r="348" spans="1:12" x14ac:dyDescent="0.25">
      <c r="A348" s="140" t="s">
        <v>911</v>
      </c>
      <c r="B348" s="127" t="s">
        <v>379</v>
      </c>
      <c r="C348" s="128"/>
      <c r="D348" s="128"/>
      <c r="E348" s="128"/>
      <c r="F348" s="128"/>
      <c r="G348" s="141" t="s">
        <v>912</v>
      </c>
      <c r="H348" s="150">
        <v>603.95000000000005</v>
      </c>
      <c r="I348" s="150">
        <v>0</v>
      </c>
      <c r="J348" s="150">
        <v>0</v>
      </c>
      <c r="K348" s="150">
        <v>603.95000000000005</v>
      </c>
      <c r="L348" s="142"/>
    </row>
    <row r="349" spans="1:12" x14ac:dyDescent="0.25">
      <c r="A349" s="140" t="s">
        <v>913</v>
      </c>
      <c r="B349" s="127" t="s">
        <v>379</v>
      </c>
      <c r="C349" s="128"/>
      <c r="D349" s="128"/>
      <c r="E349" s="128"/>
      <c r="F349" s="128"/>
      <c r="G349" s="141" t="s">
        <v>914</v>
      </c>
      <c r="H349" s="150">
        <v>1765.24</v>
      </c>
      <c r="I349" s="150">
        <v>837.57</v>
      </c>
      <c r="J349" s="150">
        <v>0</v>
      </c>
      <c r="K349" s="150">
        <v>2602.81</v>
      </c>
      <c r="L349" s="142"/>
    </row>
    <row r="350" spans="1:12" x14ac:dyDescent="0.25">
      <c r="A350" s="140" t="s">
        <v>915</v>
      </c>
      <c r="B350" s="127" t="s">
        <v>379</v>
      </c>
      <c r="C350" s="128"/>
      <c r="D350" s="128"/>
      <c r="E350" s="128"/>
      <c r="F350" s="128"/>
      <c r="G350" s="141" t="s">
        <v>916</v>
      </c>
      <c r="H350" s="150">
        <v>2145.6799999999998</v>
      </c>
      <c r="I350" s="150">
        <v>0</v>
      </c>
      <c r="J350" s="150">
        <v>0</v>
      </c>
      <c r="K350" s="150">
        <v>2145.6799999999998</v>
      </c>
      <c r="L350" s="142"/>
    </row>
    <row r="351" spans="1:12" x14ac:dyDescent="0.25">
      <c r="A351" s="140" t="s">
        <v>917</v>
      </c>
      <c r="B351" s="127" t="s">
        <v>379</v>
      </c>
      <c r="C351" s="128"/>
      <c r="D351" s="128"/>
      <c r="E351" s="128"/>
      <c r="F351" s="128"/>
      <c r="G351" s="141" t="s">
        <v>918</v>
      </c>
      <c r="H351" s="150">
        <v>447</v>
      </c>
      <c r="I351" s="150">
        <v>0</v>
      </c>
      <c r="J351" s="150">
        <v>0</v>
      </c>
      <c r="K351" s="150">
        <v>447</v>
      </c>
      <c r="L351" s="142"/>
    </row>
    <row r="352" spans="1:12" x14ac:dyDescent="0.25">
      <c r="A352" s="140" t="s">
        <v>919</v>
      </c>
      <c r="B352" s="127" t="s">
        <v>379</v>
      </c>
      <c r="C352" s="128"/>
      <c r="D352" s="128"/>
      <c r="E352" s="128"/>
      <c r="F352" s="128"/>
      <c r="G352" s="141" t="s">
        <v>920</v>
      </c>
      <c r="H352" s="150">
        <v>131.5</v>
      </c>
      <c r="I352" s="150">
        <v>20</v>
      </c>
      <c r="J352" s="150">
        <v>0</v>
      </c>
      <c r="K352" s="150">
        <v>151.5</v>
      </c>
      <c r="L352" s="142"/>
    </row>
    <row r="353" spans="1:12" x14ac:dyDescent="0.25">
      <c r="A353" s="140" t="s">
        <v>921</v>
      </c>
      <c r="B353" s="127" t="s">
        <v>379</v>
      </c>
      <c r="C353" s="128"/>
      <c r="D353" s="128"/>
      <c r="E353" s="128"/>
      <c r="F353" s="128"/>
      <c r="G353" s="141" t="s">
        <v>922</v>
      </c>
      <c r="H353" s="150">
        <v>35.1</v>
      </c>
      <c r="I353" s="150">
        <v>0</v>
      </c>
      <c r="J353" s="150">
        <v>0</v>
      </c>
      <c r="K353" s="150">
        <v>35.1</v>
      </c>
      <c r="L353" s="142"/>
    </row>
    <row r="354" spans="1:12" x14ac:dyDescent="0.25">
      <c r="A354" s="140" t="s">
        <v>923</v>
      </c>
      <c r="B354" s="127" t="s">
        <v>379</v>
      </c>
      <c r="C354" s="128"/>
      <c r="D354" s="128"/>
      <c r="E354" s="128"/>
      <c r="F354" s="128"/>
      <c r="G354" s="141" t="s">
        <v>924</v>
      </c>
      <c r="H354" s="150">
        <v>3072.05</v>
      </c>
      <c r="I354" s="150">
        <v>0</v>
      </c>
      <c r="J354" s="150">
        <v>0</v>
      </c>
      <c r="K354" s="150">
        <v>3072.05</v>
      </c>
      <c r="L354" s="142"/>
    </row>
    <row r="355" spans="1:12" x14ac:dyDescent="0.25">
      <c r="A355" s="140" t="s">
        <v>925</v>
      </c>
      <c r="B355" s="127" t="s">
        <v>379</v>
      </c>
      <c r="C355" s="128"/>
      <c r="D355" s="128"/>
      <c r="E355" s="128"/>
      <c r="F355" s="128"/>
      <c r="G355" s="141" t="s">
        <v>926</v>
      </c>
      <c r="H355" s="150">
        <v>63.99</v>
      </c>
      <c r="I355" s="150">
        <v>0</v>
      </c>
      <c r="J355" s="150">
        <v>0</v>
      </c>
      <c r="K355" s="150">
        <v>63.99</v>
      </c>
      <c r="L355" s="142"/>
    </row>
    <row r="356" spans="1:12" x14ac:dyDescent="0.25">
      <c r="A356" s="140" t="s">
        <v>927</v>
      </c>
      <c r="B356" s="127" t="s">
        <v>379</v>
      </c>
      <c r="C356" s="128"/>
      <c r="D356" s="128"/>
      <c r="E356" s="128"/>
      <c r="F356" s="128"/>
      <c r="G356" s="141" t="s">
        <v>928</v>
      </c>
      <c r="H356" s="150">
        <v>5958</v>
      </c>
      <c r="I356" s="150">
        <v>1986</v>
      </c>
      <c r="J356" s="150">
        <v>0</v>
      </c>
      <c r="K356" s="150">
        <v>7944</v>
      </c>
      <c r="L356" s="142"/>
    </row>
    <row r="357" spans="1:12" x14ac:dyDescent="0.25">
      <c r="A357" s="140" t="s">
        <v>929</v>
      </c>
      <c r="B357" s="127" t="s">
        <v>379</v>
      </c>
      <c r="C357" s="128"/>
      <c r="D357" s="128"/>
      <c r="E357" s="128"/>
      <c r="F357" s="128"/>
      <c r="G357" s="141" t="s">
        <v>930</v>
      </c>
      <c r="H357" s="150">
        <v>615.4</v>
      </c>
      <c r="I357" s="150">
        <v>965.68</v>
      </c>
      <c r="J357" s="150">
        <v>0</v>
      </c>
      <c r="K357" s="150">
        <v>1581.08</v>
      </c>
      <c r="L357" s="142"/>
    </row>
    <row r="358" spans="1:12" x14ac:dyDescent="0.25">
      <c r="A358" s="140" t="s">
        <v>931</v>
      </c>
      <c r="B358" s="127" t="s">
        <v>379</v>
      </c>
      <c r="C358" s="128"/>
      <c r="D358" s="128"/>
      <c r="E358" s="128"/>
      <c r="F358" s="128"/>
      <c r="G358" s="141" t="s">
        <v>932</v>
      </c>
      <c r="H358" s="150">
        <v>1500</v>
      </c>
      <c r="I358" s="150">
        <v>0</v>
      </c>
      <c r="J358" s="150">
        <v>0</v>
      </c>
      <c r="K358" s="150">
        <v>1500</v>
      </c>
      <c r="L358" s="142"/>
    </row>
    <row r="359" spans="1:12" x14ac:dyDescent="0.25">
      <c r="A359" s="140" t="s">
        <v>933</v>
      </c>
      <c r="B359" s="127" t="s">
        <v>379</v>
      </c>
      <c r="C359" s="128"/>
      <c r="D359" s="128"/>
      <c r="E359" s="128"/>
      <c r="F359" s="128"/>
      <c r="G359" s="141" t="s">
        <v>934</v>
      </c>
      <c r="H359" s="150">
        <v>9080.48</v>
      </c>
      <c r="I359" s="150">
        <v>335.95</v>
      </c>
      <c r="J359" s="150">
        <v>0</v>
      </c>
      <c r="K359" s="150">
        <v>9416.43</v>
      </c>
      <c r="L359" s="142"/>
    </row>
    <row r="360" spans="1:12" x14ac:dyDescent="0.25">
      <c r="A360" s="140" t="s">
        <v>935</v>
      </c>
      <c r="B360" s="127" t="s">
        <v>379</v>
      </c>
      <c r="C360" s="128"/>
      <c r="D360" s="128"/>
      <c r="E360" s="128"/>
      <c r="F360" s="128"/>
      <c r="G360" s="141" t="s">
        <v>936</v>
      </c>
      <c r="H360" s="150">
        <v>1808.87</v>
      </c>
      <c r="I360" s="150">
        <v>984.9</v>
      </c>
      <c r="J360" s="150">
        <v>39.93</v>
      </c>
      <c r="K360" s="150">
        <v>2753.84</v>
      </c>
      <c r="L360" s="142"/>
    </row>
    <row r="361" spans="1:12" x14ac:dyDescent="0.25">
      <c r="A361" s="140" t="s">
        <v>937</v>
      </c>
      <c r="B361" s="127" t="s">
        <v>379</v>
      </c>
      <c r="C361" s="128"/>
      <c r="D361" s="128"/>
      <c r="E361" s="128"/>
      <c r="F361" s="128"/>
      <c r="G361" s="141" t="s">
        <v>938</v>
      </c>
      <c r="H361" s="150">
        <v>42885.01</v>
      </c>
      <c r="I361" s="150">
        <v>929.9</v>
      </c>
      <c r="J361" s="150">
        <v>0</v>
      </c>
      <c r="K361" s="150">
        <v>43814.91</v>
      </c>
      <c r="L361" s="142"/>
    </row>
    <row r="362" spans="1:12" x14ac:dyDescent="0.25">
      <c r="A362" s="140" t="s">
        <v>939</v>
      </c>
      <c r="B362" s="127" t="s">
        <v>379</v>
      </c>
      <c r="C362" s="128"/>
      <c r="D362" s="128"/>
      <c r="E362" s="128"/>
      <c r="F362" s="128"/>
      <c r="G362" s="141" t="s">
        <v>940</v>
      </c>
      <c r="H362" s="150">
        <v>2455.79</v>
      </c>
      <c r="I362" s="150">
        <v>211</v>
      </c>
      <c r="J362" s="150">
        <v>0</v>
      </c>
      <c r="K362" s="150">
        <v>2666.79</v>
      </c>
      <c r="L362" s="142"/>
    </row>
    <row r="363" spans="1:12" x14ac:dyDescent="0.25">
      <c r="A363" s="143" t="s">
        <v>379</v>
      </c>
      <c r="B363" s="127" t="s">
        <v>379</v>
      </c>
      <c r="C363" s="128"/>
      <c r="D363" s="128"/>
      <c r="E363" s="128"/>
      <c r="F363" s="128"/>
      <c r="G363" s="144" t="s">
        <v>379</v>
      </c>
      <c r="H363" s="151"/>
      <c r="I363" s="151"/>
      <c r="J363" s="151"/>
      <c r="K363" s="151"/>
      <c r="L363" s="145"/>
    </row>
    <row r="364" spans="1:12" x14ac:dyDescent="0.25">
      <c r="A364" s="135" t="s">
        <v>941</v>
      </c>
      <c r="B364" s="127" t="s">
        <v>379</v>
      </c>
      <c r="C364" s="128"/>
      <c r="D364" s="128"/>
      <c r="E364" s="128"/>
      <c r="F364" s="136" t="s">
        <v>942</v>
      </c>
      <c r="G364" s="137"/>
      <c r="H364" s="149">
        <v>12384.97</v>
      </c>
      <c r="I364" s="149">
        <v>0</v>
      </c>
      <c r="J364" s="149">
        <v>0</v>
      </c>
      <c r="K364" s="149">
        <v>12384.97</v>
      </c>
      <c r="L364" s="152">
        <f>I364-J364</f>
        <v>0</v>
      </c>
    </row>
    <row r="365" spans="1:12" x14ac:dyDescent="0.25">
      <c r="A365" s="140" t="s">
        <v>943</v>
      </c>
      <c r="B365" s="127" t="s">
        <v>379</v>
      </c>
      <c r="C365" s="128"/>
      <c r="D365" s="128"/>
      <c r="E365" s="128"/>
      <c r="F365" s="128"/>
      <c r="G365" s="141" t="s">
        <v>944</v>
      </c>
      <c r="H365" s="150">
        <v>12384.97</v>
      </c>
      <c r="I365" s="150">
        <v>0</v>
      </c>
      <c r="J365" s="150">
        <v>0</v>
      </c>
      <c r="K365" s="150">
        <v>12384.97</v>
      </c>
      <c r="L365" s="142"/>
    </row>
    <row r="366" spans="1:12" x14ac:dyDescent="0.25">
      <c r="A366" s="143" t="s">
        <v>379</v>
      </c>
      <c r="B366" s="127" t="s">
        <v>379</v>
      </c>
      <c r="C366" s="128"/>
      <c r="D366" s="128"/>
      <c r="E366" s="128"/>
      <c r="F366" s="128"/>
      <c r="G366" s="144" t="s">
        <v>379</v>
      </c>
      <c r="H366" s="151"/>
      <c r="I366" s="151"/>
      <c r="J366" s="151"/>
      <c r="K366" s="151"/>
      <c r="L366" s="145"/>
    </row>
    <row r="367" spans="1:12" x14ac:dyDescent="0.25">
      <c r="A367" s="135" t="s">
        <v>945</v>
      </c>
      <c r="B367" s="139" t="s">
        <v>379</v>
      </c>
      <c r="C367" s="136" t="s">
        <v>946</v>
      </c>
      <c r="D367" s="137"/>
      <c r="E367" s="137"/>
      <c r="F367" s="137"/>
      <c r="G367" s="137"/>
      <c r="H367" s="149">
        <v>134804.94</v>
      </c>
      <c r="I367" s="149">
        <v>35883.480000000003</v>
      </c>
      <c r="J367" s="149">
        <v>0</v>
      </c>
      <c r="K367" s="149">
        <v>170688.42</v>
      </c>
      <c r="L367" s="152">
        <f>I367-J367</f>
        <v>35883.480000000003</v>
      </c>
    </row>
    <row r="368" spans="1:12" x14ac:dyDescent="0.25">
      <c r="A368" s="135" t="s">
        <v>947</v>
      </c>
      <c r="B368" s="127" t="s">
        <v>379</v>
      </c>
      <c r="C368" s="128"/>
      <c r="D368" s="136" t="s">
        <v>946</v>
      </c>
      <c r="E368" s="137"/>
      <c r="F368" s="137"/>
      <c r="G368" s="137"/>
      <c r="H368" s="149">
        <v>134804.94</v>
      </c>
      <c r="I368" s="149">
        <v>35883.480000000003</v>
      </c>
      <c r="J368" s="149">
        <v>0</v>
      </c>
      <c r="K368" s="149">
        <v>170688.42</v>
      </c>
      <c r="L368" s="138"/>
    </row>
    <row r="369" spans="1:12" x14ac:dyDescent="0.25">
      <c r="A369" s="135" t="s">
        <v>948</v>
      </c>
      <c r="B369" s="127" t="s">
        <v>379</v>
      </c>
      <c r="C369" s="128"/>
      <c r="D369" s="128"/>
      <c r="E369" s="136" t="s">
        <v>946</v>
      </c>
      <c r="F369" s="137"/>
      <c r="G369" s="137"/>
      <c r="H369" s="149">
        <v>134804.94</v>
      </c>
      <c r="I369" s="149">
        <v>35883.480000000003</v>
      </c>
      <c r="J369" s="149">
        <v>0</v>
      </c>
      <c r="K369" s="149">
        <v>170688.42</v>
      </c>
      <c r="L369" s="138"/>
    </row>
    <row r="370" spans="1:12" x14ac:dyDescent="0.25">
      <c r="A370" s="135" t="s">
        <v>949</v>
      </c>
      <c r="B370" s="127" t="s">
        <v>379</v>
      </c>
      <c r="C370" s="128"/>
      <c r="D370" s="128"/>
      <c r="E370" s="128"/>
      <c r="F370" s="136" t="s">
        <v>950</v>
      </c>
      <c r="G370" s="137"/>
      <c r="H370" s="149">
        <v>92053.42</v>
      </c>
      <c r="I370" s="149">
        <v>28772.61</v>
      </c>
      <c r="J370" s="149">
        <v>0</v>
      </c>
      <c r="K370" s="149">
        <v>120826.03</v>
      </c>
      <c r="L370" s="152">
        <f>I370-J370</f>
        <v>28772.61</v>
      </c>
    </row>
    <row r="371" spans="1:12" x14ac:dyDescent="0.25">
      <c r="A371" s="140" t="s">
        <v>951</v>
      </c>
      <c r="B371" s="127" t="s">
        <v>379</v>
      </c>
      <c r="C371" s="128"/>
      <c r="D371" s="128"/>
      <c r="E371" s="128"/>
      <c r="F371" s="128"/>
      <c r="G371" s="141" t="s">
        <v>952</v>
      </c>
      <c r="H371" s="150">
        <v>40049.160000000003</v>
      </c>
      <c r="I371" s="150">
        <v>11723.03</v>
      </c>
      <c r="J371" s="150">
        <v>0</v>
      </c>
      <c r="K371" s="150">
        <v>51772.19</v>
      </c>
      <c r="L371" s="142"/>
    </row>
    <row r="372" spans="1:12" x14ac:dyDescent="0.25">
      <c r="A372" s="140" t="s">
        <v>953</v>
      </c>
      <c r="B372" s="127" t="s">
        <v>379</v>
      </c>
      <c r="C372" s="128"/>
      <c r="D372" s="128"/>
      <c r="E372" s="128"/>
      <c r="F372" s="128"/>
      <c r="G372" s="141" t="s">
        <v>954</v>
      </c>
      <c r="H372" s="150">
        <v>0</v>
      </c>
      <c r="I372" s="150">
        <v>3895</v>
      </c>
      <c r="J372" s="150">
        <v>0</v>
      </c>
      <c r="K372" s="150">
        <v>3895</v>
      </c>
      <c r="L372" s="142"/>
    </row>
    <row r="373" spans="1:12" x14ac:dyDescent="0.25">
      <c r="A373" s="140" t="s">
        <v>955</v>
      </c>
      <c r="B373" s="127" t="s">
        <v>379</v>
      </c>
      <c r="C373" s="128"/>
      <c r="D373" s="128"/>
      <c r="E373" s="128"/>
      <c r="F373" s="128"/>
      <c r="G373" s="141" t="s">
        <v>956</v>
      </c>
      <c r="H373" s="150">
        <v>6320</v>
      </c>
      <c r="I373" s="150">
        <v>3480</v>
      </c>
      <c r="J373" s="150">
        <v>0</v>
      </c>
      <c r="K373" s="150">
        <v>9800</v>
      </c>
      <c r="L373" s="142"/>
    </row>
    <row r="374" spans="1:12" x14ac:dyDescent="0.25">
      <c r="A374" s="140" t="s">
        <v>957</v>
      </c>
      <c r="B374" s="127" t="s">
        <v>379</v>
      </c>
      <c r="C374" s="128"/>
      <c r="D374" s="128"/>
      <c r="E374" s="128"/>
      <c r="F374" s="128"/>
      <c r="G374" s="141" t="s">
        <v>958</v>
      </c>
      <c r="H374" s="150">
        <v>345</v>
      </c>
      <c r="I374" s="150">
        <v>0</v>
      </c>
      <c r="J374" s="150">
        <v>0</v>
      </c>
      <c r="K374" s="150">
        <v>345</v>
      </c>
      <c r="L374" s="142"/>
    </row>
    <row r="375" spans="1:12" x14ac:dyDescent="0.25">
      <c r="A375" s="140" t="s">
        <v>959</v>
      </c>
      <c r="B375" s="127" t="s">
        <v>379</v>
      </c>
      <c r="C375" s="128"/>
      <c r="D375" s="128"/>
      <c r="E375" s="128"/>
      <c r="F375" s="128"/>
      <c r="G375" s="141" t="s">
        <v>960</v>
      </c>
      <c r="H375" s="150">
        <v>39419.26</v>
      </c>
      <c r="I375" s="150">
        <v>8934.58</v>
      </c>
      <c r="J375" s="150">
        <v>0</v>
      </c>
      <c r="K375" s="150">
        <v>48353.84</v>
      </c>
      <c r="L375" s="142"/>
    </row>
    <row r="376" spans="1:12" x14ac:dyDescent="0.25">
      <c r="A376" s="140" t="s">
        <v>961</v>
      </c>
      <c r="B376" s="127" t="s">
        <v>379</v>
      </c>
      <c r="C376" s="128"/>
      <c r="D376" s="128"/>
      <c r="E376" s="128"/>
      <c r="F376" s="128"/>
      <c r="G376" s="141" t="s">
        <v>962</v>
      </c>
      <c r="H376" s="150">
        <v>5920</v>
      </c>
      <c r="I376" s="150">
        <v>740</v>
      </c>
      <c r="J376" s="150">
        <v>0</v>
      </c>
      <c r="K376" s="150">
        <v>6660</v>
      </c>
      <c r="L376" s="142"/>
    </row>
    <row r="377" spans="1:12" x14ac:dyDescent="0.25">
      <c r="A377" s="143" t="s">
        <v>379</v>
      </c>
      <c r="B377" s="127" t="s">
        <v>379</v>
      </c>
      <c r="C377" s="128"/>
      <c r="D377" s="128"/>
      <c r="E377" s="128"/>
      <c r="F377" s="128"/>
      <c r="G377" s="144" t="s">
        <v>379</v>
      </c>
      <c r="H377" s="151"/>
      <c r="I377" s="151"/>
      <c r="J377" s="151"/>
      <c r="K377" s="151"/>
      <c r="L377" s="145"/>
    </row>
    <row r="378" spans="1:12" x14ac:dyDescent="0.25">
      <c r="A378" s="135" t="s">
        <v>963</v>
      </c>
      <c r="B378" s="127" t="s">
        <v>379</v>
      </c>
      <c r="C378" s="128"/>
      <c r="D378" s="128"/>
      <c r="E378" s="128"/>
      <c r="F378" s="136" t="s">
        <v>964</v>
      </c>
      <c r="G378" s="137"/>
      <c r="H378" s="149">
        <v>20790</v>
      </c>
      <c r="I378" s="149">
        <v>0</v>
      </c>
      <c r="J378" s="149">
        <v>0</v>
      </c>
      <c r="K378" s="149">
        <v>20790</v>
      </c>
      <c r="L378" s="152">
        <f>I378-J378</f>
        <v>0</v>
      </c>
    </row>
    <row r="379" spans="1:12" x14ac:dyDescent="0.25">
      <c r="A379" s="140" t="s">
        <v>965</v>
      </c>
      <c r="B379" s="127" t="s">
        <v>379</v>
      </c>
      <c r="C379" s="128"/>
      <c r="D379" s="128"/>
      <c r="E379" s="128"/>
      <c r="F379" s="128"/>
      <c r="G379" s="141" t="s">
        <v>966</v>
      </c>
      <c r="H379" s="150">
        <v>20790</v>
      </c>
      <c r="I379" s="150">
        <v>0</v>
      </c>
      <c r="J379" s="150">
        <v>0</v>
      </c>
      <c r="K379" s="150">
        <v>20790</v>
      </c>
      <c r="L379" s="142"/>
    </row>
    <row r="380" spans="1:12" x14ac:dyDescent="0.25">
      <c r="A380" s="143" t="s">
        <v>379</v>
      </c>
      <c r="B380" s="127" t="s">
        <v>379</v>
      </c>
      <c r="C380" s="128"/>
      <c r="D380" s="128"/>
      <c r="E380" s="128"/>
      <c r="F380" s="128"/>
      <c r="G380" s="144" t="s">
        <v>379</v>
      </c>
      <c r="H380" s="151"/>
      <c r="I380" s="151"/>
      <c r="J380" s="151"/>
      <c r="K380" s="151"/>
      <c r="L380" s="145"/>
    </row>
    <row r="381" spans="1:12" x14ac:dyDescent="0.25">
      <c r="A381" s="135" t="s">
        <v>967</v>
      </c>
      <c r="B381" s="127" t="s">
        <v>379</v>
      </c>
      <c r="C381" s="128"/>
      <c r="D381" s="128"/>
      <c r="E381" s="128"/>
      <c r="F381" s="136" t="s">
        <v>968</v>
      </c>
      <c r="G381" s="137"/>
      <c r="H381" s="149">
        <v>17882.62</v>
      </c>
      <c r="I381" s="149">
        <v>5960.87</v>
      </c>
      <c r="J381" s="149">
        <v>0</v>
      </c>
      <c r="K381" s="149">
        <v>23843.49</v>
      </c>
      <c r="L381" s="152">
        <f>I381-J381</f>
        <v>5960.87</v>
      </c>
    </row>
    <row r="382" spans="1:12" x14ac:dyDescent="0.25">
      <c r="A382" s="140" t="s">
        <v>969</v>
      </c>
      <c r="B382" s="127" t="s">
        <v>379</v>
      </c>
      <c r="C382" s="128"/>
      <c r="D382" s="128"/>
      <c r="E382" s="128"/>
      <c r="F382" s="128"/>
      <c r="G382" s="141" t="s">
        <v>970</v>
      </c>
      <c r="H382" s="150">
        <v>17882.62</v>
      </c>
      <c r="I382" s="150">
        <v>5960.87</v>
      </c>
      <c r="J382" s="150">
        <v>0</v>
      </c>
      <c r="K382" s="150">
        <v>23843.49</v>
      </c>
      <c r="L382" s="142"/>
    </row>
    <row r="383" spans="1:12" x14ac:dyDescent="0.25">
      <c r="A383" s="143" t="s">
        <v>379</v>
      </c>
      <c r="B383" s="127" t="s">
        <v>379</v>
      </c>
      <c r="C383" s="128"/>
      <c r="D383" s="128"/>
      <c r="E383" s="128"/>
      <c r="F383" s="128"/>
      <c r="G383" s="144" t="s">
        <v>379</v>
      </c>
      <c r="H383" s="151"/>
      <c r="I383" s="151"/>
      <c r="J383" s="151"/>
      <c r="K383" s="151"/>
      <c r="L383" s="145"/>
    </row>
    <row r="384" spans="1:12" x14ac:dyDescent="0.25">
      <c r="A384" s="135" t="s">
        <v>971</v>
      </c>
      <c r="B384" s="127" t="s">
        <v>379</v>
      </c>
      <c r="C384" s="128"/>
      <c r="D384" s="128"/>
      <c r="E384" s="128"/>
      <c r="F384" s="136" t="s">
        <v>942</v>
      </c>
      <c r="G384" s="137"/>
      <c r="H384" s="149">
        <v>4078.9</v>
      </c>
      <c r="I384" s="149">
        <v>1150</v>
      </c>
      <c r="J384" s="149">
        <v>0</v>
      </c>
      <c r="K384" s="149">
        <v>5228.8999999999996</v>
      </c>
      <c r="L384" s="152">
        <f>I384-J384</f>
        <v>1150</v>
      </c>
    </row>
    <row r="385" spans="1:12" x14ac:dyDescent="0.25">
      <c r="A385" s="140" t="s">
        <v>972</v>
      </c>
      <c r="B385" s="127" t="s">
        <v>379</v>
      </c>
      <c r="C385" s="128"/>
      <c r="D385" s="128"/>
      <c r="E385" s="128"/>
      <c r="F385" s="128"/>
      <c r="G385" s="141" t="s">
        <v>944</v>
      </c>
      <c r="H385" s="150">
        <v>628.9</v>
      </c>
      <c r="I385" s="150">
        <v>0</v>
      </c>
      <c r="J385" s="150">
        <v>0</v>
      </c>
      <c r="K385" s="150">
        <v>628.9</v>
      </c>
      <c r="L385" s="142"/>
    </row>
    <row r="386" spans="1:12" x14ac:dyDescent="0.25">
      <c r="A386" s="140" t="s">
        <v>973</v>
      </c>
      <c r="B386" s="127" t="s">
        <v>379</v>
      </c>
      <c r="C386" s="128"/>
      <c r="D386" s="128"/>
      <c r="E386" s="128"/>
      <c r="F386" s="128"/>
      <c r="G386" s="141" t="s">
        <v>974</v>
      </c>
      <c r="H386" s="150">
        <v>1750</v>
      </c>
      <c r="I386" s="150">
        <v>0</v>
      </c>
      <c r="J386" s="150">
        <v>0</v>
      </c>
      <c r="K386" s="150">
        <v>1750</v>
      </c>
      <c r="L386" s="142"/>
    </row>
    <row r="387" spans="1:12" x14ac:dyDescent="0.25">
      <c r="A387" s="140" t="s">
        <v>975</v>
      </c>
      <c r="B387" s="127" t="s">
        <v>379</v>
      </c>
      <c r="C387" s="128"/>
      <c r="D387" s="128"/>
      <c r="E387" s="128"/>
      <c r="F387" s="128"/>
      <c r="G387" s="141" t="s">
        <v>976</v>
      </c>
      <c r="H387" s="150">
        <v>1700</v>
      </c>
      <c r="I387" s="150">
        <v>1150</v>
      </c>
      <c r="J387" s="150">
        <v>0</v>
      </c>
      <c r="K387" s="150">
        <v>2850</v>
      </c>
      <c r="L387" s="142"/>
    </row>
    <row r="388" spans="1:12" x14ac:dyDescent="0.25">
      <c r="A388" s="143" t="s">
        <v>379</v>
      </c>
      <c r="B388" s="127" t="s">
        <v>379</v>
      </c>
      <c r="C388" s="128"/>
      <c r="D388" s="128"/>
      <c r="E388" s="128"/>
      <c r="F388" s="128"/>
      <c r="G388" s="144" t="s">
        <v>379</v>
      </c>
      <c r="H388" s="151"/>
      <c r="I388" s="151"/>
      <c r="J388" s="151"/>
      <c r="K388" s="151"/>
      <c r="L388" s="145"/>
    </row>
    <row r="389" spans="1:12" x14ac:dyDescent="0.25">
      <c r="A389" s="135" t="s">
        <v>977</v>
      </c>
      <c r="B389" s="139" t="s">
        <v>379</v>
      </c>
      <c r="C389" s="136" t="s">
        <v>978</v>
      </c>
      <c r="D389" s="137"/>
      <c r="E389" s="137"/>
      <c r="F389" s="137"/>
      <c r="G389" s="137"/>
      <c r="H389" s="149">
        <v>3413.58</v>
      </c>
      <c r="I389" s="149">
        <v>16137.86</v>
      </c>
      <c r="J389" s="149">
        <v>0</v>
      </c>
      <c r="K389" s="149">
        <v>19551.439999999999</v>
      </c>
      <c r="L389" s="152">
        <f>I389-J389</f>
        <v>16137.86</v>
      </c>
    </row>
    <row r="390" spans="1:12" x14ac:dyDescent="0.25">
      <c r="A390" s="135" t="s">
        <v>979</v>
      </c>
      <c r="B390" s="127" t="s">
        <v>379</v>
      </c>
      <c r="C390" s="128"/>
      <c r="D390" s="136" t="s">
        <v>978</v>
      </c>
      <c r="E390" s="137"/>
      <c r="F390" s="137"/>
      <c r="G390" s="137"/>
      <c r="H390" s="149">
        <v>3413.58</v>
      </c>
      <c r="I390" s="149">
        <v>16137.86</v>
      </c>
      <c r="J390" s="149">
        <v>0</v>
      </c>
      <c r="K390" s="149">
        <v>19551.439999999999</v>
      </c>
      <c r="L390" s="138"/>
    </row>
    <row r="391" spans="1:12" x14ac:dyDescent="0.25">
      <c r="A391" s="135" t="s">
        <v>980</v>
      </c>
      <c r="B391" s="127" t="s">
        <v>379</v>
      </c>
      <c r="C391" s="128"/>
      <c r="D391" s="128"/>
      <c r="E391" s="136" t="s">
        <v>978</v>
      </c>
      <c r="F391" s="137"/>
      <c r="G391" s="137"/>
      <c r="H391" s="149">
        <v>3413.58</v>
      </c>
      <c r="I391" s="149">
        <v>16137.86</v>
      </c>
      <c r="J391" s="149">
        <v>0</v>
      </c>
      <c r="K391" s="149">
        <v>19551.439999999999</v>
      </c>
      <c r="L391" s="138"/>
    </row>
    <row r="392" spans="1:12" x14ac:dyDescent="0.25">
      <c r="A392" s="135" t="s">
        <v>981</v>
      </c>
      <c r="B392" s="127" t="s">
        <v>379</v>
      </c>
      <c r="C392" s="128"/>
      <c r="D392" s="128"/>
      <c r="E392" s="128"/>
      <c r="F392" s="136" t="s">
        <v>982</v>
      </c>
      <c r="G392" s="137"/>
      <c r="H392" s="149">
        <v>3413.58</v>
      </c>
      <c r="I392" s="149">
        <v>1137.8599999999999</v>
      </c>
      <c r="J392" s="149">
        <v>0</v>
      </c>
      <c r="K392" s="149">
        <v>4551.4399999999996</v>
      </c>
      <c r="L392" s="152">
        <f>I392-J392</f>
        <v>1137.8599999999999</v>
      </c>
    </row>
    <row r="393" spans="1:12" x14ac:dyDescent="0.25">
      <c r="A393" s="140" t="s">
        <v>983</v>
      </c>
      <c r="B393" s="127" t="s">
        <v>379</v>
      </c>
      <c r="C393" s="128"/>
      <c r="D393" s="128"/>
      <c r="E393" s="128"/>
      <c r="F393" s="128"/>
      <c r="G393" s="141" t="s">
        <v>984</v>
      </c>
      <c r="H393" s="150">
        <v>3413.58</v>
      </c>
      <c r="I393" s="150">
        <v>1137.8599999999999</v>
      </c>
      <c r="J393" s="150">
        <v>0</v>
      </c>
      <c r="K393" s="150">
        <v>4551.4399999999996</v>
      </c>
      <c r="L393" s="142"/>
    </row>
    <row r="394" spans="1:12" x14ac:dyDescent="0.25">
      <c r="A394" s="143" t="s">
        <v>379</v>
      </c>
      <c r="B394" s="127" t="s">
        <v>379</v>
      </c>
      <c r="C394" s="128"/>
      <c r="D394" s="128"/>
      <c r="E394" s="128"/>
      <c r="F394" s="128"/>
      <c r="G394" s="144" t="s">
        <v>379</v>
      </c>
      <c r="H394" s="151"/>
      <c r="I394" s="151"/>
      <c r="J394" s="151"/>
      <c r="K394" s="151"/>
      <c r="L394" s="145"/>
    </row>
    <row r="395" spans="1:12" x14ac:dyDescent="0.25">
      <c r="A395" s="135" t="s">
        <v>985</v>
      </c>
      <c r="B395" s="127" t="s">
        <v>379</v>
      </c>
      <c r="C395" s="128"/>
      <c r="D395" s="128"/>
      <c r="E395" s="128"/>
      <c r="F395" s="136" t="s">
        <v>986</v>
      </c>
      <c r="G395" s="137"/>
      <c r="H395" s="149">
        <v>0</v>
      </c>
      <c r="I395" s="149">
        <v>15000</v>
      </c>
      <c r="J395" s="149">
        <v>0</v>
      </c>
      <c r="K395" s="149">
        <v>15000</v>
      </c>
      <c r="L395" s="152">
        <f>I395-J395</f>
        <v>15000</v>
      </c>
    </row>
    <row r="396" spans="1:12" x14ac:dyDescent="0.25">
      <c r="A396" s="140" t="s">
        <v>987</v>
      </c>
      <c r="B396" s="127" t="s">
        <v>379</v>
      </c>
      <c r="C396" s="128"/>
      <c r="D396" s="128"/>
      <c r="E396" s="128"/>
      <c r="F396" s="128"/>
      <c r="G396" s="141" t="s">
        <v>988</v>
      </c>
      <c r="H396" s="150">
        <v>0</v>
      </c>
      <c r="I396" s="150">
        <v>15000</v>
      </c>
      <c r="J396" s="150">
        <v>0</v>
      </c>
      <c r="K396" s="150">
        <v>15000</v>
      </c>
      <c r="L396" s="142"/>
    </row>
    <row r="397" spans="1:12" x14ac:dyDescent="0.25">
      <c r="A397" s="143" t="s">
        <v>379</v>
      </c>
      <c r="B397" s="127" t="s">
        <v>379</v>
      </c>
      <c r="C397" s="128"/>
      <c r="D397" s="128"/>
      <c r="E397" s="128"/>
      <c r="F397" s="128"/>
      <c r="G397" s="144" t="s">
        <v>379</v>
      </c>
      <c r="H397" s="151"/>
      <c r="I397" s="151"/>
      <c r="J397" s="151"/>
      <c r="K397" s="151"/>
      <c r="L397" s="145"/>
    </row>
    <row r="398" spans="1:12" x14ac:dyDescent="0.25">
      <c r="A398" s="135" t="s">
        <v>989</v>
      </c>
      <c r="B398" s="139" t="s">
        <v>379</v>
      </c>
      <c r="C398" s="136" t="s">
        <v>990</v>
      </c>
      <c r="D398" s="137"/>
      <c r="E398" s="137"/>
      <c r="F398" s="137"/>
      <c r="G398" s="137"/>
      <c r="H398" s="149">
        <v>173045.87</v>
      </c>
      <c r="I398" s="149">
        <v>99578.68</v>
      </c>
      <c r="J398" s="149">
        <v>3439.99</v>
      </c>
      <c r="K398" s="149">
        <v>269184.56</v>
      </c>
      <c r="L398" s="152">
        <f>I398-J398</f>
        <v>96138.689999999988</v>
      </c>
    </row>
    <row r="399" spans="1:12" x14ac:dyDescent="0.25">
      <c r="A399" s="135" t="s">
        <v>991</v>
      </c>
      <c r="B399" s="127" t="s">
        <v>379</v>
      </c>
      <c r="C399" s="128"/>
      <c r="D399" s="136" t="s">
        <v>990</v>
      </c>
      <c r="E399" s="137"/>
      <c r="F399" s="137"/>
      <c r="G399" s="137"/>
      <c r="H399" s="149">
        <v>173045.87</v>
      </c>
      <c r="I399" s="149">
        <v>99578.68</v>
      </c>
      <c r="J399" s="149">
        <v>3439.99</v>
      </c>
      <c r="K399" s="149">
        <v>269184.56</v>
      </c>
      <c r="L399" s="138"/>
    </row>
    <row r="400" spans="1:12" x14ac:dyDescent="0.25">
      <c r="A400" s="135" t="s">
        <v>992</v>
      </c>
      <c r="B400" s="127" t="s">
        <v>379</v>
      </c>
      <c r="C400" s="128"/>
      <c r="D400" s="128"/>
      <c r="E400" s="136" t="s">
        <v>990</v>
      </c>
      <c r="F400" s="137"/>
      <c r="G400" s="137"/>
      <c r="H400" s="149">
        <v>173045.87</v>
      </c>
      <c r="I400" s="149">
        <v>99578.68</v>
      </c>
      <c r="J400" s="149">
        <v>3439.99</v>
      </c>
      <c r="K400" s="149">
        <v>269184.56</v>
      </c>
      <c r="L400" s="138"/>
    </row>
    <row r="401" spans="1:12" x14ac:dyDescent="0.25">
      <c r="A401" s="135" t="s">
        <v>993</v>
      </c>
      <c r="B401" s="127" t="s">
        <v>379</v>
      </c>
      <c r="C401" s="128"/>
      <c r="D401" s="128"/>
      <c r="E401" s="128"/>
      <c r="F401" s="136" t="s">
        <v>986</v>
      </c>
      <c r="G401" s="137"/>
      <c r="H401" s="149">
        <v>32047.43</v>
      </c>
      <c r="I401" s="149">
        <v>1688</v>
      </c>
      <c r="J401" s="149">
        <v>3439.99</v>
      </c>
      <c r="K401" s="149">
        <v>30295.439999999999</v>
      </c>
      <c r="L401" s="156">
        <f>I401-J401</f>
        <v>-1751.9899999999998</v>
      </c>
    </row>
    <row r="402" spans="1:12" x14ac:dyDescent="0.25">
      <c r="A402" s="140" t="s">
        <v>994</v>
      </c>
      <c r="B402" s="127" t="s">
        <v>379</v>
      </c>
      <c r="C402" s="128"/>
      <c r="D402" s="128"/>
      <c r="E402" s="128"/>
      <c r="F402" s="128"/>
      <c r="G402" s="141" t="s">
        <v>938</v>
      </c>
      <c r="H402" s="150">
        <v>775.35</v>
      </c>
      <c r="I402" s="150">
        <v>0</v>
      </c>
      <c r="J402" s="150">
        <v>0</v>
      </c>
      <c r="K402" s="150">
        <v>775.35</v>
      </c>
      <c r="L402" s="142"/>
    </row>
    <row r="403" spans="1:12" x14ac:dyDescent="0.25">
      <c r="A403" s="140" t="s">
        <v>995</v>
      </c>
      <c r="B403" s="127" t="s">
        <v>379</v>
      </c>
      <c r="C403" s="128"/>
      <c r="D403" s="128"/>
      <c r="E403" s="128"/>
      <c r="F403" s="128"/>
      <c r="G403" s="141" t="s">
        <v>988</v>
      </c>
      <c r="H403" s="150">
        <v>31272.080000000002</v>
      </c>
      <c r="I403" s="150">
        <v>1688</v>
      </c>
      <c r="J403" s="150">
        <v>3439.99</v>
      </c>
      <c r="K403" s="150">
        <v>29520.09</v>
      </c>
      <c r="L403" s="142"/>
    </row>
    <row r="404" spans="1:12" x14ac:dyDescent="0.25">
      <c r="A404" s="143" t="s">
        <v>379</v>
      </c>
      <c r="B404" s="127" t="s">
        <v>379</v>
      </c>
      <c r="C404" s="128"/>
      <c r="D404" s="128"/>
      <c r="E404" s="128"/>
      <c r="F404" s="128"/>
      <c r="G404" s="144" t="s">
        <v>379</v>
      </c>
      <c r="H404" s="151"/>
      <c r="I404" s="151"/>
      <c r="J404" s="151"/>
      <c r="K404" s="151"/>
      <c r="L404" s="145"/>
    </row>
    <row r="405" spans="1:12" x14ac:dyDescent="0.25">
      <c r="A405" s="135" t="s">
        <v>996</v>
      </c>
      <c r="B405" s="127" t="s">
        <v>379</v>
      </c>
      <c r="C405" s="128"/>
      <c r="D405" s="128"/>
      <c r="E405" s="128"/>
      <c r="F405" s="136" t="s">
        <v>997</v>
      </c>
      <c r="G405" s="137"/>
      <c r="H405" s="149">
        <v>140002.44</v>
      </c>
      <c r="I405" s="149">
        <v>97890.68</v>
      </c>
      <c r="J405" s="149">
        <v>0</v>
      </c>
      <c r="K405" s="149">
        <v>237893.12</v>
      </c>
      <c r="L405" s="152">
        <f>I405-J405</f>
        <v>97890.68</v>
      </c>
    </row>
    <row r="406" spans="1:12" x14ac:dyDescent="0.25">
      <c r="A406" s="140" t="s">
        <v>998</v>
      </c>
      <c r="B406" s="127" t="s">
        <v>379</v>
      </c>
      <c r="C406" s="128"/>
      <c r="D406" s="128"/>
      <c r="E406" s="128"/>
      <c r="F406" s="128"/>
      <c r="G406" s="141" t="s">
        <v>999</v>
      </c>
      <c r="H406" s="150">
        <v>128454.04</v>
      </c>
      <c r="I406" s="150">
        <v>77122.789999999994</v>
      </c>
      <c r="J406" s="150">
        <v>0</v>
      </c>
      <c r="K406" s="150">
        <v>205576.83</v>
      </c>
      <c r="L406" s="142"/>
    </row>
    <row r="407" spans="1:12" x14ac:dyDescent="0.25">
      <c r="A407" s="140" t="s">
        <v>1000</v>
      </c>
      <c r="B407" s="127" t="s">
        <v>379</v>
      </c>
      <c r="C407" s="128"/>
      <c r="D407" s="128"/>
      <c r="E407" s="128"/>
      <c r="F407" s="128"/>
      <c r="G407" s="141" t="s">
        <v>1001</v>
      </c>
      <c r="H407" s="150">
        <v>11548.4</v>
      </c>
      <c r="I407" s="150">
        <v>20767.89</v>
      </c>
      <c r="J407" s="150">
        <v>0</v>
      </c>
      <c r="K407" s="150">
        <v>32316.29</v>
      </c>
      <c r="L407" s="142"/>
    </row>
    <row r="408" spans="1:12" x14ac:dyDescent="0.25">
      <c r="A408" s="143" t="s">
        <v>379</v>
      </c>
      <c r="B408" s="127" t="s">
        <v>379</v>
      </c>
      <c r="C408" s="128"/>
      <c r="D408" s="128"/>
      <c r="E408" s="128"/>
      <c r="F408" s="128"/>
      <c r="G408" s="144" t="s">
        <v>379</v>
      </c>
      <c r="H408" s="151"/>
      <c r="I408" s="151"/>
      <c r="J408" s="151"/>
      <c r="K408" s="151"/>
      <c r="L408" s="145"/>
    </row>
    <row r="409" spans="1:12" x14ac:dyDescent="0.25">
      <c r="A409" s="135" t="s">
        <v>1002</v>
      </c>
      <c r="B409" s="127" t="s">
        <v>379</v>
      </c>
      <c r="C409" s="128"/>
      <c r="D409" s="128"/>
      <c r="E409" s="128"/>
      <c r="F409" s="136" t="s">
        <v>1003</v>
      </c>
      <c r="G409" s="137"/>
      <c r="H409" s="149">
        <v>996</v>
      </c>
      <c r="I409" s="149">
        <v>0</v>
      </c>
      <c r="J409" s="149">
        <v>0</v>
      </c>
      <c r="K409" s="149">
        <v>996</v>
      </c>
      <c r="L409" s="152">
        <f>I409-J409</f>
        <v>0</v>
      </c>
    </row>
    <row r="410" spans="1:12" x14ac:dyDescent="0.25">
      <c r="A410" s="140" t="s">
        <v>1004</v>
      </c>
      <c r="B410" s="127" t="s">
        <v>379</v>
      </c>
      <c r="C410" s="128"/>
      <c r="D410" s="128"/>
      <c r="E410" s="128"/>
      <c r="F410" s="128"/>
      <c r="G410" s="141" t="s">
        <v>944</v>
      </c>
      <c r="H410" s="150">
        <v>996</v>
      </c>
      <c r="I410" s="150">
        <v>0</v>
      </c>
      <c r="J410" s="150">
        <v>0</v>
      </c>
      <c r="K410" s="150">
        <v>996</v>
      </c>
      <c r="L410" s="142"/>
    </row>
    <row r="411" spans="1:12" x14ac:dyDescent="0.25">
      <c r="A411" s="143" t="s">
        <v>379</v>
      </c>
      <c r="B411" s="127" t="s">
        <v>379</v>
      </c>
      <c r="C411" s="128"/>
      <c r="D411" s="128"/>
      <c r="E411" s="128"/>
      <c r="F411" s="128"/>
      <c r="G411" s="144" t="s">
        <v>379</v>
      </c>
      <c r="H411" s="151"/>
      <c r="I411" s="151"/>
      <c r="J411" s="151"/>
      <c r="K411" s="151"/>
      <c r="L411" s="145"/>
    </row>
    <row r="412" spans="1:12" x14ac:dyDescent="0.25">
      <c r="A412" s="135" t="s">
        <v>1005</v>
      </c>
      <c r="B412" s="139" t="s">
        <v>379</v>
      </c>
      <c r="C412" s="136" t="s">
        <v>1006</v>
      </c>
      <c r="D412" s="137"/>
      <c r="E412" s="137"/>
      <c r="F412" s="137"/>
      <c r="G412" s="137"/>
      <c r="H412" s="149">
        <v>10494.18</v>
      </c>
      <c r="I412" s="149">
        <v>4975.04</v>
      </c>
      <c r="J412" s="149">
        <v>0</v>
      </c>
      <c r="K412" s="149">
        <v>15469.22</v>
      </c>
      <c r="L412" s="152">
        <f>I412-J412</f>
        <v>4975.04</v>
      </c>
    </row>
    <row r="413" spans="1:12" x14ac:dyDescent="0.25">
      <c r="A413" s="135" t="s">
        <v>1007</v>
      </c>
      <c r="B413" s="127" t="s">
        <v>379</v>
      </c>
      <c r="C413" s="128"/>
      <c r="D413" s="136" t="s">
        <v>1006</v>
      </c>
      <c r="E413" s="137"/>
      <c r="F413" s="137"/>
      <c r="G413" s="137"/>
      <c r="H413" s="149">
        <v>10494.18</v>
      </c>
      <c r="I413" s="149">
        <v>4975.04</v>
      </c>
      <c r="J413" s="149">
        <v>0</v>
      </c>
      <c r="K413" s="149">
        <v>15469.22</v>
      </c>
      <c r="L413" s="138"/>
    </row>
    <row r="414" spans="1:12" x14ac:dyDescent="0.25">
      <c r="A414" s="135" t="s">
        <v>1008</v>
      </c>
      <c r="B414" s="127" t="s">
        <v>379</v>
      </c>
      <c r="C414" s="128"/>
      <c r="D414" s="128"/>
      <c r="E414" s="136" t="s">
        <v>1006</v>
      </c>
      <c r="F414" s="137"/>
      <c r="G414" s="137"/>
      <c r="H414" s="149">
        <v>10494.18</v>
      </c>
      <c r="I414" s="149">
        <v>4975.04</v>
      </c>
      <c r="J414" s="149">
        <v>0</v>
      </c>
      <c r="K414" s="149">
        <v>15469.22</v>
      </c>
      <c r="L414" s="138"/>
    </row>
    <row r="415" spans="1:12" x14ac:dyDescent="0.25">
      <c r="A415" s="135" t="s">
        <v>1009</v>
      </c>
      <c r="B415" s="127" t="s">
        <v>379</v>
      </c>
      <c r="C415" s="128"/>
      <c r="D415" s="128"/>
      <c r="E415" s="128"/>
      <c r="F415" s="136" t="s">
        <v>1010</v>
      </c>
      <c r="G415" s="137"/>
      <c r="H415" s="149">
        <v>6056</v>
      </c>
      <c r="I415" s="149">
        <v>2838.81</v>
      </c>
      <c r="J415" s="149">
        <v>0</v>
      </c>
      <c r="K415" s="149">
        <v>8894.81</v>
      </c>
      <c r="L415" s="152">
        <f>I415-J415</f>
        <v>2838.81</v>
      </c>
    </row>
    <row r="416" spans="1:12" x14ac:dyDescent="0.25">
      <c r="A416" s="140" t="s">
        <v>1011</v>
      </c>
      <c r="B416" s="127" t="s">
        <v>379</v>
      </c>
      <c r="C416" s="128"/>
      <c r="D416" s="128"/>
      <c r="E416" s="128"/>
      <c r="F416" s="128"/>
      <c r="G416" s="141" t="s">
        <v>1012</v>
      </c>
      <c r="H416" s="150">
        <v>2696</v>
      </c>
      <c r="I416" s="150">
        <v>1698</v>
      </c>
      <c r="J416" s="150">
        <v>0</v>
      </c>
      <c r="K416" s="150">
        <v>4394</v>
      </c>
      <c r="L416" s="142"/>
    </row>
    <row r="417" spans="1:12" x14ac:dyDescent="0.25">
      <c r="A417" s="140" t="s">
        <v>1013</v>
      </c>
      <c r="B417" s="127" t="s">
        <v>379</v>
      </c>
      <c r="C417" s="128"/>
      <c r="D417" s="128"/>
      <c r="E417" s="128"/>
      <c r="F417" s="128"/>
      <c r="G417" s="141" t="s">
        <v>1014</v>
      </c>
      <c r="H417" s="150">
        <v>3360</v>
      </c>
      <c r="I417" s="150">
        <v>1140.81</v>
      </c>
      <c r="J417" s="150">
        <v>0</v>
      </c>
      <c r="K417" s="150">
        <v>4500.8100000000004</v>
      </c>
      <c r="L417" s="142"/>
    </row>
    <row r="418" spans="1:12" x14ac:dyDescent="0.25">
      <c r="A418" s="143" t="s">
        <v>379</v>
      </c>
      <c r="B418" s="127" t="s">
        <v>379</v>
      </c>
      <c r="C418" s="128"/>
      <c r="D418" s="128"/>
      <c r="E418" s="128"/>
      <c r="F418" s="128"/>
      <c r="G418" s="144" t="s">
        <v>379</v>
      </c>
      <c r="H418" s="151"/>
      <c r="I418" s="151"/>
      <c r="J418" s="151"/>
      <c r="K418" s="151"/>
      <c r="L418" s="145"/>
    </row>
    <row r="419" spans="1:12" x14ac:dyDescent="0.25">
      <c r="A419" s="135" t="s">
        <v>1015</v>
      </c>
      <c r="B419" s="127" t="s">
        <v>379</v>
      </c>
      <c r="C419" s="128"/>
      <c r="D419" s="128"/>
      <c r="E419" s="128"/>
      <c r="F419" s="136" t="s">
        <v>1016</v>
      </c>
      <c r="G419" s="137"/>
      <c r="H419" s="149">
        <v>0</v>
      </c>
      <c r="I419" s="149">
        <v>2136.23</v>
      </c>
      <c r="J419" s="149">
        <v>0</v>
      </c>
      <c r="K419" s="149">
        <v>2136.23</v>
      </c>
      <c r="L419" s="152">
        <f>I419-J419</f>
        <v>2136.23</v>
      </c>
    </row>
    <row r="420" spans="1:12" x14ac:dyDescent="0.25">
      <c r="A420" s="140" t="s">
        <v>1017</v>
      </c>
      <c r="B420" s="127" t="s">
        <v>379</v>
      </c>
      <c r="C420" s="128"/>
      <c r="D420" s="128"/>
      <c r="E420" s="128"/>
      <c r="F420" s="128"/>
      <c r="G420" s="141" t="s">
        <v>1018</v>
      </c>
      <c r="H420" s="150">
        <v>0</v>
      </c>
      <c r="I420" s="150">
        <v>1993.61</v>
      </c>
      <c r="J420" s="150">
        <v>0</v>
      </c>
      <c r="K420" s="150">
        <v>1993.61</v>
      </c>
      <c r="L420" s="142"/>
    </row>
    <row r="421" spans="1:12" x14ac:dyDescent="0.25">
      <c r="A421" s="140" t="s">
        <v>1019</v>
      </c>
      <c r="B421" s="127" t="s">
        <v>379</v>
      </c>
      <c r="C421" s="128"/>
      <c r="D421" s="128"/>
      <c r="E421" s="128"/>
      <c r="F421" s="128"/>
      <c r="G421" s="141" t="s">
        <v>1020</v>
      </c>
      <c r="H421" s="150">
        <v>0</v>
      </c>
      <c r="I421" s="150">
        <v>142.62</v>
      </c>
      <c r="J421" s="150">
        <v>0</v>
      </c>
      <c r="K421" s="150">
        <v>142.62</v>
      </c>
      <c r="L421" s="142"/>
    </row>
    <row r="422" spans="1:12" x14ac:dyDescent="0.25">
      <c r="A422" s="143" t="s">
        <v>379</v>
      </c>
      <c r="B422" s="127" t="s">
        <v>379</v>
      </c>
      <c r="C422" s="128"/>
      <c r="D422" s="128"/>
      <c r="E422" s="128"/>
      <c r="F422" s="128"/>
      <c r="G422" s="144" t="s">
        <v>379</v>
      </c>
      <c r="H422" s="151"/>
      <c r="I422" s="151"/>
      <c r="J422" s="151"/>
      <c r="K422" s="151"/>
      <c r="L422" s="145"/>
    </row>
    <row r="423" spans="1:12" x14ac:dyDescent="0.25">
      <c r="A423" s="135" t="s">
        <v>1021</v>
      </c>
      <c r="B423" s="127" t="s">
        <v>379</v>
      </c>
      <c r="C423" s="128"/>
      <c r="D423" s="128"/>
      <c r="E423" s="128"/>
      <c r="F423" s="136" t="s">
        <v>1022</v>
      </c>
      <c r="G423" s="137"/>
      <c r="H423" s="149">
        <v>4438.18</v>
      </c>
      <c r="I423" s="149">
        <v>0</v>
      </c>
      <c r="J423" s="149">
        <v>0</v>
      </c>
      <c r="K423" s="149">
        <v>4438.18</v>
      </c>
      <c r="L423" s="152">
        <f>I423-J423</f>
        <v>0</v>
      </c>
    </row>
    <row r="424" spans="1:12" x14ac:dyDescent="0.25">
      <c r="A424" s="140" t="s">
        <v>1023</v>
      </c>
      <c r="B424" s="127" t="s">
        <v>379</v>
      </c>
      <c r="C424" s="128"/>
      <c r="D424" s="128"/>
      <c r="E424" s="128"/>
      <c r="F424" s="128"/>
      <c r="G424" s="141" t="s">
        <v>1024</v>
      </c>
      <c r="H424" s="150">
        <v>4438.18</v>
      </c>
      <c r="I424" s="150">
        <v>0</v>
      </c>
      <c r="J424" s="150">
        <v>0</v>
      </c>
      <c r="K424" s="150">
        <v>4438.18</v>
      </c>
      <c r="L424" s="142"/>
    </row>
    <row r="425" spans="1:12" x14ac:dyDescent="0.25">
      <c r="A425" s="143" t="s">
        <v>379</v>
      </c>
      <c r="B425" s="127" t="s">
        <v>379</v>
      </c>
      <c r="C425" s="128"/>
      <c r="D425" s="128"/>
      <c r="E425" s="128"/>
      <c r="F425" s="128"/>
      <c r="G425" s="144" t="s">
        <v>379</v>
      </c>
      <c r="H425" s="151"/>
      <c r="I425" s="151"/>
      <c r="J425" s="151"/>
      <c r="K425" s="151"/>
      <c r="L425" s="145"/>
    </row>
    <row r="426" spans="1:12" x14ac:dyDescent="0.25">
      <c r="A426" s="135" t="s">
        <v>1025</v>
      </c>
      <c r="B426" s="139" t="s">
        <v>379</v>
      </c>
      <c r="C426" s="136" t="s">
        <v>1026</v>
      </c>
      <c r="D426" s="137"/>
      <c r="E426" s="137"/>
      <c r="F426" s="137"/>
      <c r="G426" s="137"/>
      <c r="H426" s="149">
        <v>91124.85</v>
      </c>
      <c r="I426" s="149">
        <v>19969.400000000001</v>
      </c>
      <c r="J426" s="149">
        <v>0</v>
      </c>
      <c r="K426" s="149">
        <v>111094.25</v>
      </c>
      <c r="L426" s="152">
        <f>I426-J426</f>
        <v>19969.400000000001</v>
      </c>
    </row>
    <row r="427" spans="1:12" x14ac:dyDescent="0.25">
      <c r="A427" s="135" t="s">
        <v>1027</v>
      </c>
      <c r="B427" s="127" t="s">
        <v>379</v>
      </c>
      <c r="C427" s="128"/>
      <c r="D427" s="136" t="s">
        <v>1026</v>
      </c>
      <c r="E427" s="137"/>
      <c r="F427" s="137"/>
      <c r="G427" s="137"/>
      <c r="H427" s="149">
        <v>91124.85</v>
      </c>
      <c r="I427" s="149">
        <v>19969.400000000001</v>
      </c>
      <c r="J427" s="149">
        <v>0</v>
      </c>
      <c r="K427" s="149">
        <v>111094.25</v>
      </c>
      <c r="L427" s="138"/>
    </row>
    <row r="428" spans="1:12" x14ac:dyDescent="0.25">
      <c r="A428" s="135" t="s">
        <v>1028</v>
      </c>
      <c r="B428" s="127" t="s">
        <v>379</v>
      </c>
      <c r="C428" s="128"/>
      <c r="D428" s="128"/>
      <c r="E428" s="136" t="s">
        <v>1026</v>
      </c>
      <c r="F428" s="137"/>
      <c r="G428" s="137"/>
      <c r="H428" s="149">
        <v>91124.85</v>
      </c>
      <c r="I428" s="149">
        <v>19969.400000000001</v>
      </c>
      <c r="J428" s="149">
        <v>0</v>
      </c>
      <c r="K428" s="149">
        <v>111094.25</v>
      </c>
      <c r="L428" s="138"/>
    </row>
    <row r="429" spans="1:12" x14ac:dyDescent="0.25">
      <c r="A429" s="135" t="s">
        <v>1029</v>
      </c>
      <c r="B429" s="127" t="s">
        <v>379</v>
      </c>
      <c r="C429" s="128"/>
      <c r="D429" s="128"/>
      <c r="E429" s="128"/>
      <c r="F429" s="136" t="s">
        <v>1030</v>
      </c>
      <c r="G429" s="137"/>
      <c r="H429" s="149">
        <v>0</v>
      </c>
      <c r="I429" s="149">
        <v>814</v>
      </c>
      <c r="J429" s="149">
        <v>0</v>
      </c>
      <c r="K429" s="149">
        <v>814</v>
      </c>
      <c r="L429" s="152">
        <f>I429-J429</f>
        <v>814</v>
      </c>
    </row>
    <row r="430" spans="1:12" x14ac:dyDescent="0.25">
      <c r="A430" s="140" t="s">
        <v>1031</v>
      </c>
      <c r="B430" s="127" t="s">
        <v>379</v>
      </c>
      <c r="C430" s="128"/>
      <c r="D430" s="128"/>
      <c r="E430" s="128"/>
      <c r="F430" s="128"/>
      <c r="G430" s="141" t="s">
        <v>1030</v>
      </c>
      <c r="H430" s="150">
        <v>0</v>
      </c>
      <c r="I430" s="150">
        <v>814</v>
      </c>
      <c r="J430" s="150">
        <v>0</v>
      </c>
      <c r="K430" s="150">
        <v>814</v>
      </c>
      <c r="L430" s="142"/>
    </row>
    <row r="431" spans="1:12" x14ac:dyDescent="0.25">
      <c r="A431" s="143" t="s">
        <v>379</v>
      </c>
      <c r="B431" s="127" t="s">
        <v>379</v>
      </c>
      <c r="C431" s="128"/>
      <c r="D431" s="128"/>
      <c r="E431" s="128"/>
      <c r="F431" s="128"/>
      <c r="G431" s="144" t="s">
        <v>379</v>
      </c>
      <c r="H431" s="151"/>
      <c r="I431" s="151"/>
      <c r="J431" s="151"/>
      <c r="K431" s="151"/>
      <c r="L431" s="145"/>
    </row>
    <row r="432" spans="1:12" x14ac:dyDescent="0.25">
      <c r="A432" s="135" t="s">
        <v>1032</v>
      </c>
      <c r="B432" s="127" t="s">
        <v>379</v>
      </c>
      <c r="C432" s="128"/>
      <c r="D432" s="128"/>
      <c r="E432" s="128"/>
      <c r="F432" s="136" t="s">
        <v>1033</v>
      </c>
      <c r="G432" s="137"/>
      <c r="H432" s="149">
        <v>91124.85</v>
      </c>
      <c r="I432" s="149">
        <v>19155.400000000001</v>
      </c>
      <c r="J432" s="149">
        <v>0</v>
      </c>
      <c r="K432" s="149">
        <v>110280.25</v>
      </c>
      <c r="L432" s="152">
        <f>I432-J432</f>
        <v>19155.400000000001</v>
      </c>
    </row>
    <row r="433" spans="1:12" x14ac:dyDescent="0.25">
      <c r="A433" s="140" t="s">
        <v>1034</v>
      </c>
      <c r="B433" s="127" t="s">
        <v>379</v>
      </c>
      <c r="C433" s="128"/>
      <c r="D433" s="128"/>
      <c r="E433" s="128"/>
      <c r="F433" s="128"/>
      <c r="G433" s="141" t="s">
        <v>1033</v>
      </c>
      <c r="H433" s="150">
        <v>91124.85</v>
      </c>
      <c r="I433" s="150">
        <v>19155.400000000001</v>
      </c>
      <c r="J433" s="150">
        <v>0</v>
      </c>
      <c r="K433" s="150">
        <v>110280.25</v>
      </c>
      <c r="L433" s="142"/>
    </row>
    <row r="434" spans="1:12" x14ac:dyDescent="0.25">
      <c r="A434" s="143" t="s">
        <v>379</v>
      </c>
      <c r="B434" s="127" t="s">
        <v>379</v>
      </c>
      <c r="C434" s="128"/>
      <c r="D434" s="128"/>
      <c r="E434" s="128"/>
      <c r="F434" s="128"/>
      <c r="G434" s="144" t="s">
        <v>379</v>
      </c>
      <c r="H434" s="151"/>
      <c r="I434" s="151"/>
      <c r="J434" s="151"/>
      <c r="K434" s="151"/>
      <c r="L434" s="145"/>
    </row>
    <row r="435" spans="1:12" x14ac:dyDescent="0.25">
      <c r="A435" s="135" t="s">
        <v>1035</v>
      </c>
      <c r="B435" s="139" t="s">
        <v>379</v>
      </c>
      <c r="C435" s="136" t="s">
        <v>1036</v>
      </c>
      <c r="D435" s="137"/>
      <c r="E435" s="137"/>
      <c r="F435" s="137"/>
      <c r="G435" s="137"/>
      <c r="H435" s="149">
        <v>77490.17</v>
      </c>
      <c r="I435" s="149">
        <v>25638.95</v>
      </c>
      <c r="J435" s="149">
        <v>0</v>
      </c>
      <c r="K435" s="149">
        <v>103129.12</v>
      </c>
      <c r="L435" s="152">
        <f>I435-J435</f>
        <v>25638.95</v>
      </c>
    </row>
    <row r="436" spans="1:12" x14ac:dyDescent="0.25">
      <c r="A436" s="135" t="s">
        <v>1037</v>
      </c>
      <c r="B436" s="127" t="s">
        <v>379</v>
      </c>
      <c r="C436" s="128"/>
      <c r="D436" s="136" t="s">
        <v>1036</v>
      </c>
      <c r="E436" s="137"/>
      <c r="F436" s="137"/>
      <c r="G436" s="137"/>
      <c r="H436" s="149">
        <v>77490.17</v>
      </c>
      <c r="I436" s="149">
        <v>25638.95</v>
      </c>
      <c r="J436" s="149">
        <v>0</v>
      </c>
      <c r="K436" s="149">
        <v>103129.12</v>
      </c>
      <c r="L436" s="138"/>
    </row>
    <row r="437" spans="1:12" x14ac:dyDescent="0.25">
      <c r="A437" s="135" t="s">
        <v>1038</v>
      </c>
      <c r="B437" s="127" t="s">
        <v>379</v>
      </c>
      <c r="C437" s="128"/>
      <c r="D437" s="128"/>
      <c r="E437" s="136" t="s">
        <v>1036</v>
      </c>
      <c r="F437" s="137"/>
      <c r="G437" s="137"/>
      <c r="H437" s="149">
        <v>77490.17</v>
      </c>
      <c r="I437" s="149">
        <v>25638.95</v>
      </c>
      <c r="J437" s="149">
        <v>0</v>
      </c>
      <c r="K437" s="149">
        <v>103129.12</v>
      </c>
      <c r="L437" s="138"/>
    </row>
    <row r="438" spans="1:12" x14ac:dyDescent="0.25">
      <c r="A438" s="135" t="s">
        <v>1039</v>
      </c>
      <c r="B438" s="127" t="s">
        <v>379</v>
      </c>
      <c r="C438" s="128"/>
      <c r="D438" s="128"/>
      <c r="E438" s="128"/>
      <c r="F438" s="136" t="s">
        <v>1036</v>
      </c>
      <c r="G438" s="137"/>
      <c r="H438" s="149">
        <v>77490.17</v>
      </c>
      <c r="I438" s="149">
        <v>25638.95</v>
      </c>
      <c r="J438" s="149">
        <v>0</v>
      </c>
      <c r="K438" s="149">
        <v>103129.12</v>
      </c>
      <c r="L438" s="152">
        <f>I438-J438</f>
        <v>25638.95</v>
      </c>
    </row>
    <row r="439" spans="1:12" x14ac:dyDescent="0.25">
      <c r="A439" s="140" t="s">
        <v>1040</v>
      </c>
      <c r="B439" s="127" t="s">
        <v>379</v>
      </c>
      <c r="C439" s="128"/>
      <c r="D439" s="128"/>
      <c r="E439" s="128"/>
      <c r="F439" s="128"/>
      <c r="G439" s="141" t="s">
        <v>1041</v>
      </c>
      <c r="H439" s="150">
        <v>77490.17</v>
      </c>
      <c r="I439" s="150">
        <v>25638.95</v>
      </c>
      <c r="J439" s="150">
        <v>0</v>
      </c>
      <c r="K439" s="150">
        <v>103129.12</v>
      </c>
      <c r="L439" s="142"/>
    </row>
    <row r="440" spans="1:12" x14ac:dyDescent="0.25">
      <c r="A440" s="135" t="s">
        <v>379</v>
      </c>
      <c r="B440" s="139" t="s">
        <v>379</v>
      </c>
      <c r="C440" s="136" t="s">
        <v>379</v>
      </c>
      <c r="D440" s="137"/>
      <c r="E440" s="137"/>
      <c r="F440" s="137"/>
      <c r="G440" s="137"/>
      <c r="H440" s="148"/>
      <c r="I440" s="148"/>
      <c r="J440" s="148"/>
      <c r="K440" s="148"/>
      <c r="L440" s="137"/>
    </row>
    <row r="441" spans="1:12" x14ac:dyDescent="0.25">
      <c r="A441" s="135" t="s">
        <v>1042</v>
      </c>
      <c r="B441" s="139" t="s">
        <v>379</v>
      </c>
      <c r="C441" s="136" t="s">
        <v>1043</v>
      </c>
      <c r="D441" s="137"/>
      <c r="E441" s="137"/>
      <c r="F441" s="137"/>
      <c r="G441" s="137"/>
      <c r="H441" s="149">
        <v>943918.38</v>
      </c>
      <c r="I441" s="149">
        <v>314364.92</v>
      </c>
      <c r="J441" s="149">
        <v>0</v>
      </c>
      <c r="K441" s="149">
        <v>1258283.3</v>
      </c>
      <c r="L441" s="152">
        <f>I441-J441</f>
        <v>314364.92</v>
      </c>
    </row>
    <row r="442" spans="1:12" x14ac:dyDescent="0.25">
      <c r="A442" s="135" t="s">
        <v>1044</v>
      </c>
      <c r="B442" s="127" t="s">
        <v>379</v>
      </c>
      <c r="C442" s="128"/>
      <c r="D442" s="136" t="s">
        <v>1043</v>
      </c>
      <c r="E442" s="137"/>
      <c r="F442" s="137"/>
      <c r="G442" s="137"/>
      <c r="H442" s="149">
        <v>943918.38</v>
      </c>
      <c r="I442" s="149">
        <v>314364.92</v>
      </c>
      <c r="J442" s="149">
        <v>0</v>
      </c>
      <c r="K442" s="149">
        <v>1258283.3</v>
      </c>
      <c r="L442" s="138"/>
    </row>
    <row r="443" spans="1:12" x14ac:dyDescent="0.25">
      <c r="A443" s="135" t="s">
        <v>1045</v>
      </c>
      <c r="B443" s="127" t="s">
        <v>379</v>
      </c>
      <c r="C443" s="128"/>
      <c r="D443" s="128"/>
      <c r="E443" s="136" t="s">
        <v>1043</v>
      </c>
      <c r="F443" s="137"/>
      <c r="G443" s="137"/>
      <c r="H443" s="149">
        <v>943918.38</v>
      </c>
      <c r="I443" s="149">
        <v>314364.92</v>
      </c>
      <c r="J443" s="149">
        <v>0</v>
      </c>
      <c r="K443" s="149">
        <v>1258283.3</v>
      </c>
      <c r="L443" s="138"/>
    </row>
    <row r="444" spans="1:12" x14ac:dyDescent="0.25">
      <c r="A444" s="135" t="s">
        <v>1046</v>
      </c>
      <c r="B444" s="127" t="s">
        <v>379</v>
      </c>
      <c r="C444" s="128"/>
      <c r="D444" s="128"/>
      <c r="E444" s="128"/>
      <c r="F444" s="136" t="s">
        <v>1043</v>
      </c>
      <c r="G444" s="137"/>
      <c r="H444" s="149">
        <v>943918.38</v>
      </c>
      <c r="I444" s="149">
        <v>314364.92</v>
      </c>
      <c r="J444" s="149">
        <v>0</v>
      </c>
      <c r="K444" s="149">
        <v>1258283.3</v>
      </c>
      <c r="L444" s="138"/>
    </row>
    <row r="445" spans="1:12" x14ac:dyDescent="0.25">
      <c r="A445" s="140" t="s">
        <v>1047</v>
      </c>
      <c r="B445" s="127" t="s">
        <v>379</v>
      </c>
      <c r="C445" s="128"/>
      <c r="D445" s="128"/>
      <c r="E445" s="128"/>
      <c r="F445" s="128"/>
      <c r="G445" s="141" t="s">
        <v>1048</v>
      </c>
      <c r="H445" s="150">
        <v>926870.04</v>
      </c>
      <c r="I445" s="150">
        <v>308682.13</v>
      </c>
      <c r="J445" s="150">
        <v>0</v>
      </c>
      <c r="K445" s="150">
        <v>1235552.17</v>
      </c>
      <c r="L445" s="152">
        <f t="shared" ref="L445:L446" si="2">I445-J445</f>
        <v>308682.13</v>
      </c>
    </row>
    <row r="446" spans="1:12" x14ac:dyDescent="0.25">
      <c r="A446" s="140" t="s">
        <v>1049</v>
      </c>
      <c r="B446" s="127" t="s">
        <v>379</v>
      </c>
      <c r="C446" s="128"/>
      <c r="D446" s="128"/>
      <c r="E446" s="128"/>
      <c r="F446" s="128"/>
      <c r="G446" s="141" t="s">
        <v>1050</v>
      </c>
      <c r="H446" s="150">
        <v>17048.34</v>
      </c>
      <c r="I446" s="150">
        <v>5682.79</v>
      </c>
      <c r="J446" s="150">
        <v>0</v>
      </c>
      <c r="K446" s="150">
        <v>22731.13</v>
      </c>
      <c r="L446" s="152">
        <f t="shared" si="2"/>
        <v>5682.79</v>
      </c>
    </row>
    <row r="447" spans="1:12" x14ac:dyDescent="0.25">
      <c r="A447" s="143" t="s">
        <v>379</v>
      </c>
      <c r="B447" s="127" t="s">
        <v>379</v>
      </c>
      <c r="C447" s="128"/>
      <c r="D447" s="128"/>
      <c r="E447" s="128"/>
      <c r="F447" s="128"/>
      <c r="G447" s="144" t="s">
        <v>379</v>
      </c>
      <c r="H447" s="151"/>
      <c r="I447" s="151"/>
      <c r="J447" s="151"/>
      <c r="K447" s="151"/>
      <c r="L447" s="145"/>
    </row>
    <row r="448" spans="1:12" x14ac:dyDescent="0.25">
      <c r="A448" s="135" t="s">
        <v>1051</v>
      </c>
      <c r="B448" s="139" t="s">
        <v>379</v>
      </c>
      <c r="C448" s="136" t="s">
        <v>1052</v>
      </c>
      <c r="D448" s="137"/>
      <c r="E448" s="137"/>
      <c r="F448" s="137"/>
      <c r="G448" s="137"/>
      <c r="H448" s="149">
        <v>1006.87</v>
      </c>
      <c r="I448" s="149">
        <v>338.98</v>
      </c>
      <c r="J448" s="149">
        <v>0</v>
      </c>
      <c r="K448" s="149">
        <v>1345.85</v>
      </c>
      <c r="L448" s="152">
        <f>I448-J448</f>
        <v>338.98</v>
      </c>
    </row>
    <row r="449" spans="1:12" x14ac:dyDescent="0.25">
      <c r="A449" s="135" t="s">
        <v>1053</v>
      </c>
      <c r="B449" s="127" t="s">
        <v>379</v>
      </c>
      <c r="C449" s="128"/>
      <c r="D449" s="136" t="s">
        <v>1052</v>
      </c>
      <c r="E449" s="137"/>
      <c r="F449" s="137"/>
      <c r="G449" s="137"/>
      <c r="H449" s="149">
        <v>1006.87</v>
      </c>
      <c r="I449" s="149">
        <v>338.98</v>
      </c>
      <c r="J449" s="149">
        <v>0</v>
      </c>
      <c r="K449" s="149">
        <v>1345.85</v>
      </c>
      <c r="L449" s="138"/>
    </row>
    <row r="450" spans="1:12" x14ac:dyDescent="0.25">
      <c r="A450" s="135" t="s">
        <v>1054</v>
      </c>
      <c r="B450" s="127" t="s">
        <v>379</v>
      </c>
      <c r="C450" s="128"/>
      <c r="D450" s="128"/>
      <c r="E450" s="136" t="s">
        <v>1052</v>
      </c>
      <c r="F450" s="137"/>
      <c r="G450" s="137"/>
      <c r="H450" s="149">
        <v>1006.87</v>
      </c>
      <c r="I450" s="149">
        <v>338.98</v>
      </c>
      <c r="J450" s="149">
        <v>0</v>
      </c>
      <c r="K450" s="149">
        <v>1345.85</v>
      </c>
      <c r="L450" s="138"/>
    </row>
    <row r="451" spans="1:12" x14ac:dyDescent="0.25">
      <c r="A451" s="135" t="s">
        <v>1055</v>
      </c>
      <c r="B451" s="127" t="s">
        <v>379</v>
      </c>
      <c r="C451" s="128"/>
      <c r="D451" s="128"/>
      <c r="E451" s="128"/>
      <c r="F451" s="136" t="s">
        <v>1052</v>
      </c>
      <c r="G451" s="137"/>
      <c r="H451" s="149">
        <v>1006.87</v>
      </c>
      <c r="I451" s="149">
        <v>338.98</v>
      </c>
      <c r="J451" s="149">
        <v>0</v>
      </c>
      <c r="K451" s="149">
        <v>1345.85</v>
      </c>
      <c r="L451" s="138"/>
    </row>
    <row r="452" spans="1:12" x14ac:dyDescent="0.25">
      <c r="A452" s="140" t="s">
        <v>1056</v>
      </c>
      <c r="B452" s="127" t="s">
        <v>379</v>
      </c>
      <c r="C452" s="128"/>
      <c r="D452" s="128"/>
      <c r="E452" s="128"/>
      <c r="F452" s="128"/>
      <c r="G452" s="141" t="s">
        <v>726</v>
      </c>
      <c r="H452" s="150">
        <v>1006.87</v>
      </c>
      <c r="I452" s="150">
        <v>338.98</v>
      </c>
      <c r="J452" s="150">
        <v>0</v>
      </c>
      <c r="K452" s="150">
        <v>1345.85</v>
      </c>
      <c r="L452" s="142"/>
    </row>
    <row r="453" spans="1:12" x14ac:dyDescent="0.25">
      <c r="A453" s="143" t="s">
        <v>379</v>
      </c>
      <c r="B453" s="127" t="s">
        <v>379</v>
      </c>
      <c r="C453" s="128"/>
      <c r="D453" s="128"/>
      <c r="E453" s="128"/>
      <c r="F453" s="128"/>
      <c r="G453" s="144" t="s">
        <v>379</v>
      </c>
      <c r="H453" s="151"/>
      <c r="I453" s="151"/>
      <c r="J453" s="151"/>
      <c r="K453" s="151"/>
      <c r="L453" s="145"/>
    </row>
    <row r="454" spans="1:12" x14ac:dyDescent="0.25">
      <c r="A454" s="135" t="s">
        <v>1057</v>
      </c>
      <c r="B454" s="139" t="s">
        <v>379</v>
      </c>
      <c r="C454" s="136" t="s">
        <v>1058</v>
      </c>
      <c r="D454" s="137"/>
      <c r="E454" s="137"/>
      <c r="F454" s="137"/>
      <c r="G454" s="137"/>
      <c r="H454" s="149">
        <v>985463.21</v>
      </c>
      <c r="I454" s="149">
        <v>139715</v>
      </c>
      <c r="J454" s="149">
        <v>0</v>
      </c>
      <c r="K454" s="149">
        <v>1125178.21</v>
      </c>
      <c r="L454" s="152">
        <f>I454-J454</f>
        <v>139715</v>
      </c>
    </row>
    <row r="455" spans="1:12" x14ac:dyDescent="0.25">
      <c r="A455" s="135" t="s">
        <v>1059</v>
      </c>
      <c r="B455" s="127" t="s">
        <v>379</v>
      </c>
      <c r="C455" s="128"/>
      <c r="D455" s="136" t="s">
        <v>1058</v>
      </c>
      <c r="E455" s="137"/>
      <c r="F455" s="137"/>
      <c r="G455" s="137"/>
      <c r="H455" s="149">
        <v>985463.21</v>
      </c>
      <c r="I455" s="149">
        <v>139715</v>
      </c>
      <c r="J455" s="149">
        <v>0</v>
      </c>
      <c r="K455" s="149">
        <v>1125178.21</v>
      </c>
      <c r="L455" s="138"/>
    </row>
    <row r="456" spans="1:12" x14ac:dyDescent="0.25">
      <c r="A456" s="135" t="s">
        <v>1060</v>
      </c>
      <c r="B456" s="127" t="s">
        <v>379</v>
      </c>
      <c r="C456" s="128"/>
      <c r="D456" s="128"/>
      <c r="E456" s="136" t="s">
        <v>1058</v>
      </c>
      <c r="F456" s="137"/>
      <c r="G456" s="137"/>
      <c r="H456" s="149">
        <v>985463.21</v>
      </c>
      <c r="I456" s="149">
        <v>139715</v>
      </c>
      <c r="J456" s="149">
        <v>0</v>
      </c>
      <c r="K456" s="149">
        <v>1125178.21</v>
      </c>
      <c r="L456" s="138"/>
    </row>
    <row r="457" spans="1:12" x14ac:dyDescent="0.25">
      <c r="A457" s="135" t="s">
        <v>1061</v>
      </c>
      <c r="B457" s="127" t="s">
        <v>379</v>
      </c>
      <c r="C457" s="128"/>
      <c r="D457" s="128"/>
      <c r="E457" s="128"/>
      <c r="F457" s="136" t="s">
        <v>1058</v>
      </c>
      <c r="G457" s="137"/>
      <c r="H457" s="149">
        <v>985463.21</v>
      </c>
      <c r="I457" s="149">
        <v>139715</v>
      </c>
      <c r="J457" s="149">
        <v>0</v>
      </c>
      <c r="K457" s="149">
        <v>1125178.21</v>
      </c>
      <c r="L457" s="138"/>
    </row>
    <row r="458" spans="1:12" x14ac:dyDescent="0.25">
      <c r="A458" s="140" t="s">
        <v>1062</v>
      </c>
      <c r="B458" s="127" t="s">
        <v>379</v>
      </c>
      <c r="C458" s="128"/>
      <c r="D458" s="128"/>
      <c r="E458" s="128"/>
      <c r="F458" s="128"/>
      <c r="G458" s="141" t="s">
        <v>1063</v>
      </c>
      <c r="H458" s="150">
        <v>97798.9</v>
      </c>
      <c r="I458" s="150">
        <v>32000</v>
      </c>
      <c r="J458" s="150">
        <v>0</v>
      </c>
      <c r="K458" s="150">
        <v>129798.9</v>
      </c>
      <c r="L458" s="142"/>
    </row>
    <row r="459" spans="1:12" x14ac:dyDescent="0.25">
      <c r="A459" s="140" t="s">
        <v>1064</v>
      </c>
      <c r="B459" s="127" t="s">
        <v>379</v>
      </c>
      <c r="C459" s="128"/>
      <c r="D459" s="128"/>
      <c r="E459" s="128"/>
      <c r="F459" s="128"/>
      <c r="G459" s="141" t="s">
        <v>1065</v>
      </c>
      <c r="H459" s="150">
        <v>246399.31</v>
      </c>
      <c r="I459" s="150">
        <v>0</v>
      </c>
      <c r="J459" s="150">
        <v>0</v>
      </c>
      <c r="K459" s="150">
        <v>246399.31</v>
      </c>
      <c r="L459" s="142"/>
    </row>
    <row r="460" spans="1:12" x14ac:dyDescent="0.25">
      <c r="A460" s="140" t="s">
        <v>1066</v>
      </c>
      <c r="B460" s="127" t="s">
        <v>379</v>
      </c>
      <c r="C460" s="128"/>
      <c r="D460" s="128"/>
      <c r="E460" s="128"/>
      <c r="F460" s="128"/>
      <c r="G460" s="141" t="s">
        <v>1067</v>
      </c>
      <c r="H460" s="150">
        <v>641265</v>
      </c>
      <c r="I460" s="150">
        <v>107715</v>
      </c>
      <c r="J460" s="150">
        <v>0</v>
      </c>
      <c r="K460" s="150">
        <v>748980</v>
      </c>
      <c r="L460" s="142"/>
    </row>
    <row r="461" spans="1:12" x14ac:dyDescent="0.25">
      <c r="A461" s="135" t="s">
        <v>379</v>
      </c>
      <c r="B461" s="127" t="s">
        <v>379</v>
      </c>
      <c r="C461" s="128"/>
      <c r="D461" s="128"/>
      <c r="E461" s="136" t="s">
        <v>379</v>
      </c>
      <c r="F461" s="137"/>
      <c r="G461" s="137"/>
      <c r="H461" s="148"/>
      <c r="I461" s="148"/>
      <c r="J461" s="148"/>
      <c r="K461" s="148"/>
      <c r="L461" s="137"/>
    </row>
    <row r="462" spans="1:12" x14ac:dyDescent="0.25">
      <c r="A462" s="135" t="s">
        <v>1068</v>
      </c>
      <c r="B462" s="136" t="s">
        <v>1069</v>
      </c>
      <c r="C462" s="137"/>
      <c r="D462" s="137"/>
      <c r="E462" s="137"/>
      <c r="F462" s="137"/>
      <c r="G462" s="137"/>
      <c r="H462" s="149">
        <v>5705903.0700000003</v>
      </c>
      <c r="I462" s="149">
        <v>27850.85</v>
      </c>
      <c r="J462" s="149">
        <v>1765282.01</v>
      </c>
      <c r="K462" s="149">
        <v>7443334.2300000004</v>
      </c>
      <c r="L462" s="155">
        <f>J462-I462</f>
        <v>1737431.16</v>
      </c>
    </row>
    <row r="463" spans="1:12" x14ac:dyDescent="0.25">
      <c r="A463" s="135" t="s">
        <v>1070</v>
      </c>
      <c r="B463" s="139" t="s">
        <v>379</v>
      </c>
      <c r="C463" s="136" t="s">
        <v>1069</v>
      </c>
      <c r="D463" s="137"/>
      <c r="E463" s="137"/>
      <c r="F463" s="137"/>
      <c r="G463" s="137"/>
      <c r="H463" s="149">
        <v>5705903.0700000003</v>
      </c>
      <c r="I463" s="149">
        <v>27850.85</v>
      </c>
      <c r="J463" s="149">
        <v>1765282.01</v>
      </c>
      <c r="K463" s="149">
        <v>7443334.2300000004</v>
      </c>
      <c r="L463" s="138"/>
    </row>
    <row r="464" spans="1:12" x14ac:dyDescent="0.25">
      <c r="A464" s="135" t="s">
        <v>1071</v>
      </c>
      <c r="B464" s="127" t="s">
        <v>379</v>
      </c>
      <c r="C464" s="128"/>
      <c r="D464" s="136" t="s">
        <v>1069</v>
      </c>
      <c r="E464" s="137"/>
      <c r="F464" s="137"/>
      <c r="G464" s="137"/>
      <c r="H464" s="149">
        <v>5705903.0700000003</v>
      </c>
      <c r="I464" s="149">
        <v>27850.85</v>
      </c>
      <c r="J464" s="149">
        <v>1765282.01</v>
      </c>
      <c r="K464" s="149">
        <v>7443334.2300000004</v>
      </c>
      <c r="L464" s="138"/>
    </row>
    <row r="465" spans="1:12" x14ac:dyDescent="0.25">
      <c r="A465" s="135" t="s">
        <v>1072</v>
      </c>
      <c r="B465" s="127" t="s">
        <v>379</v>
      </c>
      <c r="C465" s="128"/>
      <c r="D465" s="128"/>
      <c r="E465" s="136" t="s">
        <v>1073</v>
      </c>
      <c r="F465" s="137"/>
      <c r="G465" s="137"/>
      <c r="H465" s="149">
        <v>3573868.02</v>
      </c>
      <c r="I465" s="149">
        <v>18792.96</v>
      </c>
      <c r="J465" s="149">
        <v>1193580.73</v>
      </c>
      <c r="K465" s="149">
        <v>4748655.79</v>
      </c>
      <c r="L465" s="138"/>
    </row>
    <row r="466" spans="1:12" x14ac:dyDescent="0.25">
      <c r="A466" s="135" t="s">
        <v>1074</v>
      </c>
      <c r="B466" s="127" t="s">
        <v>379</v>
      </c>
      <c r="C466" s="128"/>
      <c r="D466" s="128"/>
      <c r="E466" s="128"/>
      <c r="F466" s="136" t="s">
        <v>1073</v>
      </c>
      <c r="G466" s="137"/>
      <c r="H466" s="149">
        <v>3573868.02</v>
      </c>
      <c r="I466" s="149">
        <v>18792.96</v>
      </c>
      <c r="J466" s="149">
        <v>1193580.73</v>
      </c>
      <c r="K466" s="149">
        <v>4748655.79</v>
      </c>
      <c r="L466" s="138"/>
    </row>
    <row r="467" spans="1:12" x14ac:dyDescent="0.25">
      <c r="A467" s="140" t="s">
        <v>1075</v>
      </c>
      <c r="B467" s="127" t="s">
        <v>379</v>
      </c>
      <c r="C467" s="128"/>
      <c r="D467" s="128"/>
      <c r="E467" s="128"/>
      <c r="F467" s="128"/>
      <c r="G467" s="141" t="s">
        <v>697</v>
      </c>
      <c r="H467" s="150">
        <v>3573868.02</v>
      </c>
      <c r="I467" s="150">
        <v>18792.96</v>
      </c>
      <c r="J467" s="150">
        <v>1193580.73</v>
      </c>
      <c r="K467" s="150">
        <v>4748655.79</v>
      </c>
      <c r="L467" s="155">
        <f>J467-I467</f>
        <v>1174787.77</v>
      </c>
    </row>
    <row r="468" spans="1:12" x14ac:dyDescent="0.25">
      <c r="A468" s="143" t="s">
        <v>379</v>
      </c>
      <c r="B468" s="127" t="s">
        <v>379</v>
      </c>
      <c r="C468" s="128"/>
      <c r="D468" s="128"/>
      <c r="E468" s="128"/>
      <c r="F468" s="128"/>
      <c r="G468" s="144" t="s">
        <v>379</v>
      </c>
      <c r="H468" s="151"/>
      <c r="I468" s="151"/>
      <c r="J468" s="151"/>
      <c r="K468" s="151"/>
      <c r="L468" s="145"/>
    </row>
    <row r="469" spans="1:12" x14ac:dyDescent="0.25">
      <c r="A469" s="135" t="s">
        <v>1076</v>
      </c>
      <c r="B469" s="127" t="s">
        <v>379</v>
      </c>
      <c r="C469" s="128"/>
      <c r="D469" s="128"/>
      <c r="E469" s="136" t="s">
        <v>1077</v>
      </c>
      <c r="F469" s="137"/>
      <c r="G469" s="137"/>
      <c r="H469" s="149">
        <v>1219392.1399999999</v>
      </c>
      <c r="I469" s="149">
        <v>6470.07</v>
      </c>
      <c r="J469" s="149">
        <v>373949.97</v>
      </c>
      <c r="K469" s="149">
        <v>1586872.04</v>
      </c>
      <c r="L469" s="138"/>
    </row>
    <row r="470" spans="1:12" x14ac:dyDescent="0.25">
      <c r="A470" s="135" t="s">
        <v>1078</v>
      </c>
      <c r="B470" s="127" t="s">
        <v>379</v>
      </c>
      <c r="C470" s="128"/>
      <c r="D470" s="128"/>
      <c r="E470" s="128"/>
      <c r="F470" s="136" t="s">
        <v>1079</v>
      </c>
      <c r="G470" s="137"/>
      <c r="H470" s="149">
        <v>113986.12</v>
      </c>
      <c r="I470" s="149">
        <v>0</v>
      </c>
      <c r="J470" s="149">
        <v>28648.2</v>
      </c>
      <c r="K470" s="149">
        <v>142634.32</v>
      </c>
      <c r="L470" s="138"/>
    </row>
    <row r="471" spans="1:12" x14ac:dyDescent="0.25">
      <c r="A471" s="140" t="s">
        <v>1080</v>
      </c>
      <c r="B471" s="127" t="s">
        <v>379</v>
      </c>
      <c r="C471" s="128"/>
      <c r="D471" s="128"/>
      <c r="E471" s="128"/>
      <c r="F471" s="128"/>
      <c r="G471" s="141" t="s">
        <v>920</v>
      </c>
      <c r="H471" s="150">
        <v>39683.4</v>
      </c>
      <c r="I471" s="150">
        <v>0</v>
      </c>
      <c r="J471" s="150">
        <v>15637</v>
      </c>
      <c r="K471" s="150">
        <v>55320.4</v>
      </c>
      <c r="L471" s="142"/>
    </row>
    <row r="472" spans="1:12" x14ac:dyDescent="0.25">
      <c r="A472" s="140" t="s">
        <v>1081</v>
      </c>
      <c r="B472" s="127" t="s">
        <v>379</v>
      </c>
      <c r="C472" s="128"/>
      <c r="D472" s="128"/>
      <c r="E472" s="128"/>
      <c r="F472" s="128"/>
      <c r="G472" s="141" t="s">
        <v>1082</v>
      </c>
      <c r="H472" s="150">
        <v>39202.720000000001</v>
      </c>
      <c r="I472" s="150">
        <v>0</v>
      </c>
      <c r="J472" s="150">
        <v>13011.2</v>
      </c>
      <c r="K472" s="150">
        <v>52213.919999999998</v>
      </c>
      <c r="L472" s="142"/>
    </row>
    <row r="473" spans="1:12" x14ac:dyDescent="0.25">
      <c r="A473" s="140" t="s">
        <v>1083</v>
      </c>
      <c r="B473" s="127" t="s">
        <v>379</v>
      </c>
      <c r="C473" s="128"/>
      <c r="D473" s="128"/>
      <c r="E473" s="128"/>
      <c r="F473" s="128"/>
      <c r="G473" s="141" t="s">
        <v>1084</v>
      </c>
      <c r="H473" s="150">
        <v>11000</v>
      </c>
      <c r="I473" s="150">
        <v>0</v>
      </c>
      <c r="J473" s="150">
        <v>0</v>
      </c>
      <c r="K473" s="150">
        <v>11000</v>
      </c>
      <c r="L473" s="142"/>
    </row>
    <row r="474" spans="1:12" x14ac:dyDescent="0.25">
      <c r="A474" s="140" t="s">
        <v>1085</v>
      </c>
      <c r="B474" s="127" t="s">
        <v>379</v>
      </c>
      <c r="C474" s="128"/>
      <c r="D474" s="128"/>
      <c r="E474" s="128"/>
      <c r="F474" s="128"/>
      <c r="G474" s="141" t="s">
        <v>1086</v>
      </c>
      <c r="H474" s="150">
        <v>24100</v>
      </c>
      <c r="I474" s="150">
        <v>0</v>
      </c>
      <c r="J474" s="150">
        <v>0</v>
      </c>
      <c r="K474" s="150">
        <v>24100</v>
      </c>
      <c r="L474" s="142"/>
    </row>
    <row r="475" spans="1:12" x14ac:dyDescent="0.25">
      <c r="A475" s="143" t="s">
        <v>379</v>
      </c>
      <c r="B475" s="127" t="s">
        <v>379</v>
      </c>
      <c r="C475" s="128"/>
      <c r="D475" s="128"/>
      <c r="E475" s="128"/>
      <c r="F475" s="128"/>
      <c r="G475" s="144" t="s">
        <v>379</v>
      </c>
      <c r="H475" s="151"/>
      <c r="I475" s="151"/>
      <c r="J475" s="151"/>
      <c r="K475" s="151"/>
      <c r="L475" s="145"/>
    </row>
    <row r="476" spans="1:12" x14ac:dyDescent="0.25">
      <c r="A476" s="135" t="s">
        <v>1087</v>
      </c>
      <c r="B476" s="127" t="s">
        <v>379</v>
      </c>
      <c r="C476" s="128"/>
      <c r="D476" s="128"/>
      <c r="E476" s="128"/>
      <c r="F476" s="136" t="s">
        <v>1088</v>
      </c>
      <c r="G476" s="137"/>
      <c r="H476" s="149">
        <v>722812.5</v>
      </c>
      <c r="I476" s="149">
        <v>0</v>
      </c>
      <c r="J476" s="149">
        <v>290512.5</v>
      </c>
      <c r="K476" s="149">
        <v>1013325</v>
      </c>
      <c r="L476" s="138"/>
    </row>
    <row r="477" spans="1:12" x14ac:dyDescent="0.25">
      <c r="A477" s="140" t="s">
        <v>1089</v>
      </c>
      <c r="B477" s="127" t="s">
        <v>379</v>
      </c>
      <c r="C477" s="128"/>
      <c r="D477" s="128"/>
      <c r="E477" s="128"/>
      <c r="F477" s="128"/>
      <c r="G477" s="141" t="s">
        <v>1090</v>
      </c>
      <c r="H477" s="150">
        <v>722812.5</v>
      </c>
      <c r="I477" s="150">
        <v>0</v>
      </c>
      <c r="J477" s="150">
        <v>290512.5</v>
      </c>
      <c r="K477" s="150">
        <v>1013325</v>
      </c>
      <c r="L477" s="142"/>
    </row>
    <row r="478" spans="1:12" x14ac:dyDescent="0.25">
      <c r="A478" s="143" t="s">
        <v>379</v>
      </c>
      <c r="B478" s="127" t="s">
        <v>379</v>
      </c>
      <c r="C478" s="128"/>
      <c r="D478" s="128"/>
      <c r="E478" s="128"/>
      <c r="F478" s="128"/>
      <c r="G478" s="144" t="s">
        <v>379</v>
      </c>
      <c r="H478" s="151"/>
      <c r="I478" s="151"/>
      <c r="J478" s="151"/>
      <c r="K478" s="151"/>
      <c r="L478" s="145"/>
    </row>
    <row r="479" spans="1:12" x14ac:dyDescent="0.25">
      <c r="A479" s="135" t="s">
        <v>1091</v>
      </c>
      <c r="B479" s="127" t="s">
        <v>379</v>
      </c>
      <c r="C479" s="128"/>
      <c r="D479" s="128"/>
      <c r="E479" s="128"/>
      <c r="F479" s="136" t="s">
        <v>1092</v>
      </c>
      <c r="G479" s="137"/>
      <c r="H479" s="149">
        <v>253001.35</v>
      </c>
      <c r="I479" s="149">
        <v>0</v>
      </c>
      <c r="J479" s="149">
        <v>2408.0700000000002</v>
      </c>
      <c r="K479" s="149">
        <v>255409.42</v>
      </c>
      <c r="L479" s="138"/>
    </row>
    <row r="480" spans="1:12" x14ac:dyDescent="0.25">
      <c r="A480" s="140" t="s">
        <v>1093</v>
      </c>
      <c r="B480" s="127" t="s">
        <v>379</v>
      </c>
      <c r="C480" s="128"/>
      <c r="D480" s="128"/>
      <c r="E480" s="128"/>
      <c r="F480" s="128"/>
      <c r="G480" s="141" t="s">
        <v>1094</v>
      </c>
      <c r="H480" s="150">
        <v>253001.35</v>
      </c>
      <c r="I480" s="150">
        <v>0</v>
      </c>
      <c r="J480" s="150">
        <v>2408.0700000000002</v>
      </c>
      <c r="K480" s="150">
        <v>255409.42</v>
      </c>
      <c r="L480" s="142"/>
    </row>
    <row r="481" spans="1:12" x14ac:dyDescent="0.25">
      <c r="A481" s="143" t="s">
        <v>379</v>
      </c>
      <c r="B481" s="127" t="s">
        <v>379</v>
      </c>
      <c r="C481" s="128"/>
      <c r="D481" s="128"/>
      <c r="E481" s="128"/>
      <c r="F481" s="128"/>
      <c r="G481" s="144" t="s">
        <v>379</v>
      </c>
      <c r="H481" s="151"/>
      <c r="I481" s="151"/>
      <c r="J481" s="151"/>
      <c r="K481" s="151"/>
      <c r="L481" s="145"/>
    </row>
    <row r="482" spans="1:12" x14ac:dyDescent="0.25">
      <c r="A482" s="135" t="s">
        <v>1095</v>
      </c>
      <c r="B482" s="127" t="s">
        <v>379</v>
      </c>
      <c r="C482" s="128"/>
      <c r="D482" s="128"/>
      <c r="E482" s="128"/>
      <c r="F482" s="136" t="s">
        <v>1096</v>
      </c>
      <c r="G482" s="137"/>
      <c r="H482" s="149">
        <v>129592.17</v>
      </c>
      <c r="I482" s="149">
        <v>6470.07</v>
      </c>
      <c r="J482" s="149">
        <v>52381.2</v>
      </c>
      <c r="K482" s="149">
        <v>175503.3</v>
      </c>
      <c r="L482" s="152">
        <f>J482-I482</f>
        <v>45911.13</v>
      </c>
    </row>
    <row r="483" spans="1:12" x14ac:dyDescent="0.25">
      <c r="A483" s="140" t="s">
        <v>1097</v>
      </c>
      <c r="B483" s="127" t="s">
        <v>379</v>
      </c>
      <c r="C483" s="128"/>
      <c r="D483" s="128"/>
      <c r="E483" s="128"/>
      <c r="F483" s="128"/>
      <c r="G483" s="141" t="s">
        <v>1098</v>
      </c>
      <c r="H483" s="150">
        <v>152122.20000000001</v>
      </c>
      <c r="I483" s="150">
        <v>0</v>
      </c>
      <c r="J483" s="150">
        <v>52381.2</v>
      </c>
      <c r="K483" s="150">
        <v>204503.4</v>
      </c>
      <c r="L483" s="142"/>
    </row>
    <row r="484" spans="1:12" x14ac:dyDescent="0.25">
      <c r="A484" s="140" t="s">
        <v>1099</v>
      </c>
      <c r="B484" s="127" t="s">
        <v>379</v>
      </c>
      <c r="C484" s="128"/>
      <c r="D484" s="128"/>
      <c r="E484" s="128"/>
      <c r="F484" s="128"/>
      <c r="G484" s="141" t="s">
        <v>1100</v>
      </c>
      <c r="H484" s="150">
        <v>-22020.93</v>
      </c>
      <c r="I484" s="150">
        <v>6267.57</v>
      </c>
      <c r="J484" s="150">
        <v>0</v>
      </c>
      <c r="K484" s="150">
        <v>-28288.5</v>
      </c>
      <c r="L484" s="142"/>
    </row>
    <row r="485" spans="1:12" x14ac:dyDescent="0.25">
      <c r="A485" s="140" t="s">
        <v>1101</v>
      </c>
      <c r="B485" s="127" t="s">
        <v>379</v>
      </c>
      <c r="C485" s="128"/>
      <c r="D485" s="128"/>
      <c r="E485" s="128"/>
      <c r="F485" s="128"/>
      <c r="G485" s="141" t="s">
        <v>1102</v>
      </c>
      <c r="H485" s="150">
        <v>-509.1</v>
      </c>
      <c r="I485" s="150">
        <v>153.5</v>
      </c>
      <c r="J485" s="150">
        <v>0</v>
      </c>
      <c r="K485" s="150">
        <v>-662.6</v>
      </c>
      <c r="L485" s="142"/>
    </row>
    <row r="486" spans="1:12" x14ac:dyDescent="0.25">
      <c r="A486" s="140" t="s">
        <v>1103</v>
      </c>
      <c r="B486" s="127" t="s">
        <v>379</v>
      </c>
      <c r="C486" s="128"/>
      <c r="D486" s="128"/>
      <c r="E486" s="128"/>
      <c r="F486" s="128"/>
      <c r="G486" s="141" t="s">
        <v>1104</v>
      </c>
      <c r="H486" s="150">
        <v>0</v>
      </c>
      <c r="I486" s="150">
        <v>49</v>
      </c>
      <c r="J486" s="150">
        <v>0</v>
      </c>
      <c r="K486" s="150">
        <v>-49</v>
      </c>
      <c r="L486" s="142"/>
    </row>
    <row r="487" spans="1:12" x14ac:dyDescent="0.25">
      <c r="A487" s="143" t="s">
        <v>379</v>
      </c>
      <c r="B487" s="127" t="s">
        <v>379</v>
      </c>
      <c r="C487" s="128"/>
      <c r="D487" s="128"/>
      <c r="E487" s="128"/>
      <c r="F487" s="128"/>
      <c r="G487" s="144" t="s">
        <v>379</v>
      </c>
      <c r="H487" s="151"/>
      <c r="I487" s="151"/>
      <c r="J487" s="151"/>
      <c r="K487" s="151"/>
      <c r="L487" s="145"/>
    </row>
    <row r="488" spans="1:12" x14ac:dyDescent="0.25">
      <c r="A488" s="135" t="s">
        <v>1105</v>
      </c>
      <c r="B488" s="127" t="s">
        <v>379</v>
      </c>
      <c r="C488" s="128"/>
      <c r="D488" s="128"/>
      <c r="E488" s="136" t="s">
        <v>1106</v>
      </c>
      <c r="F488" s="137"/>
      <c r="G488" s="137"/>
      <c r="H488" s="149">
        <v>172672.3</v>
      </c>
      <c r="I488" s="149">
        <v>0</v>
      </c>
      <c r="J488" s="149">
        <v>53814</v>
      </c>
      <c r="K488" s="149">
        <v>226486.3</v>
      </c>
      <c r="L488" s="138"/>
    </row>
    <row r="489" spans="1:12" x14ac:dyDescent="0.25">
      <c r="A489" s="135" t="s">
        <v>1107</v>
      </c>
      <c r="B489" s="127" t="s">
        <v>379</v>
      </c>
      <c r="C489" s="128"/>
      <c r="D489" s="128"/>
      <c r="E489" s="128"/>
      <c r="F489" s="136" t="s">
        <v>1106</v>
      </c>
      <c r="G489" s="137"/>
      <c r="H489" s="149">
        <v>172672.3</v>
      </c>
      <c r="I489" s="149">
        <v>0</v>
      </c>
      <c r="J489" s="149">
        <v>53814</v>
      </c>
      <c r="K489" s="149">
        <v>226486.3</v>
      </c>
      <c r="L489" s="138"/>
    </row>
    <row r="490" spans="1:12" x14ac:dyDescent="0.25">
      <c r="A490" s="140" t="s">
        <v>1108</v>
      </c>
      <c r="B490" s="127" t="s">
        <v>379</v>
      </c>
      <c r="C490" s="128"/>
      <c r="D490" s="128"/>
      <c r="E490" s="128"/>
      <c r="F490" s="128"/>
      <c r="G490" s="141" t="s">
        <v>1109</v>
      </c>
      <c r="H490" s="150">
        <v>172374.64</v>
      </c>
      <c r="I490" s="150">
        <v>0</v>
      </c>
      <c r="J490" s="150">
        <v>52899.53</v>
      </c>
      <c r="K490" s="150">
        <v>225274.17</v>
      </c>
      <c r="L490" s="142"/>
    </row>
    <row r="491" spans="1:12" x14ac:dyDescent="0.25">
      <c r="A491" s="140" t="s">
        <v>1110</v>
      </c>
      <c r="B491" s="127" t="s">
        <v>379</v>
      </c>
      <c r="C491" s="128"/>
      <c r="D491" s="128"/>
      <c r="E491" s="128"/>
      <c r="F491" s="128"/>
      <c r="G491" s="141" t="s">
        <v>1111</v>
      </c>
      <c r="H491" s="150">
        <v>297.66000000000003</v>
      </c>
      <c r="I491" s="150">
        <v>0</v>
      </c>
      <c r="J491" s="150">
        <v>914.47</v>
      </c>
      <c r="K491" s="150">
        <v>1212.1300000000001</v>
      </c>
      <c r="L491" s="142"/>
    </row>
    <row r="492" spans="1:12" x14ac:dyDescent="0.25">
      <c r="A492" s="143" t="s">
        <v>379</v>
      </c>
      <c r="B492" s="127" t="s">
        <v>379</v>
      </c>
      <c r="C492" s="128"/>
      <c r="D492" s="128"/>
      <c r="E492" s="128"/>
      <c r="F492" s="128"/>
      <c r="G492" s="144" t="s">
        <v>379</v>
      </c>
      <c r="H492" s="151"/>
      <c r="I492" s="151"/>
      <c r="J492" s="151"/>
      <c r="K492" s="151"/>
      <c r="L492" s="145"/>
    </row>
    <row r="493" spans="1:12" x14ac:dyDescent="0.25">
      <c r="A493" s="135" t="s">
        <v>1112</v>
      </c>
      <c r="B493" s="127" t="s">
        <v>379</v>
      </c>
      <c r="C493" s="128"/>
      <c r="D493" s="128"/>
      <c r="E493" s="136" t="s">
        <v>1113</v>
      </c>
      <c r="F493" s="137"/>
      <c r="G493" s="137"/>
      <c r="H493" s="149">
        <v>906.71</v>
      </c>
      <c r="I493" s="149">
        <v>2587.8200000000002</v>
      </c>
      <c r="J493" s="149">
        <v>4222.3100000000004</v>
      </c>
      <c r="K493" s="149">
        <v>2541.1999999999998</v>
      </c>
      <c r="L493" s="138"/>
    </row>
    <row r="494" spans="1:12" x14ac:dyDescent="0.25">
      <c r="A494" s="135" t="s">
        <v>1114</v>
      </c>
      <c r="B494" s="127" t="s">
        <v>379</v>
      </c>
      <c r="C494" s="128"/>
      <c r="D494" s="128"/>
      <c r="E494" s="128"/>
      <c r="F494" s="136" t="s">
        <v>1113</v>
      </c>
      <c r="G494" s="137"/>
      <c r="H494" s="149">
        <v>906.71</v>
      </c>
      <c r="I494" s="149">
        <v>2587.8200000000002</v>
      </c>
      <c r="J494" s="149">
        <v>4222.3100000000004</v>
      </c>
      <c r="K494" s="149">
        <v>2541.1999999999998</v>
      </c>
      <c r="L494" s="138"/>
    </row>
    <row r="495" spans="1:12" x14ac:dyDescent="0.25">
      <c r="A495" s="140" t="s">
        <v>1115</v>
      </c>
      <c r="B495" s="127" t="s">
        <v>379</v>
      </c>
      <c r="C495" s="128"/>
      <c r="D495" s="128"/>
      <c r="E495" s="128"/>
      <c r="F495" s="128"/>
      <c r="G495" s="141" t="s">
        <v>1116</v>
      </c>
      <c r="H495" s="150">
        <v>906.71</v>
      </c>
      <c r="I495" s="150">
        <v>2587.8200000000002</v>
      </c>
      <c r="J495" s="150">
        <v>4222.3100000000004</v>
      </c>
      <c r="K495" s="150">
        <v>2541.1999999999998</v>
      </c>
      <c r="L495" s="155">
        <f>J495-I495</f>
        <v>1634.4900000000002</v>
      </c>
    </row>
    <row r="496" spans="1:12" x14ac:dyDescent="0.25">
      <c r="A496" s="143" t="s">
        <v>379</v>
      </c>
      <c r="B496" s="127" t="s">
        <v>379</v>
      </c>
      <c r="C496" s="128"/>
      <c r="D496" s="128"/>
      <c r="E496" s="128"/>
      <c r="F496" s="128"/>
      <c r="G496" s="144" t="s">
        <v>379</v>
      </c>
      <c r="H496" s="151"/>
      <c r="I496" s="151"/>
      <c r="J496" s="151"/>
      <c r="K496" s="151"/>
      <c r="L496" s="145"/>
    </row>
    <row r="497" spans="1:12" x14ac:dyDescent="0.25">
      <c r="A497" s="135" t="s">
        <v>1117</v>
      </c>
      <c r="B497" s="127" t="s">
        <v>379</v>
      </c>
      <c r="C497" s="128"/>
      <c r="D497" s="128"/>
      <c r="E497" s="136" t="s">
        <v>1058</v>
      </c>
      <c r="F497" s="137"/>
      <c r="G497" s="137"/>
      <c r="H497" s="149">
        <v>739063.9</v>
      </c>
      <c r="I497" s="149">
        <v>0</v>
      </c>
      <c r="J497" s="149">
        <v>139715</v>
      </c>
      <c r="K497" s="149">
        <v>878778.9</v>
      </c>
      <c r="L497" s="138"/>
    </row>
    <row r="498" spans="1:12" x14ac:dyDescent="0.25">
      <c r="A498" s="135" t="s">
        <v>1118</v>
      </c>
      <c r="B498" s="127" t="s">
        <v>379</v>
      </c>
      <c r="C498" s="128"/>
      <c r="D498" s="128"/>
      <c r="E498" s="128"/>
      <c r="F498" s="136" t="s">
        <v>1058</v>
      </c>
      <c r="G498" s="137"/>
      <c r="H498" s="149">
        <v>739063.9</v>
      </c>
      <c r="I498" s="149">
        <v>0</v>
      </c>
      <c r="J498" s="149">
        <v>139715</v>
      </c>
      <c r="K498" s="149">
        <v>878778.9</v>
      </c>
      <c r="L498" s="138"/>
    </row>
    <row r="499" spans="1:12" x14ac:dyDescent="0.25">
      <c r="A499" s="140" t="s">
        <v>1119</v>
      </c>
      <c r="B499" s="127" t="s">
        <v>379</v>
      </c>
      <c r="C499" s="128"/>
      <c r="D499" s="128"/>
      <c r="E499" s="128"/>
      <c r="F499" s="128"/>
      <c r="G499" s="141" t="s">
        <v>1063</v>
      </c>
      <c r="H499" s="150">
        <v>97798.9</v>
      </c>
      <c r="I499" s="150">
        <v>0</v>
      </c>
      <c r="J499" s="150">
        <v>32000</v>
      </c>
      <c r="K499" s="150">
        <v>129798.9</v>
      </c>
      <c r="L499" s="142"/>
    </row>
    <row r="500" spans="1:12" x14ac:dyDescent="0.25">
      <c r="A500" s="140" t="s">
        <v>1120</v>
      </c>
      <c r="B500" s="127" t="s">
        <v>379</v>
      </c>
      <c r="C500" s="128"/>
      <c r="D500" s="128"/>
      <c r="E500" s="128"/>
      <c r="F500" s="128"/>
      <c r="G500" s="141" t="s">
        <v>1067</v>
      </c>
      <c r="H500" s="150">
        <v>641265</v>
      </c>
      <c r="I500" s="150">
        <v>0</v>
      </c>
      <c r="J500" s="150">
        <v>107715</v>
      </c>
      <c r="K500" s="150">
        <v>748980</v>
      </c>
      <c r="L500" s="142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B72FF-88F7-40DA-B63B-4AF4E7735FBC}">
  <dimension ref="A1:L490"/>
  <sheetViews>
    <sheetView topLeftCell="A43" workbookViewId="0">
      <selection activeCell="O230" sqref="O230"/>
    </sheetView>
  </sheetViews>
  <sheetFormatPr defaultColWidth="9.109375" defaultRowHeight="14.4" x14ac:dyDescent="0.3"/>
  <cols>
    <col min="1" max="1" width="16.44140625" style="1" customWidth="1"/>
    <col min="2" max="6" width="1.6640625" style="1" customWidth="1"/>
    <col min="7" max="7" width="52" style="1" bestFit="1" customWidth="1"/>
    <col min="8" max="8" width="14.6640625" style="105" bestFit="1" customWidth="1"/>
    <col min="9" max="10" width="12.6640625" style="105" bestFit="1" customWidth="1"/>
    <col min="11" max="11" width="14.6640625" style="105" bestFit="1" customWidth="1"/>
    <col min="12" max="12" width="12.88671875" style="1" bestFit="1" customWidth="1"/>
    <col min="13" max="244" width="9.109375" style="1"/>
    <col min="245" max="245" width="11.33203125" style="1" customWidth="1"/>
    <col min="246" max="246" width="2.33203125" style="1" customWidth="1"/>
    <col min="247" max="250" width="1.33203125" style="1" customWidth="1"/>
    <col min="251" max="251" width="0.88671875" style="1" customWidth="1"/>
    <col min="252" max="252" width="15.44140625" style="1" customWidth="1"/>
    <col min="253" max="253" width="0.88671875" style="1" customWidth="1"/>
    <col min="254" max="254" width="12.5546875" style="1" customWidth="1"/>
    <col min="255" max="255" width="4.44140625" style="1" customWidth="1"/>
    <col min="256" max="256" width="2.109375" style="1" customWidth="1"/>
    <col min="257" max="257" width="0.33203125" style="1" customWidth="1"/>
    <col min="258" max="258" width="0.5546875" style="1" customWidth="1"/>
    <col min="259" max="259" width="6.44140625" style="1" customWidth="1"/>
    <col min="260" max="260" width="3.109375" style="1" customWidth="1"/>
    <col min="261" max="261" width="1.5546875" style="1" customWidth="1"/>
    <col min="262" max="262" width="3.33203125" style="1" customWidth="1"/>
    <col min="263" max="263" width="9.109375" style="1"/>
    <col min="264" max="264" width="6.88671875" style="1" customWidth="1"/>
    <col min="265" max="265" width="1.5546875" style="1" customWidth="1"/>
    <col min="266" max="266" width="4.44140625" style="1" customWidth="1"/>
    <col min="267" max="267" width="5" style="1" customWidth="1"/>
    <col min="268" max="268" width="7.33203125" style="1" customWidth="1"/>
    <col min="269" max="500" width="9.109375" style="1"/>
    <col min="501" max="501" width="11.33203125" style="1" customWidth="1"/>
    <col min="502" max="502" width="2.33203125" style="1" customWidth="1"/>
    <col min="503" max="506" width="1.33203125" style="1" customWidth="1"/>
    <col min="507" max="507" width="0.88671875" style="1" customWidth="1"/>
    <col min="508" max="508" width="15.44140625" style="1" customWidth="1"/>
    <col min="509" max="509" width="0.88671875" style="1" customWidth="1"/>
    <col min="510" max="510" width="12.5546875" style="1" customWidth="1"/>
    <col min="511" max="511" width="4.44140625" style="1" customWidth="1"/>
    <col min="512" max="512" width="2.109375" style="1" customWidth="1"/>
    <col min="513" max="513" width="0.33203125" style="1" customWidth="1"/>
    <col min="514" max="514" width="0.5546875" style="1" customWidth="1"/>
    <col min="515" max="515" width="6.44140625" style="1" customWidth="1"/>
    <col min="516" max="516" width="3.109375" style="1" customWidth="1"/>
    <col min="517" max="517" width="1.5546875" style="1" customWidth="1"/>
    <col min="518" max="518" width="3.33203125" style="1" customWidth="1"/>
    <col min="519" max="519" width="9.109375" style="1"/>
    <col min="520" max="520" width="6.88671875" style="1" customWidth="1"/>
    <col min="521" max="521" width="1.5546875" style="1" customWidth="1"/>
    <col min="522" max="522" width="4.44140625" style="1" customWidth="1"/>
    <col min="523" max="523" width="5" style="1" customWidth="1"/>
    <col min="524" max="524" width="7.33203125" style="1" customWidth="1"/>
    <col min="525" max="756" width="9.109375" style="1"/>
    <col min="757" max="757" width="11.33203125" style="1" customWidth="1"/>
    <col min="758" max="758" width="2.33203125" style="1" customWidth="1"/>
    <col min="759" max="762" width="1.33203125" style="1" customWidth="1"/>
    <col min="763" max="763" width="0.88671875" style="1" customWidth="1"/>
    <col min="764" max="764" width="15.44140625" style="1" customWidth="1"/>
    <col min="765" max="765" width="0.88671875" style="1" customWidth="1"/>
    <col min="766" max="766" width="12.5546875" style="1" customWidth="1"/>
    <col min="767" max="767" width="4.44140625" style="1" customWidth="1"/>
    <col min="768" max="768" width="2.109375" style="1" customWidth="1"/>
    <col min="769" max="769" width="0.33203125" style="1" customWidth="1"/>
    <col min="770" max="770" width="0.5546875" style="1" customWidth="1"/>
    <col min="771" max="771" width="6.44140625" style="1" customWidth="1"/>
    <col min="772" max="772" width="3.109375" style="1" customWidth="1"/>
    <col min="773" max="773" width="1.5546875" style="1" customWidth="1"/>
    <col min="774" max="774" width="3.33203125" style="1" customWidth="1"/>
    <col min="775" max="775" width="9.109375" style="1"/>
    <col min="776" max="776" width="6.88671875" style="1" customWidth="1"/>
    <col min="777" max="777" width="1.5546875" style="1" customWidth="1"/>
    <col min="778" max="778" width="4.44140625" style="1" customWidth="1"/>
    <col min="779" max="779" width="5" style="1" customWidth="1"/>
    <col min="780" max="780" width="7.33203125" style="1" customWidth="1"/>
    <col min="781" max="1012" width="9.109375" style="1"/>
    <col min="1013" max="1013" width="11.33203125" style="1" customWidth="1"/>
    <col min="1014" max="1014" width="2.33203125" style="1" customWidth="1"/>
    <col min="1015" max="1018" width="1.33203125" style="1" customWidth="1"/>
    <col min="1019" max="1019" width="0.88671875" style="1" customWidth="1"/>
    <col min="1020" max="1020" width="15.44140625" style="1" customWidth="1"/>
    <col min="1021" max="1021" width="0.88671875" style="1" customWidth="1"/>
    <col min="1022" max="1022" width="12.5546875" style="1" customWidth="1"/>
    <col min="1023" max="1023" width="4.44140625" style="1" customWidth="1"/>
    <col min="1024" max="1024" width="2.109375" style="1" customWidth="1"/>
    <col min="1025" max="1025" width="0.33203125" style="1" customWidth="1"/>
    <col min="1026" max="1026" width="0.5546875" style="1" customWidth="1"/>
    <col min="1027" max="1027" width="6.44140625" style="1" customWidth="1"/>
    <col min="1028" max="1028" width="3.109375" style="1" customWidth="1"/>
    <col min="1029" max="1029" width="1.5546875" style="1" customWidth="1"/>
    <col min="1030" max="1030" width="3.33203125" style="1" customWidth="1"/>
    <col min="1031" max="1031" width="9.109375" style="1"/>
    <col min="1032" max="1032" width="6.88671875" style="1" customWidth="1"/>
    <col min="1033" max="1033" width="1.5546875" style="1" customWidth="1"/>
    <col min="1034" max="1034" width="4.44140625" style="1" customWidth="1"/>
    <col min="1035" max="1035" width="5" style="1" customWidth="1"/>
    <col min="1036" max="1036" width="7.33203125" style="1" customWidth="1"/>
    <col min="1037" max="1268" width="9.109375" style="1"/>
    <col min="1269" max="1269" width="11.33203125" style="1" customWidth="1"/>
    <col min="1270" max="1270" width="2.33203125" style="1" customWidth="1"/>
    <col min="1271" max="1274" width="1.33203125" style="1" customWidth="1"/>
    <col min="1275" max="1275" width="0.88671875" style="1" customWidth="1"/>
    <col min="1276" max="1276" width="15.44140625" style="1" customWidth="1"/>
    <col min="1277" max="1277" width="0.88671875" style="1" customWidth="1"/>
    <col min="1278" max="1278" width="12.5546875" style="1" customWidth="1"/>
    <col min="1279" max="1279" width="4.44140625" style="1" customWidth="1"/>
    <col min="1280" max="1280" width="2.109375" style="1" customWidth="1"/>
    <col min="1281" max="1281" width="0.33203125" style="1" customWidth="1"/>
    <col min="1282" max="1282" width="0.5546875" style="1" customWidth="1"/>
    <col min="1283" max="1283" width="6.44140625" style="1" customWidth="1"/>
    <col min="1284" max="1284" width="3.109375" style="1" customWidth="1"/>
    <col min="1285" max="1285" width="1.5546875" style="1" customWidth="1"/>
    <col min="1286" max="1286" width="3.33203125" style="1" customWidth="1"/>
    <col min="1287" max="1287" width="9.109375" style="1"/>
    <col min="1288" max="1288" width="6.88671875" style="1" customWidth="1"/>
    <col min="1289" max="1289" width="1.5546875" style="1" customWidth="1"/>
    <col min="1290" max="1290" width="4.44140625" style="1" customWidth="1"/>
    <col min="1291" max="1291" width="5" style="1" customWidth="1"/>
    <col min="1292" max="1292" width="7.33203125" style="1" customWidth="1"/>
    <col min="1293" max="1524" width="9.109375" style="1"/>
    <col min="1525" max="1525" width="11.33203125" style="1" customWidth="1"/>
    <col min="1526" max="1526" width="2.33203125" style="1" customWidth="1"/>
    <col min="1527" max="1530" width="1.33203125" style="1" customWidth="1"/>
    <col min="1531" max="1531" width="0.88671875" style="1" customWidth="1"/>
    <col min="1532" max="1532" width="15.44140625" style="1" customWidth="1"/>
    <col min="1533" max="1533" width="0.88671875" style="1" customWidth="1"/>
    <col min="1534" max="1534" width="12.5546875" style="1" customWidth="1"/>
    <col min="1535" max="1535" width="4.44140625" style="1" customWidth="1"/>
    <col min="1536" max="1536" width="2.109375" style="1" customWidth="1"/>
    <col min="1537" max="1537" width="0.33203125" style="1" customWidth="1"/>
    <col min="1538" max="1538" width="0.5546875" style="1" customWidth="1"/>
    <col min="1539" max="1539" width="6.44140625" style="1" customWidth="1"/>
    <col min="1540" max="1540" width="3.109375" style="1" customWidth="1"/>
    <col min="1541" max="1541" width="1.5546875" style="1" customWidth="1"/>
    <col min="1542" max="1542" width="3.33203125" style="1" customWidth="1"/>
    <col min="1543" max="1543" width="9.109375" style="1"/>
    <col min="1544" max="1544" width="6.88671875" style="1" customWidth="1"/>
    <col min="1545" max="1545" width="1.5546875" style="1" customWidth="1"/>
    <col min="1546" max="1546" width="4.44140625" style="1" customWidth="1"/>
    <col min="1547" max="1547" width="5" style="1" customWidth="1"/>
    <col min="1548" max="1548" width="7.33203125" style="1" customWidth="1"/>
    <col min="1549" max="1780" width="9.109375" style="1"/>
    <col min="1781" max="1781" width="11.33203125" style="1" customWidth="1"/>
    <col min="1782" max="1782" width="2.33203125" style="1" customWidth="1"/>
    <col min="1783" max="1786" width="1.33203125" style="1" customWidth="1"/>
    <col min="1787" max="1787" width="0.88671875" style="1" customWidth="1"/>
    <col min="1788" max="1788" width="15.44140625" style="1" customWidth="1"/>
    <col min="1789" max="1789" width="0.88671875" style="1" customWidth="1"/>
    <col min="1790" max="1790" width="12.5546875" style="1" customWidth="1"/>
    <col min="1791" max="1791" width="4.44140625" style="1" customWidth="1"/>
    <col min="1792" max="1792" width="2.109375" style="1" customWidth="1"/>
    <col min="1793" max="1793" width="0.33203125" style="1" customWidth="1"/>
    <col min="1794" max="1794" width="0.5546875" style="1" customWidth="1"/>
    <col min="1795" max="1795" width="6.44140625" style="1" customWidth="1"/>
    <col min="1796" max="1796" width="3.109375" style="1" customWidth="1"/>
    <col min="1797" max="1797" width="1.5546875" style="1" customWidth="1"/>
    <col min="1798" max="1798" width="3.33203125" style="1" customWidth="1"/>
    <col min="1799" max="1799" width="9.109375" style="1"/>
    <col min="1800" max="1800" width="6.88671875" style="1" customWidth="1"/>
    <col min="1801" max="1801" width="1.5546875" style="1" customWidth="1"/>
    <col min="1802" max="1802" width="4.44140625" style="1" customWidth="1"/>
    <col min="1803" max="1803" width="5" style="1" customWidth="1"/>
    <col min="1804" max="1804" width="7.33203125" style="1" customWidth="1"/>
    <col min="1805" max="2036" width="9.109375" style="1"/>
    <col min="2037" max="2037" width="11.33203125" style="1" customWidth="1"/>
    <col min="2038" max="2038" width="2.33203125" style="1" customWidth="1"/>
    <col min="2039" max="2042" width="1.33203125" style="1" customWidth="1"/>
    <col min="2043" max="2043" width="0.88671875" style="1" customWidth="1"/>
    <col min="2044" max="2044" width="15.44140625" style="1" customWidth="1"/>
    <col min="2045" max="2045" width="0.88671875" style="1" customWidth="1"/>
    <col min="2046" max="2046" width="12.5546875" style="1" customWidth="1"/>
    <col min="2047" max="2047" width="4.44140625" style="1" customWidth="1"/>
    <col min="2048" max="2048" width="2.109375" style="1" customWidth="1"/>
    <col min="2049" max="2049" width="0.33203125" style="1" customWidth="1"/>
    <col min="2050" max="2050" width="0.5546875" style="1" customWidth="1"/>
    <col min="2051" max="2051" width="6.44140625" style="1" customWidth="1"/>
    <col min="2052" max="2052" width="3.109375" style="1" customWidth="1"/>
    <col min="2053" max="2053" width="1.5546875" style="1" customWidth="1"/>
    <col min="2054" max="2054" width="3.33203125" style="1" customWidth="1"/>
    <col min="2055" max="2055" width="9.109375" style="1"/>
    <col min="2056" max="2056" width="6.88671875" style="1" customWidth="1"/>
    <col min="2057" max="2057" width="1.5546875" style="1" customWidth="1"/>
    <col min="2058" max="2058" width="4.44140625" style="1" customWidth="1"/>
    <col min="2059" max="2059" width="5" style="1" customWidth="1"/>
    <col min="2060" max="2060" width="7.33203125" style="1" customWidth="1"/>
    <col min="2061" max="2292" width="9.109375" style="1"/>
    <col min="2293" max="2293" width="11.33203125" style="1" customWidth="1"/>
    <col min="2294" max="2294" width="2.33203125" style="1" customWidth="1"/>
    <col min="2295" max="2298" width="1.33203125" style="1" customWidth="1"/>
    <col min="2299" max="2299" width="0.88671875" style="1" customWidth="1"/>
    <col min="2300" max="2300" width="15.44140625" style="1" customWidth="1"/>
    <col min="2301" max="2301" width="0.88671875" style="1" customWidth="1"/>
    <col min="2302" max="2302" width="12.5546875" style="1" customWidth="1"/>
    <col min="2303" max="2303" width="4.44140625" style="1" customWidth="1"/>
    <col min="2304" max="2304" width="2.109375" style="1" customWidth="1"/>
    <col min="2305" max="2305" width="0.33203125" style="1" customWidth="1"/>
    <col min="2306" max="2306" width="0.5546875" style="1" customWidth="1"/>
    <col min="2307" max="2307" width="6.44140625" style="1" customWidth="1"/>
    <col min="2308" max="2308" width="3.109375" style="1" customWidth="1"/>
    <col min="2309" max="2309" width="1.5546875" style="1" customWidth="1"/>
    <col min="2310" max="2310" width="3.33203125" style="1" customWidth="1"/>
    <col min="2311" max="2311" width="9.109375" style="1"/>
    <col min="2312" max="2312" width="6.88671875" style="1" customWidth="1"/>
    <col min="2313" max="2313" width="1.5546875" style="1" customWidth="1"/>
    <col min="2314" max="2314" width="4.44140625" style="1" customWidth="1"/>
    <col min="2315" max="2315" width="5" style="1" customWidth="1"/>
    <col min="2316" max="2316" width="7.33203125" style="1" customWidth="1"/>
    <col min="2317" max="2548" width="9.109375" style="1"/>
    <col min="2549" max="2549" width="11.33203125" style="1" customWidth="1"/>
    <col min="2550" max="2550" width="2.33203125" style="1" customWidth="1"/>
    <col min="2551" max="2554" width="1.33203125" style="1" customWidth="1"/>
    <col min="2555" max="2555" width="0.88671875" style="1" customWidth="1"/>
    <col min="2556" max="2556" width="15.44140625" style="1" customWidth="1"/>
    <col min="2557" max="2557" width="0.88671875" style="1" customWidth="1"/>
    <col min="2558" max="2558" width="12.5546875" style="1" customWidth="1"/>
    <col min="2559" max="2559" width="4.44140625" style="1" customWidth="1"/>
    <col min="2560" max="2560" width="2.109375" style="1" customWidth="1"/>
    <col min="2561" max="2561" width="0.33203125" style="1" customWidth="1"/>
    <col min="2562" max="2562" width="0.5546875" style="1" customWidth="1"/>
    <col min="2563" max="2563" width="6.44140625" style="1" customWidth="1"/>
    <col min="2564" max="2564" width="3.109375" style="1" customWidth="1"/>
    <col min="2565" max="2565" width="1.5546875" style="1" customWidth="1"/>
    <col min="2566" max="2566" width="3.33203125" style="1" customWidth="1"/>
    <col min="2567" max="2567" width="9.109375" style="1"/>
    <col min="2568" max="2568" width="6.88671875" style="1" customWidth="1"/>
    <col min="2569" max="2569" width="1.5546875" style="1" customWidth="1"/>
    <col min="2570" max="2570" width="4.44140625" style="1" customWidth="1"/>
    <col min="2571" max="2571" width="5" style="1" customWidth="1"/>
    <col min="2572" max="2572" width="7.33203125" style="1" customWidth="1"/>
    <col min="2573" max="2804" width="9.109375" style="1"/>
    <col min="2805" max="2805" width="11.33203125" style="1" customWidth="1"/>
    <col min="2806" max="2806" width="2.33203125" style="1" customWidth="1"/>
    <col min="2807" max="2810" width="1.33203125" style="1" customWidth="1"/>
    <col min="2811" max="2811" width="0.88671875" style="1" customWidth="1"/>
    <col min="2812" max="2812" width="15.44140625" style="1" customWidth="1"/>
    <col min="2813" max="2813" width="0.88671875" style="1" customWidth="1"/>
    <col min="2814" max="2814" width="12.5546875" style="1" customWidth="1"/>
    <col min="2815" max="2815" width="4.44140625" style="1" customWidth="1"/>
    <col min="2816" max="2816" width="2.109375" style="1" customWidth="1"/>
    <col min="2817" max="2817" width="0.33203125" style="1" customWidth="1"/>
    <col min="2818" max="2818" width="0.5546875" style="1" customWidth="1"/>
    <col min="2819" max="2819" width="6.44140625" style="1" customWidth="1"/>
    <col min="2820" max="2820" width="3.109375" style="1" customWidth="1"/>
    <col min="2821" max="2821" width="1.5546875" style="1" customWidth="1"/>
    <col min="2822" max="2822" width="3.33203125" style="1" customWidth="1"/>
    <col min="2823" max="2823" width="9.109375" style="1"/>
    <col min="2824" max="2824" width="6.88671875" style="1" customWidth="1"/>
    <col min="2825" max="2825" width="1.5546875" style="1" customWidth="1"/>
    <col min="2826" max="2826" width="4.44140625" style="1" customWidth="1"/>
    <col min="2827" max="2827" width="5" style="1" customWidth="1"/>
    <col min="2828" max="2828" width="7.33203125" style="1" customWidth="1"/>
    <col min="2829" max="3060" width="9.109375" style="1"/>
    <col min="3061" max="3061" width="11.33203125" style="1" customWidth="1"/>
    <col min="3062" max="3062" width="2.33203125" style="1" customWidth="1"/>
    <col min="3063" max="3066" width="1.33203125" style="1" customWidth="1"/>
    <col min="3067" max="3067" width="0.88671875" style="1" customWidth="1"/>
    <col min="3068" max="3068" width="15.44140625" style="1" customWidth="1"/>
    <col min="3069" max="3069" width="0.88671875" style="1" customWidth="1"/>
    <col min="3070" max="3070" width="12.5546875" style="1" customWidth="1"/>
    <col min="3071" max="3071" width="4.44140625" style="1" customWidth="1"/>
    <col min="3072" max="3072" width="2.109375" style="1" customWidth="1"/>
    <col min="3073" max="3073" width="0.33203125" style="1" customWidth="1"/>
    <col min="3074" max="3074" width="0.5546875" style="1" customWidth="1"/>
    <col min="3075" max="3075" width="6.44140625" style="1" customWidth="1"/>
    <col min="3076" max="3076" width="3.109375" style="1" customWidth="1"/>
    <col min="3077" max="3077" width="1.5546875" style="1" customWidth="1"/>
    <col min="3078" max="3078" width="3.33203125" style="1" customWidth="1"/>
    <col min="3079" max="3079" width="9.109375" style="1"/>
    <col min="3080" max="3080" width="6.88671875" style="1" customWidth="1"/>
    <col min="3081" max="3081" width="1.5546875" style="1" customWidth="1"/>
    <col min="3082" max="3082" width="4.44140625" style="1" customWidth="1"/>
    <col min="3083" max="3083" width="5" style="1" customWidth="1"/>
    <col min="3084" max="3084" width="7.33203125" style="1" customWidth="1"/>
    <col min="3085" max="3316" width="9.109375" style="1"/>
    <col min="3317" max="3317" width="11.33203125" style="1" customWidth="1"/>
    <col min="3318" max="3318" width="2.33203125" style="1" customWidth="1"/>
    <col min="3319" max="3322" width="1.33203125" style="1" customWidth="1"/>
    <col min="3323" max="3323" width="0.88671875" style="1" customWidth="1"/>
    <col min="3324" max="3324" width="15.44140625" style="1" customWidth="1"/>
    <col min="3325" max="3325" width="0.88671875" style="1" customWidth="1"/>
    <col min="3326" max="3326" width="12.5546875" style="1" customWidth="1"/>
    <col min="3327" max="3327" width="4.44140625" style="1" customWidth="1"/>
    <col min="3328" max="3328" width="2.109375" style="1" customWidth="1"/>
    <col min="3329" max="3329" width="0.33203125" style="1" customWidth="1"/>
    <col min="3330" max="3330" width="0.5546875" style="1" customWidth="1"/>
    <col min="3331" max="3331" width="6.44140625" style="1" customWidth="1"/>
    <col min="3332" max="3332" width="3.109375" style="1" customWidth="1"/>
    <col min="3333" max="3333" width="1.5546875" style="1" customWidth="1"/>
    <col min="3334" max="3334" width="3.33203125" style="1" customWidth="1"/>
    <col min="3335" max="3335" width="9.109375" style="1"/>
    <col min="3336" max="3336" width="6.88671875" style="1" customWidth="1"/>
    <col min="3337" max="3337" width="1.5546875" style="1" customWidth="1"/>
    <col min="3338" max="3338" width="4.44140625" style="1" customWidth="1"/>
    <col min="3339" max="3339" width="5" style="1" customWidth="1"/>
    <col min="3340" max="3340" width="7.33203125" style="1" customWidth="1"/>
    <col min="3341" max="3572" width="9.109375" style="1"/>
    <col min="3573" max="3573" width="11.33203125" style="1" customWidth="1"/>
    <col min="3574" max="3574" width="2.33203125" style="1" customWidth="1"/>
    <col min="3575" max="3578" width="1.33203125" style="1" customWidth="1"/>
    <col min="3579" max="3579" width="0.88671875" style="1" customWidth="1"/>
    <col min="3580" max="3580" width="15.44140625" style="1" customWidth="1"/>
    <col min="3581" max="3581" width="0.88671875" style="1" customWidth="1"/>
    <col min="3582" max="3582" width="12.5546875" style="1" customWidth="1"/>
    <col min="3583" max="3583" width="4.44140625" style="1" customWidth="1"/>
    <col min="3584" max="3584" width="2.109375" style="1" customWidth="1"/>
    <col min="3585" max="3585" width="0.33203125" style="1" customWidth="1"/>
    <col min="3586" max="3586" width="0.5546875" style="1" customWidth="1"/>
    <col min="3587" max="3587" width="6.44140625" style="1" customWidth="1"/>
    <col min="3588" max="3588" width="3.109375" style="1" customWidth="1"/>
    <col min="3589" max="3589" width="1.5546875" style="1" customWidth="1"/>
    <col min="3590" max="3590" width="3.33203125" style="1" customWidth="1"/>
    <col min="3591" max="3591" width="9.109375" style="1"/>
    <col min="3592" max="3592" width="6.88671875" style="1" customWidth="1"/>
    <col min="3593" max="3593" width="1.5546875" style="1" customWidth="1"/>
    <col min="3594" max="3594" width="4.44140625" style="1" customWidth="1"/>
    <col min="3595" max="3595" width="5" style="1" customWidth="1"/>
    <col min="3596" max="3596" width="7.33203125" style="1" customWidth="1"/>
    <col min="3597" max="3828" width="9.109375" style="1"/>
    <col min="3829" max="3829" width="11.33203125" style="1" customWidth="1"/>
    <col min="3830" max="3830" width="2.33203125" style="1" customWidth="1"/>
    <col min="3831" max="3834" width="1.33203125" style="1" customWidth="1"/>
    <col min="3835" max="3835" width="0.88671875" style="1" customWidth="1"/>
    <col min="3836" max="3836" width="15.44140625" style="1" customWidth="1"/>
    <col min="3837" max="3837" width="0.88671875" style="1" customWidth="1"/>
    <col min="3838" max="3838" width="12.5546875" style="1" customWidth="1"/>
    <col min="3839" max="3839" width="4.44140625" style="1" customWidth="1"/>
    <col min="3840" max="3840" width="2.109375" style="1" customWidth="1"/>
    <col min="3841" max="3841" width="0.33203125" style="1" customWidth="1"/>
    <col min="3842" max="3842" width="0.5546875" style="1" customWidth="1"/>
    <col min="3843" max="3843" width="6.44140625" style="1" customWidth="1"/>
    <col min="3844" max="3844" width="3.109375" style="1" customWidth="1"/>
    <col min="3845" max="3845" width="1.5546875" style="1" customWidth="1"/>
    <col min="3846" max="3846" width="3.33203125" style="1" customWidth="1"/>
    <col min="3847" max="3847" width="9.109375" style="1"/>
    <col min="3848" max="3848" width="6.88671875" style="1" customWidth="1"/>
    <col min="3849" max="3849" width="1.5546875" style="1" customWidth="1"/>
    <col min="3850" max="3850" width="4.44140625" style="1" customWidth="1"/>
    <col min="3851" max="3851" width="5" style="1" customWidth="1"/>
    <col min="3852" max="3852" width="7.33203125" style="1" customWidth="1"/>
    <col min="3853" max="4084" width="9.109375" style="1"/>
    <col min="4085" max="4085" width="11.33203125" style="1" customWidth="1"/>
    <col min="4086" max="4086" width="2.33203125" style="1" customWidth="1"/>
    <col min="4087" max="4090" width="1.33203125" style="1" customWidth="1"/>
    <col min="4091" max="4091" width="0.88671875" style="1" customWidth="1"/>
    <col min="4092" max="4092" width="15.44140625" style="1" customWidth="1"/>
    <col min="4093" max="4093" width="0.88671875" style="1" customWidth="1"/>
    <col min="4094" max="4094" width="12.5546875" style="1" customWidth="1"/>
    <col min="4095" max="4095" width="4.44140625" style="1" customWidth="1"/>
    <col min="4096" max="4096" width="2.109375" style="1" customWidth="1"/>
    <col min="4097" max="4097" width="0.33203125" style="1" customWidth="1"/>
    <col min="4098" max="4098" width="0.5546875" style="1" customWidth="1"/>
    <col min="4099" max="4099" width="6.44140625" style="1" customWidth="1"/>
    <col min="4100" max="4100" width="3.109375" style="1" customWidth="1"/>
    <col min="4101" max="4101" width="1.5546875" style="1" customWidth="1"/>
    <col min="4102" max="4102" width="3.33203125" style="1" customWidth="1"/>
    <col min="4103" max="4103" width="9.109375" style="1"/>
    <col min="4104" max="4104" width="6.88671875" style="1" customWidth="1"/>
    <col min="4105" max="4105" width="1.5546875" style="1" customWidth="1"/>
    <col min="4106" max="4106" width="4.44140625" style="1" customWidth="1"/>
    <col min="4107" max="4107" width="5" style="1" customWidth="1"/>
    <col min="4108" max="4108" width="7.33203125" style="1" customWidth="1"/>
    <col min="4109" max="4340" width="9.109375" style="1"/>
    <col min="4341" max="4341" width="11.33203125" style="1" customWidth="1"/>
    <col min="4342" max="4342" width="2.33203125" style="1" customWidth="1"/>
    <col min="4343" max="4346" width="1.33203125" style="1" customWidth="1"/>
    <col min="4347" max="4347" width="0.88671875" style="1" customWidth="1"/>
    <col min="4348" max="4348" width="15.44140625" style="1" customWidth="1"/>
    <col min="4349" max="4349" width="0.88671875" style="1" customWidth="1"/>
    <col min="4350" max="4350" width="12.5546875" style="1" customWidth="1"/>
    <col min="4351" max="4351" width="4.44140625" style="1" customWidth="1"/>
    <col min="4352" max="4352" width="2.109375" style="1" customWidth="1"/>
    <col min="4353" max="4353" width="0.33203125" style="1" customWidth="1"/>
    <col min="4354" max="4354" width="0.5546875" style="1" customWidth="1"/>
    <col min="4355" max="4355" width="6.44140625" style="1" customWidth="1"/>
    <col min="4356" max="4356" width="3.109375" style="1" customWidth="1"/>
    <col min="4357" max="4357" width="1.5546875" style="1" customWidth="1"/>
    <col min="4358" max="4358" width="3.33203125" style="1" customWidth="1"/>
    <col min="4359" max="4359" width="9.109375" style="1"/>
    <col min="4360" max="4360" width="6.88671875" style="1" customWidth="1"/>
    <col min="4361" max="4361" width="1.5546875" style="1" customWidth="1"/>
    <col min="4362" max="4362" width="4.44140625" style="1" customWidth="1"/>
    <col min="4363" max="4363" width="5" style="1" customWidth="1"/>
    <col min="4364" max="4364" width="7.33203125" style="1" customWidth="1"/>
    <col min="4365" max="4596" width="9.109375" style="1"/>
    <col min="4597" max="4597" width="11.33203125" style="1" customWidth="1"/>
    <col min="4598" max="4598" width="2.33203125" style="1" customWidth="1"/>
    <col min="4599" max="4602" width="1.33203125" style="1" customWidth="1"/>
    <col min="4603" max="4603" width="0.88671875" style="1" customWidth="1"/>
    <col min="4604" max="4604" width="15.44140625" style="1" customWidth="1"/>
    <col min="4605" max="4605" width="0.88671875" style="1" customWidth="1"/>
    <col min="4606" max="4606" width="12.5546875" style="1" customWidth="1"/>
    <col min="4607" max="4607" width="4.44140625" style="1" customWidth="1"/>
    <col min="4608" max="4608" width="2.109375" style="1" customWidth="1"/>
    <col min="4609" max="4609" width="0.33203125" style="1" customWidth="1"/>
    <col min="4610" max="4610" width="0.5546875" style="1" customWidth="1"/>
    <col min="4611" max="4611" width="6.44140625" style="1" customWidth="1"/>
    <col min="4612" max="4612" width="3.109375" style="1" customWidth="1"/>
    <col min="4613" max="4613" width="1.5546875" style="1" customWidth="1"/>
    <col min="4614" max="4614" width="3.33203125" style="1" customWidth="1"/>
    <col min="4615" max="4615" width="9.109375" style="1"/>
    <col min="4616" max="4616" width="6.88671875" style="1" customWidth="1"/>
    <col min="4617" max="4617" width="1.5546875" style="1" customWidth="1"/>
    <col min="4618" max="4618" width="4.44140625" style="1" customWidth="1"/>
    <col min="4619" max="4619" width="5" style="1" customWidth="1"/>
    <col min="4620" max="4620" width="7.33203125" style="1" customWidth="1"/>
    <col min="4621" max="4852" width="9.109375" style="1"/>
    <col min="4853" max="4853" width="11.33203125" style="1" customWidth="1"/>
    <col min="4854" max="4854" width="2.33203125" style="1" customWidth="1"/>
    <col min="4855" max="4858" width="1.33203125" style="1" customWidth="1"/>
    <col min="4859" max="4859" width="0.88671875" style="1" customWidth="1"/>
    <col min="4860" max="4860" width="15.44140625" style="1" customWidth="1"/>
    <col min="4861" max="4861" width="0.88671875" style="1" customWidth="1"/>
    <col min="4862" max="4862" width="12.5546875" style="1" customWidth="1"/>
    <col min="4863" max="4863" width="4.44140625" style="1" customWidth="1"/>
    <col min="4864" max="4864" width="2.109375" style="1" customWidth="1"/>
    <col min="4865" max="4865" width="0.33203125" style="1" customWidth="1"/>
    <col min="4866" max="4866" width="0.5546875" style="1" customWidth="1"/>
    <col min="4867" max="4867" width="6.44140625" style="1" customWidth="1"/>
    <col min="4868" max="4868" width="3.109375" style="1" customWidth="1"/>
    <col min="4869" max="4869" width="1.5546875" style="1" customWidth="1"/>
    <col min="4870" max="4870" width="3.33203125" style="1" customWidth="1"/>
    <col min="4871" max="4871" width="9.109375" style="1"/>
    <col min="4872" max="4872" width="6.88671875" style="1" customWidth="1"/>
    <col min="4873" max="4873" width="1.5546875" style="1" customWidth="1"/>
    <col min="4874" max="4874" width="4.44140625" style="1" customWidth="1"/>
    <col min="4875" max="4875" width="5" style="1" customWidth="1"/>
    <col min="4876" max="4876" width="7.33203125" style="1" customWidth="1"/>
    <col min="4877" max="5108" width="9.109375" style="1"/>
    <col min="5109" max="5109" width="11.33203125" style="1" customWidth="1"/>
    <col min="5110" max="5110" width="2.33203125" style="1" customWidth="1"/>
    <col min="5111" max="5114" width="1.33203125" style="1" customWidth="1"/>
    <col min="5115" max="5115" width="0.88671875" style="1" customWidth="1"/>
    <col min="5116" max="5116" width="15.44140625" style="1" customWidth="1"/>
    <col min="5117" max="5117" width="0.88671875" style="1" customWidth="1"/>
    <col min="5118" max="5118" width="12.5546875" style="1" customWidth="1"/>
    <col min="5119" max="5119" width="4.44140625" style="1" customWidth="1"/>
    <col min="5120" max="5120" width="2.109375" style="1" customWidth="1"/>
    <col min="5121" max="5121" width="0.33203125" style="1" customWidth="1"/>
    <col min="5122" max="5122" width="0.5546875" style="1" customWidth="1"/>
    <col min="5123" max="5123" width="6.44140625" style="1" customWidth="1"/>
    <col min="5124" max="5124" width="3.109375" style="1" customWidth="1"/>
    <col min="5125" max="5125" width="1.5546875" style="1" customWidth="1"/>
    <col min="5126" max="5126" width="3.33203125" style="1" customWidth="1"/>
    <col min="5127" max="5127" width="9.109375" style="1"/>
    <col min="5128" max="5128" width="6.88671875" style="1" customWidth="1"/>
    <col min="5129" max="5129" width="1.5546875" style="1" customWidth="1"/>
    <col min="5130" max="5130" width="4.44140625" style="1" customWidth="1"/>
    <col min="5131" max="5131" width="5" style="1" customWidth="1"/>
    <col min="5132" max="5132" width="7.33203125" style="1" customWidth="1"/>
    <col min="5133" max="5364" width="9.109375" style="1"/>
    <col min="5365" max="5365" width="11.33203125" style="1" customWidth="1"/>
    <col min="5366" max="5366" width="2.33203125" style="1" customWidth="1"/>
    <col min="5367" max="5370" width="1.33203125" style="1" customWidth="1"/>
    <col min="5371" max="5371" width="0.88671875" style="1" customWidth="1"/>
    <col min="5372" max="5372" width="15.44140625" style="1" customWidth="1"/>
    <col min="5373" max="5373" width="0.88671875" style="1" customWidth="1"/>
    <col min="5374" max="5374" width="12.5546875" style="1" customWidth="1"/>
    <col min="5375" max="5375" width="4.44140625" style="1" customWidth="1"/>
    <col min="5376" max="5376" width="2.109375" style="1" customWidth="1"/>
    <col min="5377" max="5377" width="0.33203125" style="1" customWidth="1"/>
    <col min="5378" max="5378" width="0.5546875" style="1" customWidth="1"/>
    <col min="5379" max="5379" width="6.44140625" style="1" customWidth="1"/>
    <col min="5380" max="5380" width="3.109375" style="1" customWidth="1"/>
    <col min="5381" max="5381" width="1.5546875" style="1" customWidth="1"/>
    <col min="5382" max="5382" width="3.33203125" style="1" customWidth="1"/>
    <col min="5383" max="5383" width="9.109375" style="1"/>
    <col min="5384" max="5384" width="6.88671875" style="1" customWidth="1"/>
    <col min="5385" max="5385" width="1.5546875" style="1" customWidth="1"/>
    <col min="5386" max="5386" width="4.44140625" style="1" customWidth="1"/>
    <col min="5387" max="5387" width="5" style="1" customWidth="1"/>
    <col min="5388" max="5388" width="7.33203125" style="1" customWidth="1"/>
    <col min="5389" max="5620" width="9.109375" style="1"/>
    <col min="5621" max="5621" width="11.33203125" style="1" customWidth="1"/>
    <col min="5622" max="5622" width="2.33203125" style="1" customWidth="1"/>
    <col min="5623" max="5626" width="1.33203125" style="1" customWidth="1"/>
    <col min="5627" max="5627" width="0.88671875" style="1" customWidth="1"/>
    <col min="5628" max="5628" width="15.44140625" style="1" customWidth="1"/>
    <col min="5629" max="5629" width="0.88671875" style="1" customWidth="1"/>
    <col min="5630" max="5630" width="12.5546875" style="1" customWidth="1"/>
    <col min="5631" max="5631" width="4.44140625" style="1" customWidth="1"/>
    <col min="5632" max="5632" width="2.109375" style="1" customWidth="1"/>
    <col min="5633" max="5633" width="0.33203125" style="1" customWidth="1"/>
    <col min="5634" max="5634" width="0.5546875" style="1" customWidth="1"/>
    <col min="5635" max="5635" width="6.44140625" style="1" customWidth="1"/>
    <col min="5636" max="5636" width="3.109375" style="1" customWidth="1"/>
    <col min="5637" max="5637" width="1.5546875" style="1" customWidth="1"/>
    <col min="5638" max="5638" width="3.33203125" style="1" customWidth="1"/>
    <col min="5639" max="5639" width="9.109375" style="1"/>
    <col min="5640" max="5640" width="6.88671875" style="1" customWidth="1"/>
    <col min="5641" max="5641" width="1.5546875" style="1" customWidth="1"/>
    <col min="5642" max="5642" width="4.44140625" style="1" customWidth="1"/>
    <col min="5643" max="5643" width="5" style="1" customWidth="1"/>
    <col min="5644" max="5644" width="7.33203125" style="1" customWidth="1"/>
    <col min="5645" max="5876" width="9.109375" style="1"/>
    <col min="5877" max="5877" width="11.33203125" style="1" customWidth="1"/>
    <col min="5878" max="5878" width="2.33203125" style="1" customWidth="1"/>
    <col min="5879" max="5882" width="1.33203125" style="1" customWidth="1"/>
    <col min="5883" max="5883" width="0.88671875" style="1" customWidth="1"/>
    <col min="5884" max="5884" width="15.44140625" style="1" customWidth="1"/>
    <col min="5885" max="5885" width="0.88671875" style="1" customWidth="1"/>
    <col min="5886" max="5886" width="12.5546875" style="1" customWidth="1"/>
    <col min="5887" max="5887" width="4.44140625" style="1" customWidth="1"/>
    <col min="5888" max="5888" width="2.109375" style="1" customWidth="1"/>
    <col min="5889" max="5889" width="0.33203125" style="1" customWidth="1"/>
    <col min="5890" max="5890" width="0.5546875" style="1" customWidth="1"/>
    <col min="5891" max="5891" width="6.44140625" style="1" customWidth="1"/>
    <col min="5892" max="5892" width="3.109375" style="1" customWidth="1"/>
    <col min="5893" max="5893" width="1.5546875" style="1" customWidth="1"/>
    <col min="5894" max="5894" width="3.33203125" style="1" customWidth="1"/>
    <col min="5895" max="5895" width="9.109375" style="1"/>
    <col min="5896" max="5896" width="6.88671875" style="1" customWidth="1"/>
    <col min="5897" max="5897" width="1.5546875" style="1" customWidth="1"/>
    <col min="5898" max="5898" width="4.44140625" style="1" customWidth="1"/>
    <col min="5899" max="5899" width="5" style="1" customWidth="1"/>
    <col min="5900" max="5900" width="7.33203125" style="1" customWidth="1"/>
    <col min="5901" max="6132" width="9.109375" style="1"/>
    <col min="6133" max="6133" width="11.33203125" style="1" customWidth="1"/>
    <col min="6134" max="6134" width="2.33203125" style="1" customWidth="1"/>
    <col min="6135" max="6138" width="1.33203125" style="1" customWidth="1"/>
    <col min="6139" max="6139" width="0.88671875" style="1" customWidth="1"/>
    <col min="6140" max="6140" width="15.44140625" style="1" customWidth="1"/>
    <col min="6141" max="6141" width="0.88671875" style="1" customWidth="1"/>
    <col min="6142" max="6142" width="12.5546875" style="1" customWidth="1"/>
    <col min="6143" max="6143" width="4.44140625" style="1" customWidth="1"/>
    <col min="6144" max="6144" width="2.109375" style="1" customWidth="1"/>
    <col min="6145" max="6145" width="0.33203125" style="1" customWidth="1"/>
    <col min="6146" max="6146" width="0.5546875" style="1" customWidth="1"/>
    <col min="6147" max="6147" width="6.44140625" style="1" customWidth="1"/>
    <col min="6148" max="6148" width="3.109375" style="1" customWidth="1"/>
    <col min="6149" max="6149" width="1.5546875" style="1" customWidth="1"/>
    <col min="6150" max="6150" width="3.33203125" style="1" customWidth="1"/>
    <col min="6151" max="6151" width="9.109375" style="1"/>
    <col min="6152" max="6152" width="6.88671875" style="1" customWidth="1"/>
    <col min="6153" max="6153" width="1.5546875" style="1" customWidth="1"/>
    <col min="6154" max="6154" width="4.44140625" style="1" customWidth="1"/>
    <col min="6155" max="6155" width="5" style="1" customWidth="1"/>
    <col min="6156" max="6156" width="7.33203125" style="1" customWidth="1"/>
    <col min="6157" max="6388" width="9.109375" style="1"/>
    <col min="6389" max="6389" width="11.33203125" style="1" customWidth="1"/>
    <col min="6390" max="6390" width="2.33203125" style="1" customWidth="1"/>
    <col min="6391" max="6394" width="1.33203125" style="1" customWidth="1"/>
    <col min="6395" max="6395" width="0.88671875" style="1" customWidth="1"/>
    <col min="6396" max="6396" width="15.44140625" style="1" customWidth="1"/>
    <col min="6397" max="6397" width="0.88671875" style="1" customWidth="1"/>
    <col min="6398" max="6398" width="12.5546875" style="1" customWidth="1"/>
    <col min="6399" max="6399" width="4.44140625" style="1" customWidth="1"/>
    <col min="6400" max="6400" width="2.109375" style="1" customWidth="1"/>
    <col min="6401" max="6401" width="0.33203125" style="1" customWidth="1"/>
    <col min="6402" max="6402" width="0.5546875" style="1" customWidth="1"/>
    <col min="6403" max="6403" width="6.44140625" style="1" customWidth="1"/>
    <col min="6404" max="6404" width="3.109375" style="1" customWidth="1"/>
    <col min="6405" max="6405" width="1.5546875" style="1" customWidth="1"/>
    <col min="6406" max="6406" width="3.33203125" style="1" customWidth="1"/>
    <col min="6407" max="6407" width="9.109375" style="1"/>
    <col min="6408" max="6408" width="6.88671875" style="1" customWidth="1"/>
    <col min="6409" max="6409" width="1.5546875" style="1" customWidth="1"/>
    <col min="6410" max="6410" width="4.44140625" style="1" customWidth="1"/>
    <col min="6411" max="6411" width="5" style="1" customWidth="1"/>
    <col min="6412" max="6412" width="7.33203125" style="1" customWidth="1"/>
    <col min="6413" max="6644" width="9.109375" style="1"/>
    <col min="6645" max="6645" width="11.33203125" style="1" customWidth="1"/>
    <col min="6646" max="6646" width="2.33203125" style="1" customWidth="1"/>
    <col min="6647" max="6650" width="1.33203125" style="1" customWidth="1"/>
    <col min="6651" max="6651" width="0.88671875" style="1" customWidth="1"/>
    <col min="6652" max="6652" width="15.44140625" style="1" customWidth="1"/>
    <col min="6653" max="6653" width="0.88671875" style="1" customWidth="1"/>
    <col min="6654" max="6654" width="12.5546875" style="1" customWidth="1"/>
    <col min="6655" max="6655" width="4.44140625" style="1" customWidth="1"/>
    <col min="6656" max="6656" width="2.109375" style="1" customWidth="1"/>
    <col min="6657" max="6657" width="0.33203125" style="1" customWidth="1"/>
    <col min="6658" max="6658" width="0.5546875" style="1" customWidth="1"/>
    <col min="6659" max="6659" width="6.44140625" style="1" customWidth="1"/>
    <col min="6660" max="6660" width="3.109375" style="1" customWidth="1"/>
    <col min="6661" max="6661" width="1.5546875" style="1" customWidth="1"/>
    <col min="6662" max="6662" width="3.33203125" style="1" customWidth="1"/>
    <col min="6663" max="6663" width="9.109375" style="1"/>
    <col min="6664" max="6664" width="6.88671875" style="1" customWidth="1"/>
    <col min="6665" max="6665" width="1.5546875" style="1" customWidth="1"/>
    <col min="6666" max="6666" width="4.44140625" style="1" customWidth="1"/>
    <col min="6667" max="6667" width="5" style="1" customWidth="1"/>
    <col min="6668" max="6668" width="7.33203125" style="1" customWidth="1"/>
    <col min="6669" max="6900" width="9.109375" style="1"/>
    <col min="6901" max="6901" width="11.33203125" style="1" customWidth="1"/>
    <col min="6902" max="6902" width="2.33203125" style="1" customWidth="1"/>
    <col min="6903" max="6906" width="1.33203125" style="1" customWidth="1"/>
    <col min="6907" max="6907" width="0.88671875" style="1" customWidth="1"/>
    <col min="6908" max="6908" width="15.44140625" style="1" customWidth="1"/>
    <col min="6909" max="6909" width="0.88671875" style="1" customWidth="1"/>
    <col min="6910" max="6910" width="12.5546875" style="1" customWidth="1"/>
    <col min="6911" max="6911" width="4.44140625" style="1" customWidth="1"/>
    <col min="6912" max="6912" width="2.109375" style="1" customWidth="1"/>
    <col min="6913" max="6913" width="0.33203125" style="1" customWidth="1"/>
    <col min="6914" max="6914" width="0.5546875" style="1" customWidth="1"/>
    <col min="6915" max="6915" width="6.44140625" style="1" customWidth="1"/>
    <col min="6916" max="6916" width="3.109375" style="1" customWidth="1"/>
    <col min="6917" max="6917" width="1.5546875" style="1" customWidth="1"/>
    <col min="6918" max="6918" width="3.33203125" style="1" customWidth="1"/>
    <col min="6919" max="6919" width="9.109375" style="1"/>
    <col min="6920" max="6920" width="6.88671875" style="1" customWidth="1"/>
    <col min="6921" max="6921" width="1.5546875" style="1" customWidth="1"/>
    <col min="6922" max="6922" width="4.44140625" style="1" customWidth="1"/>
    <col min="6923" max="6923" width="5" style="1" customWidth="1"/>
    <col min="6924" max="6924" width="7.33203125" style="1" customWidth="1"/>
    <col min="6925" max="7156" width="9.109375" style="1"/>
    <col min="7157" max="7157" width="11.33203125" style="1" customWidth="1"/>
    <col min="7158" max="7158" width="2.33203125" style="1" customWidth="1"/>
    <col min="7159" max="7162" width="1.33203125" style="1" customWidth="1"/>
    <col min="7163" max="7163" width="0.88671875" style="1" customWidth="1"/>
    <col min="7164" max="7164" width="15.44140625" style="1" customWidth="1"/>
    <col min="7165" max="7165" width="0.88671875" style="1" customWidth="1"/>
    <col min="7166" max="7166" width="12.5546875" style="1" customWidth="1"/>
    <col min="7167" max="7167" width="4.44140625" style="1" customWidth="1"/>
    <col min="7168" max="7168" width="2.109375" style="1" customWidth="1"/>
    <col min="7169" max="7169" width="0.33203125" style="1" customWidth="1"/>
    <col min="7170" max="7170" width="0.5546875" style="1" customWidth="1"/>
    <col min="7171" max="7171" width="6.44140625" style="1" customWidth="1"/>
    <col min="7172" max="7172" width="3.109375" style="1" customWidth="1"/>
    <col min="7173" max="7173" width="1.5546875" style="1" customWidth="1"/>
    <col min="7174" max="7174" width="3.33203125" style="1" customWidth="1"/>
    <col min="7175" max="7175" width="9.109375" style="1"/>
    <col min="7176" max="7176" width="6.88671875" style="1" customWidth="1"/>
    <col min="7177" max="7177" width="1.5546875" style="1" customWidth="1"/>
    <col min="7178" max="7178" width="4.44140625" style="1" customWidth="1"/>
    <col min="7179" max="7179" width="5" style="1" customWidth="1"/>
    <col min="7180" max="7180" width="7.33203125" style="1" customWidth="1"/>
    <col min="7181" max="7412" width="9.109375" style="1"/>
    <col min="7413" max="7413" width="11.33203125" style="1" customWidth="1"/>
    <col min="7414" max="7414" width="2.33203125" style="1" customWidth="1"/>
    <col min="7415" max="7418" width="1.33203125" style="1" customWidth="1"/>
    <col min="7419" max="7419" width="0.88671875" style="1" customWidth="1"/>
    <col min="7420" max="7420" width="15.44140625" style="1" customWidth="1"/>
    <col min="7421" max="7421" width="0.88671875" style="1" customWidth="1"/>
    <col min="7422" max="7422" width="12.5546875" style="1" customWidth="1"/>
    <col min="7423" max="7423" width="4.44140625" style="1" customWidth="1"/>
    <col min="7424" max="7424" width="2.109375" style="1" customWidth="1"/>
    <col min="7425" max="7425" width="0.33203125" style="1" customWidth="1"/>
    <col min="7426" max="7426" width="0.5546875" style="1" customWidth="1"/>
    <col min="7427" max="7427" width="6.44140625" style="1" customWidth="1"/>
    <col min="7428" max="7428" width="3.109375" style="1" customWidth="1"/>
    <col min="7429" max="7429" width="1.5546875" style="1" customWidth="1"/>
    <col min="7430" max="7430" width="3.33203125" style="1" customWidth="1"/>
    <col min="7431" max="7431" width="9.109375" style="1"/>
    <col min="7432" max="7432" width="6.88671875" style="1" customWidth="1"/>
    <col min="7433" max="7433" width="1.5546875" style="1" customWidth="1"/>
    <col min="7434" max="7434" width="4.44140625" style="1" customWidth="1"/>
    <col min="7435" max="7435" width="5" style="1" customWidth="1"/>
    <col min="7436" max="7436" width="7.33203125" style="1" customWidth="1"/>
    <col min="7437" max="7668" width="9.109375" style="1"/>
    <col min="7669" max="7669" width="11.33203125" style="1" customWidth="1"/>
    <col min="7670" max="7670" width="2.33203125" style="1" customWidth="1"/>
    <col min="7671" max="7674" width="1.33203125" style="1" customWidth="1"/>
    <col min="7675" max="7675" width="0.88671875" style="1" customWidth="1"/>
    <col min="7676" max="7676" width="15.44140625" style="1" customWidth="1"/>
    <col min="7677" max="7677" width="0.88671875" style="1" customWidth="1"/>
    <col min="7678" max="7678" width="12.5546875" style="1" customWidth="1"/>
    <col min="7679" max="7679" width="4.44140625" style="1" customWidth="1"/>
    <col min="7680" max="7680" width="2.109375" style="1" customWidth="1"/>
    <col min="7681" max="7681" width="0.33203125" style="1" customWidth="1"/>
    <col min="7682" max="7682" width="0.5546875" style="1" customWidth="1"/>
    <col min="7683" max="7683" width="6.44140625" style="1" customWidth="1"/>
    <col min="7684" max="7684" width="3.109375" style="1" customWidth="1"/>
    <col min="7685" max="7685" width="1.5546875" style="1" customWidth="1"/>
    <col min="7686" max="7686" width="3.33203125" style="1" customWidth="1"/>
    <col min="7687" max="7687" width="9.109375" style="1"/>
    <col min="7688" max="7688" width="6.88671875" style="1" customWidth="1"/>
    <col min="7689" max="7689" width="1.5546875" style="1" customWidth="1"/>
    <col min="7690" max="7690" width="4.44140625" style="1" customWidth="1"/>
    <col min="7691" max="7691" width="5" style="1" customWidth="1"/>
    <col min="7692" max="7692" width="7.33203125" style="1" customWidth="1"/>
    <col min="7693" max="7924" width="9.109375" style="1"/>
    <col min="7925" max="7925" width="11.33203125" style="1" customWidth="1"/>
    <col min="7926" max="7926" width="2.33203125" style="1" customWidth="1"/>
    <col min="7927" max="7930" width="1.33203125" style="1" customWidth="1"/>
    <col min="7931" max="7931" width="0.88671875" style="1" customWidth="1"/>
    <col min="7932" max="7932" width="15.44140625" style="1" customWidth="1"/>
    <col min="7933" max="7933" width="0.88671875" style="1" customWidth="1"/>
    <col min="7934" max="7934" width="12.5546875" style="1" customWidth="1"/>
    <col min="7935" max="7935" width="4.44140625" style="1" customWidth="1"/>
    <col min="7936" max="7936" width="2.109375" style="1" customWidth="1"/>
    <col min="7937" max="7937" width="0.33203125" style="1" customWidth="1"/>
    <col min="7938" max="7938" width="0.5546875" style="1" customWidth="1"/>
    <col min="7939" max="7939" width="6.44140625" style="1" customWidth="1"/>
    <col min="7940" max="7940" width="3.109375" style="1" customWidth="1"/>
    <col min="7941" max="7941" width="1.5546875" style="1" customWidth="1"/>
    <col min="7942" max="7942" width="3.33203125" style="1" customWidth="1"/>
    <col min="7943" max="7943" width="9.109375" style="1"/>
    <col min="7944" max="7944" width="6.88671875" style="1" customWidth="1"/>
    <col min="7945" max="7945" width="1.5546875" style="1" customWidth="1"/>
    <col min="7946" max="7946" width="4.44140625" style="1" customWidth="1"/>
    <col min="7947" max="7947" width="5" style="1" customWidth="1"/>
    <col min="7948" max="7948" width="7.33203125" style="1" customWidth="1"/>
    <col min="7949" max="8180" width="9.109375" style="1"/>
    <col min="8181" max="8181" width="11.33203125" style="1" customWidth="1"/>
    <col min="8182" max="8182" width="2.33203125" style="1" customWidth="1"/>
    <col min="8183" max="8186" width="1.33203125" style="1" customWidth="1"/>
    <col min="8187" max="8187" width="0.88671875" style="1" customWidth="1"/>
    <col min="8188" max="8188" width="15.44140625" style="1" customWidth="1"/>
    <col min="8189" max="8189" width="0.88671875" style="1" customWidth="1"/>
    <col min="8190" max="8190" width="12.5546875" style="1" customWidth="1"/>
    <col min="8191" max="8191" width="4.44140625" style="1" customWidth="1"/>
    <col min="8192" max="8192" width="2.109375" style="1" customWidth="1"/>
    <col min="8193" max="8193" width="0.33203125" style="1" customWidth="1"/>
    <col min="8194" max="8194" width="0.5546875" style="1" customWidth="1"/>
    <col min="8195" max="8195" width="6.44140625" style="1" customWidth="1"/>
    <col min="8196" max="8196" width="3.109375" style="1" customWidth="1"/>
    <col min="8197" max="8197" width="1.5546875" style="1" customWidth="1"/>
    <col min="8198" max="8198" width="3.33203125" style="1" customWidth="1"/>
    <col min="8199" max="8199" width="9.109375" style="1"/>
    <col min="8200" max="8200" width="6.88671875" style="1" customWidth="1"/>
    <col min="8201" max="8201" width="1.5546875" style="1" customWidth="1"/>
    <col min="8202" max="8202" width="4.44140625" style="1" customWidth="1"/>
    <col min="8203" max="8203" width="5" style="1" customWidth="1"/>
    <col min="8204" max="8204" width="7.33203125" style="1" customWidth="1"/>
    <col min="8205" max="8436" width="9.109375" style="1"/>
    <col min="8437" max="8437" width="11.33203125" style="1" customWidth="1"/>
    <col min="8438" max="8438" width="2.33203125" style="1" customWidth="1"/>
    <col min="8439" max="8442" width="1.33203125" style="1" customWidth="1"/>
    <col min="8443" max="8443" width="0.88671875" style="1" customWidth="1"/>
    <col min="8444" max="8444" width="15.44140625" style="1" customWidth="1"/>
    <col min="8445" max="8445" width="0.88671875" style="1" customWidth="1"/>
    <col min="8446" max="8446" width="12.5546875" style="1" customWidth="1"/>
    <col min="8447" max="8447" width="4.44140625" style="1" customWidth="1"/>
    <col min="8448" max="8448" width="2.109375" style="1" customWidth="1"/>
    <col min="8449" max="8449" width="0.33203125" style="1" customWidth="1"/>
    <col min="8450" max="8450" width="0.5546875" style="1" customWidth="1"/>
    <col min="8451" max="8451" width="6.44140625" style="1" customWidth="1"/>
    <col min="8452" max="8452" width="3.109375" style="1" customWidth="1"/>
    <col min="8453" max="8453" width="1.5546875" style="1" customWidth="1"/>
    <col min="8454" max="8454" width="3.33203125" style="1" customWidth="1"/>
    <col min="8455" max="8455" width="9.109375" style="1"/>
    <col min="8456" max="8456" width="6.88671875" style="1" customWidth="1"/>
    <col min="8457" max="8457" width="1.5546875" style="1" customWidth="1"/>
    <col min="8458" max="8458" width="4.44140625" style="1" customWidth="1"/>
    <col min="8459" max="8459" width="5" style="1" customWidth="1"/>
    <col min="8460" max="8460" width="7.33203125" style="1" customWidth="1"/>
    <col min="8461" max="8692" width="9.109375" style="1"/>
    <col min="8693" max="8693" width="11.33203125" style="1" customWidth="1"/>
    <col min="8694" max="8694" width="2.33203125" style="1" customWidth="1"/>
    <col min="8695" max="8698" width="1.33203125" style="1" customWidth="1"/>
    <col min="8699" max="8699" width="0.88671875" style="1" customWidth="1"/>
    <col min="8700" max="8700" width="15.44140625" style="1" customWidth="1"/>
    <col min="8701" max="8701" width="0.88671875" style="1" customWidth="1"/>
    <col min="8702" max="8702" width="12.5546875" style="1" customWidth="1"/>
    <col min="8703" max="8703" width="4.44140625" style="1" customWidth="1"/>
    <col min="8704" max="8704" width="2.109375" style="1" customWidth="1"/>
    <col min="8705" max="8705" width="0.33203125" style="1" customWidth="1"/>
    <col min="8706" max="8706" width="0.5546875" style="1" customWidth="1"/>
    <col min="8707" max="8707" width="6.44140625" style="1" customWidth="1"/>
    <col min="8708" max="8708" width="3.109375" style="1" customWidth="1"/>
    <col min="8709" max="8709" width="1.5546875" style="1" customWidth="1"/>
    <col min="8710" max="8710" width="3.33203125" style="1" customWidth="1"/>
    <col min="8711" max="8711" width="9.109375" style="1"/>
    <col min="8712" max="8712" width="6.88671875" style="1" customWidth="1"/>
    <col min="8713" max="8713" width="1.5546875" style="1" customWidth="1"/>
    <col min="8714" max="8714" width="4.44140625" style="1" customWidth="1"/>
    <col min="8715" max="8715" width="5" style="1" customWidth="1"/>
    <col min="8716" max="8716" width="7.33203125" style="1" customWidth="1"/>
    <col min="8717" max="8948" width="9.109375" style="1"/>
    <col min="8949" max="8949" width="11.33203125" style="1" customWidth="1"/>
    <col min="8950" max="8950" width="2.33203125" style="1" customWidth="1"/>
    <col min="8951" max="8954" width="1.33203125" style="1" customWidth="1"/>
    <col min="8955" max="8955" width="0.88671875" style="1" customWidth="1"/>
    <col min="8956" max="8956" width="15.44140625" style="1" customWidth="1"/>
    <col min="8957" max="8957" width="0.88671875" style="1" customWidth="1"/>
    <col min="8958" max="8958" width="12.5546875" style="1" customWidth="1"/>
    <col min="8959" max="8959" width="4.44140625" style="1" customWidth="1"/>
    <col min="8960" max="8960" width="2.109375" style="1" customWidth="1"/>
    <col min="8961" max="8961" width="0.33203125" style="1" customWidth="1"/>
    <col min="8962" max="8962" width="0.5546875" style="1" customWidth="1"/>
    <col min="8963" max="8963" width="6.44140625" style="1" customWidth="1"/>
    <col min="8964" max="8964" width="3.109375" style="1" customWidth="1"/>
    <col min="8965" max="8965" width="1.5546875" style="1" customWidth="1"/>
    <col min="8966" max="8966" width="3.33203125" style="1" customWidth="1"/>
    <col min="8967" max="8967" width="9.109375" style="1"/>
    <col min="8968" max="8968" width="6.88671875" style="1" customWidth="1"/>
    <col min="8969" max="8969" width="1.5546875" style="1" customWidth="1"/>
    <col min="8970" max="8970" width="4.44140625" style="1" customWidth="1"/>
    <col min="8971" max="8971" width="5" style="1" customWidth="1"/>
    <col min="8972" max="8972" width="7.33203125" style="1" customWidth="1"/>
    <col min="8973" max="9204" width="9.109375" style="1"/>
    <col min="9205" max="9205" width="11.33203125" style="1" customWidth="1"/>
    <col min="9206" max="9206" width="2.33203125" style="1" customWidth="1"/>
    <col min="9207" max="9210" width="1.33203125" style="1" customWidth="1"/>
    <col min="9211" max="9211" width="0.88671875" style="1" customWidth="1"/>
    <col min="9212" max="9212" width="15.44140625" style="1" customWidth="1"/>
    <col min="9213" max="9213" width="0.88671875" style="1" customWidth="1"/>
    <col min="9214" max="9214" width="12.5546875" style="1" customWidth="1"/>
    <col min="9215" max="9215" width="4.44140625" style="1" customWidth="1"/>
    <col min="9216" max="9216" width="2.109375" style="1" customWidth="1"/>
    <col min="9217" max="9217" width="0.33203125" style="1" customWidth="1"/>
    <col min="9218" max="9218" width="0.5546875" style="1" customWidth="1"/>
    <col min="9219" max="9219" width="6.44140625" style="1" customWidth="1"/>
    <col min="9220" max="9220" width="3.109375" style="1" customWidth="1"/>
    <col min="9221" max="9221" width="1.5546875" style="1" customWidth="1"/>
    <col min="9222" max="9222" width="3.33203125" style="1" customWidth="1"/>
    <col min="9223" max="9223" width="9.109375" style="1"/>
    <col min="9224" max="9224" width="6.88671875" style="1" customWidth="1"/>
    <col min="9225" max="9225" width="1.5546875" style="1" customWidth="1"/>
    <col min="9226" max="9226" width="4.44140625" style="1" customWidth="1"/>
    <col min="9227" max="9227" width="5" style="1" customWidth="1"/>
    <col min="9228" max="9228" width="7.33203125" style="1" customWidth="1"/>
    <col min="9229" max="9460" width="9.109375" style="1"/>
    <col min="9461" max="9461" width="11.33203125" style="1" customWidth="1"/>
    <col min="9462" max="9462" width="2.33203125" style="1" customWidth="1"/>
    <col min="9463" max="9466" width="1.33203125" style="1" customWidth="1"/>
    <col min="9467" max="9467" width="0.88671875" style="1" customWidth="1"/>
    <col min="9468" max="9468" width="15.44140625" style="1" customWidth="1"/>
    <col min="9469" max="9469" width="0.88671875" style="1" customWidth="1"/>
    <col min="9470" max="9470" width="12.5546875" style="1" customWidth="1"/>
    <col min="9471" max="9471" width="4.44140625" style="1" customWidth="1"/>
    <col min="9472" max="9472" width="2.109375" style="1" customWidth="1"/>
    <col min="9473" max="9473" width="0.33203125" style="1" customWidth="1"/>
    <col min="9474" max="9474" width="0.5546875" style="1" customWidth="1"/>
    <col min="9475" max="9475" width="6.44140625" style="1" customWidth="1"/>
    <col min="9476" max="9476" width="3.109375" style="1" customWidth="1"/>
    <col min="9477" max="9477" width="1.5546875" style="1" customWidth="1"/>
    <col min="9478" max="9478" width="3.33203125" style="1" customWidth="1"/>
    <col min="9479" max="9479" width="9.109375" style="1"/>
    <col min="9480" max="9480" width="6.88671875" style="1" customWidth="1"/>
    <col min="9481" max="9481" width="1.5546875" style="1" customWidth="1"/>
    <col min="9482" max="9482" width="4.44140625" style="1" customWidth="1"/>
    <col min="9483" max="9483" width="5" style="1" customWidth="1"/>
    <col min="9484" max="9484" width="7.33203125" style="1" customWidth="1"/>
    <col min="9485" max="9716" width="9.109375" style="1"/>
    <col min="9717" max="9717" width="11.33203125" style="1" customWidth="1"/>
    <col min="9718" max="9718" width="2.33203125" style="1" customWidth="1"/>
    <col min="9719" max="9722" width="1.33203125" style="1" customWidth="1"/>
    <col min="9723" max="9723" width="0.88671875" style="1" customWidth="1"/>
    <col min="9724" max="9724" width="15.44140625" style="1" customWidth="1"/>
    <col min="9725" max="9725" width="0.88671875" style="1" customWidth="1"/>
    <col min="9726" max="9726" width="12.5546875" style="1" customWidth="1"/>
    <col min="9727" max="9727" width="4.44140625" style="1" customWidth="1"/>
    <col min="9728" max="9728" width="2.109375" style="1" customWidth="1"/>
    <col min="9729" max="9729" width="0.33203125" style="1" customWidth="1"/>
    <col min="9730" max="9730" width="0.5546875" style="1" customWidth="1"/>
    <col min="9731" max="9731" width="6.44140625" style="1" customWidth="1"/>
    <col min="9732" max="9732" width="3.109375" style="1" customWidth="1"/>
    <col min="9733" max="9733" width="1.5546875" style="1" customWidth="1"/>
    <col min="9734" max="9734" width="3.33203125" style="1" customWidth="1"/>
    <col min="9735" max="9735" width="9.109375" style="1"/>
    <col min="9736" max="9736" width="6.88671875" style="1" customWidth="1"/>
    <col min="9737" max="9737" width="1.5546875" style="1" customWidth="1"/>
    <col min="9738" max="9738" width="4.44140625" style="1" customWidth="1"/>
    <col min="9739" max="9739" width="5" style="1" customWidth="1"/>
    <col min="9740" max="9740" width="7.33203125" style="1" customWidth="1"/>
    <col min="9741" max="9972" width="9.109375" style="1"/>
    <col min="9973" max="9973" width="11.33203125" style="1" customWidth="1"/>
    <col min="9974" max="9974" width="2.33203125" style="1" customWidth="1"/>
    <col min="9975" max="9978" width="1.33203125" style="1" customWidth="1"/>
    <col min="9979" max="9979" width="0.88671875" style="1" customWidth="1"/>
    <col min="9980" max="9980" width="15.44140625" style="1" customWidth="1"/>
    <col min="9981" max="9981" width="0.88671875" style="1" customWidth="1"/>
    <col min="9982" max="9982" width="12.5546875" style="1" customWidth="1"/>
    <col min="9983" max="9983" width="4.44140625" style="1" customWidth="1"/>
    <col min="9984" max="9984" width="2.109375" style="1" customWidth="1"/>
    <col min="9985" max="9985" width="0.33203125" style="1" customWidth="1"/>
    <col min="9986" max="9986" width="0.5546875" style="1" customWidth="1"/>
    <col min="9987" max="9987" width="6.44140625" style="1" customWidth="1"/>
    <col min="9988" max="9988" width="3.109375" style="1" customWidth="1"/>
    <col min="9989" max="9989" width="1.5546875" style="1" customWidth="1"/>
    <col min="9990" max="9990" width="3.33203125" style="1" customWidth="1"/>
    <col min="9991" max="9991" width="9.109375" style="1"/>
    <col min="9992" max="9992" width="6.88671875" style="1" customWidth="1"/>
    <col min="9993" max="9993" width="1.5546875" style="1" customWidth="1"/>
    <col min="9994" max="9994" width="4.44140625" style="1" customWidth="1"/>
    <col min="9995" max="9995" width="5" style="1" customWidth="1"/>
    <col min="9996" max="9996" width="7.33203125" style="1" customWidth="1"/>
    <col min="9997" max="10228" width="9.109375" style="1"/>
    <col min="10229" max="10229" width="11.33203125" style="1" customWidth="1"/>
    <col min="10230" max="10230" width="2.33203125" style="1" customWidth="1"/>
    <col min="10231" max="10234" width="1.33203125" style="1" customWidth="1"/>
    <col min="10235" max="10235" width="0.88671875" style="1" customWidth="1"/>
    <col min="10236" max="10236" width="15.44140625" style="1" customWidth="1"/>
    <col min="10237" max="10237" width="0.88671875" style="1" customWidth="1"/>
    <col min="10238" max="10238" width="12.5546875" style="1" customWidth="1"/>
    <col min="10239" max="10239" width="4.44140625" style="1" customWidth="1"/>
    <col min="10240" max="10240" width="2.109375" style="1" customWidth="1"/>
    <col min="10241" max="10241" width="0.33203125" style="1" customWidth="1"/>
    <col min="10242" max="10242" width="0.5546875" style="1" customWidth="1"/>
    <col min="10243" max="10243" width="6.44140625" style="1" customWidth="1"/>
    <col min="10244" max="10244" width="3.109375" style="1" customWidth="1"/>
    <col min="10245" max="10245" width="1.5546875" style="1" customWidth="1"/>
    <col min="10246" max="10246" width="3.33203125" style="1" customWidth="1"/>
    <col min="10247" max="10247" width="9.109375" style="1"/>
    <col min="10248" max="10248" width="6.88671875" style="1" customWidth="1"/>
    <col min="10249" max="10249" width="1.5546875" style="1" customWidth="1"/>
    <col min="10250" max="10250" width="4.44140625" style="1" customWidth="1"/>
    <col min="10251" max="10251" width="5" style="1" customWidth="1"/>
    <col min="10252" max="10252" width="7.33203125" style="1" customWidth="1"/>
    <col min="10253" max="10484" width="9.109375" style="1"/>
    <col min="10485" max="10485" width="11.33203125" style="1" customWidth="1"/>
    <col min="10486" max="10486" width="2.33203125" style="1" customWidth="1"/>
    <col min="10487" max="10490" width="1.33203125" style="1" customWidth="1"/>
    <col min="10491" max="10491" width="0.88671875" style="1" customWidth="1"/>
    <col min="10492" max="10492" width="15.44140625" style="1" customWidth="1"/>
    <col min="10493" max="10493" width="0.88671875" style="1" customWidth="1"/>
    <col min="10494" max="10494" width="12.5546875" style="1" customWidth="1"/>
    <col min="10495" max="10495" width="4.44140625" style="1" customWidth="1"/>
    <col min="10496" max="10496" width="2.109375" style="1" customWidth="1"/>
    <col min="10497" max="10497" width="0.33203125" style="1" customWidth="1"/>
    <col min="10498" max="10498" width="0.5546875" style="1" customWidth="1"/>
    <col min="10499" max="10499" width="6.44140625" style="1" customWidth="1"/>
    <col min="10500" max="10500" width="3.109375" style="1" customWidth="1"/>
    <col min="10501" max="10501" width="1.5546875" style="1" customWidth="1"/>
    <col min="10502" max="10502" width="3.33203125" style="1" customWidth="1"/>
    <col min="10503" max="10503" width="9.109375" style="1"/>
    <col min="10504" max="10504" width="6.88671875" style="1" customWidth="1"/>
    <col min="10505" max="10505" width="1.5546875" style="1" customWidth="1"/>
    <col min="10506" max="10506" width="4.44140625" style="1" customWidth="1"/>
    <col min="10507" max="10507" width="5" style="1" customWidth="1"/>
    <col min="10508" max="10508" width="7.33203125" style="1" customWidth="1"/>
    <col min="10509" max="10740" width="9.109375" style="1"/>
    <col min="10741" max="10741" width="11.33203125" style="1" customWidth="1"/>
    <col min="10742" max="10742" width="2.33203125" style="1" customWidth="1"/>
    <col min="10743" max="10746" width="1.33203125" style="1" customWidth="1"/>
    <col min="10747" max="10747" width="0.88671875" style="1" customWidth="1"/>
    <col min="10748" max="10748" width="15.44140625" style="1" customWidth="1"/>
    <col min="10749" max="10749" width="0.88671875" style="1" customWidth="1"/>
    <col min="10750" max="10750" width="12.5546875" style="1" customWidth="1"/>
    <col min="10751" max="10751" width="4.44140625" style="1" customWidth="1"/>
    <col min="10752" max="10752" width="2.109375" style="1" customWidth="1"/>
    <col min="10753" max="10753" width="0.33203125" style="1" customWidth="1"/>
    <col min="10754" max="10754" width="0.5546875" style="1" customWidth="1"/>
    <col min="10755" max="10755" width="6.44140625" style="1" customWidth="1"/>
    <col min="10756" max="10756" width="3.109375" style="1" customWidth="1"/>
    <col min="10757" max="10757" width="1.5546875" style="1" customWidth="1"/>
    <col min="10758" max="10758" width="3.33203125" style="1" customWidth="1"/>
    <col min="10759" max="10759" width="9.109375" style="1"/>
    <col min="10760" max="10760" width="6.88671875" style="1" customWidth="1"/>
    <col min="10761" max="10761" width="1.5546875" style="1" customWidth="1"/>
    <col min="10762" max="10762" width="4.44140625" style="1" customWidth="1"/>
    <col min="10763" max="10763" width="5" style="1" customWidth="1"/>
    <col min="10764" max="10764" width="7.33203125" style="1" customWidth="1"/>
    <col min="10765" max="10996" width="9.109375" style="1"/>
    <col min="10997" max="10997" width="11.33203125" style="1" customWidth="1"/>
    <col min="10998" max="10998" width="2.33203125" style="1" customWidth="1"/>
    <col min="10999" max="11002" width="1.33203125" style="1" customWidth="1"/>
    <col min="11003" max="11003" width="0.88671875" style="1" customWidth="1"/>
    <col min="11004" max="11004" width="15.44140625" style="1" customWidth="1"/>
    <col min="11005" max="11005" width="0.88671875" style="1" customWidth="1"/>
    <col min="11006" max="11006" width="12.5546875" style="1" customWidth="1"/>
    <col min="11007" max="11007" width="4.44140625" style="1" customWidth="1"/>
    <col min="11008" max="11008" width="2.109375" style="1" customWidth="1"/>
    <col min="11009" max="11009" width="0.33203125" style="1" customWidth="1"/>
    <col min="11010" max="11010" width="0.5546875" style="1" customWidth="1"/>
    <col min="11011" max="11011" width="6.44140625" style="1" customWidth="1"/>
    <col min="11012" max="11012" width="3.109375" style="1" customWidth="1"/>
    <col min="11013" max="11013" width="1.5546875" style="1" customWidth="1"/>
    <col min="11014" max="11014" width="3.33203125" style="1" customWidth="1"/>
    <col min="11015" max="11015" width="9.109375" style="1"/>
    <col min="11016" max="11016" width="6.88671875" style="1" customWidth="1"/>
    <col min="11017" max="11017" width="1.5546875" style="1" customWidth="1"/>
    <col min="11018" max="11018" width="4.44140625" style="1" customWidth="1"/>
    <col min="11019" max="11019" width="5" style="1" customWidth="1"/>
    <col min="11020" max="11020" width="7.33203125" style="1" customWidth="1"/>
    <col min="11021" max="11252" width="9.109375" style="1"/>
    <col min="11253" max="11253" width="11.33203125" style="1" customWidth="1"/>
    <col min="11254" max="11254" width="2.33203125" style="1" customWidth="1"/>
    <col min="11255" max="11258" width="1.33203125" style="1" customWidth="1"/>
    <col min="11259" max="11259" width="0.88671875" style="1" customWidth="1"/>
    <col min="11260" max="11260" width="15.44140625" style="1" customWidth="1"/>
    <col min="11261" max="11261" width="0.88671875" style="1" customWidth="1"/>
    <col min="11262" max="11262" width="12.5546875" style="1" customWidth="1"/>
    <col min="11263" max="11263" width="4.44140625" style="1" customWidth="1"/>
    <col min="11264" max="11264" width="2.109375" style="1" customWidth="1"/>
    <col min="11265" max="11265" width="0.33203125" style="1" customWidth="1"/>
    <col min="11266" max="11266" width="0.5546875" style="1" customWidth="1"/>
    <col min="11267" max="11267" width="6.44140625" style="1" customWidth="1"/>
    <col min="11268" max="11268" width="3.109375" style="1" customWidth="1"/>
    <col min="11269" max="11269" width="1.5546875" style="1" customWidth="1"/>
    <col min="11270" max="11270" width="3.33203125" style="1" customWidth="1"/>
    <col min="11271" max="11271" width="9.109375" style="1"/>
    <col min="11272" max="11272" width="6.88671875" style="1" customWidth="1"/>
    <col min="11273" max="11273" width="1.5546875" style="1" customWidth="1"/>
    <col min="11274" max="11274" width="4.44140625" style="1" customWidth="1"/>
    <col min="11275" max="11275" width="5" style="1" customWidth="1"/>
    <col min="11276" max="11276" width="7.33203125" style="1" customWidth="1"/>
    <col min="11277" max="11508" width="9.109375" style="1"/>
    <col min="11509" max="11509" width="11.33203125" style="1" customWidth="1"/>
    <col min="11510" max="11510" width="2.33203125" style="1" customWidth="1"/>
    <col min="11511" max="11514" width="1.33203125" style="1" customWidth="1"/>
    <col min="11515" max="11515" width="0.88671875" style="1" customWidth="1"/>
    <col min="11516" max="11516" width="15.44140625" style="1" customWidth="1"/>
    <col min="11517" max="11517" width="0.88671875" style="1" customWidth="1"/>
    <col min="11518" max="11518" width="12.5546875" style="1" customWidth="1"/>
    <col min="11519" max="11519" width="4.44140625" style="1" customWidth="1"/>
    <col min="11520" max="11520" width="2.109375" style="1" customWidth="1"/>
    <col min="11521" max="11521" width="0.33203125" style="1" customWidth="1"/>
    <col min="11522" max="11522" width="0.5546875" style="1" customWidth="1"/>
    <col min="11523" max="11523" width="6.44140625" style="1" customWidth="1"/>
    <col min="11524" max="11524" width="3.109375" style="1" customWidth="1"/>
    <col min="11525" max="11525" width="1.5546875" style="1" customWidth="1"/>
    <col min="11526" max="11526" width="3.33203125" style="1" customWidth="1"/>
    <col min="11527" max="11527" width="9.109375" style="1"/>
    <col min="11528" max="11528" width="6.88671875" style="1" customWidth="1"/>
    <col min="11529" max="11529" width="1.5546875" style="1" customWidth="1"/>
    <col min="11530" max="11530" width="4.44140625" style="1" customWidth="1"/>
    <col min="11531" max="11531" width="5" style="1" customWidth="1"/>
    <col min="11532" max="11532" width="7.33203125" style="1" customWidth="1"/>
    <col min="11533" max="11764" width="9.109375" style="1"/>
    <col min="11765" max="11765" width="11.33203125" style="1" customWidth="1"/>
    <col min="11766" max="11766" width="2.33203125" style="1" customWidth="1"/>
    <col min="11767" max="11770" width="1.33203125" style="1" customWidth="1"/>
    <col min="11771" max="11771" width="0.88671875" style="1" customWidth="1"/>
    <col min="11772" max="11772" width="15.44140625" style="1" customWidth="1"/>
    <col min="11773" max="11773" width="0.88671875" style="1" customWidth="1"/>
    <col min="11774" max="11774" width="12.5546875" style="1" customWidth="1"/>
    <col min="11775" max="11775" width="4.44140625" style="1" customWidth="1"/>
    <col min="11776" max="11776" width="2.109375" style="1" customWidth="1"/>
    <col min="11777" max="11777" width="0.33203125" style="1" customWidth="1"/>
    <col min="11778" max="11778" width="0.5546875" style="1" customWidth="1"/>
    <col min="11779" max="11779" width="6.44140625" style="1" customWidth="1"/>
    <col min="11780" max="11780" width="3.109375" style="1" customWidth="1"/>
    <col min="11781" max="11781" width="1.5546875" style="1" customWidth="1"/>
    <col min="11782" max="11782" width="3.33203125" style="1" customWidth="1"/>
    <col min="11783" max="11783" width="9.109375" style="1"/>
    <col min="11784" max="11784" width="6.88671875" style="1" customWidth="1"/>
    <col min="11785" max="11785" width="1.5546875" style="1" customWidth="1"/>
    <col min="11786" max="11786" width="4.44140625" style="1" customWidth="1"/>
    <col min="11787" max="11787" width="5" style="1" customWidth="1"/>
    <col min="11788" max="11788" width="7.33203125" style="1" customWidth="1"/>
    <col min="11789" max="12020" width="9.109375" style="1"/>
    <col min="12021" max="12021" width="11.33203125" style="1" customWidth="1"/>
    <col min="12022" max="12022" width="2.33203125" style="1" customWidth="1"/>
    <col min="12023" max="12026" width="1.33203125" style="1" customWidth="1"/>
    <col min="12027" max="12027" width="0.88671875" style="1" customWidth="1"/>
    <col min="12028" max="12028" width="15.44140625" style="1" customWidth="1"/>
    <col min="12029" max="12029" width="0.88671875" style="1" customWidth="1"/>
    <col min="12030" max="12030" width="12.5546875" style="1" customWidth="1"/>
    <col min="12031" max="12031" width="4.44140625" style="1" customWidth="1"/>
    <col min="12032" max="12032" width="2.109375" style="1" customWidth="1"/>
    <col min="12033" max="12033" width="0.33203125" style="1" customWidth="1"/>
    <col min="12034" max="12034" width="0.5546875" style="1" customWidth="1"/>
    <col min="12035" max="12035" width="6.44140625" style="1" customWidth="1"/>
    <col min="12036" max="12036" width="3.109375" style="1" customWidth="1"/>
    <col min="12037" max="12037" width="1.5546875" style="1" customWidth="1"/>
    <col min="12038" max="12038" width="3.33203125" style="1" customWidth="1"/>
    <col min="12039" max="12039" width="9.109375" style="1"/>
    <col min="12040" max="12040" width="6.88671875" style="1" customWidth="1"/>
    <col min="12041" max="12041" width="1.5546875" style="1" customWidth="1"/>
    <col min="12042" max="12042" width="4.44140625" style="1" customWidth="1"/>
    <col min="12043" max="12043" width="5" style="1" customWidth="1"/>
    <col min="12044" max="12044" width="7.33203125" style="1" customWidth="1"/>
    <col min="12045" max="12276" width="9.109375" style="1"/>
    <col min="12277" max="12277" width="11.33203125" style="1" customWidth="1"/>
    <col min="12278" max="12278" width="2.33203125" style="1" customWidth="1"/>
    <col min="12279" max="12282" width="1.33203125" style="1" customWidth="1"/>
    <col min="12283" max="12283" width="0.88671875" style="1" customWidth="1"/>
    <col min="12284" max="12284" width="15.44140625" style="1" customWidth="1"/>
    <col min="12285" max="12285" width="0.88671875" style="1" customWidth="1"/>
    <col min="12286" max="12286" width="12.5546875" style="1" customWidth="1"/>
    <col min="12287" max="12287" width="4.44140625" style="1" customWidth="1"/>
    <col min="12288" max="12288" width="2.109375" style="1" customWidth="1"/>
    <col min="12289" max="12289" width="0.33203125" style="1" customWidth="1"/>
    <col min="12290" max="12290" width="0.5546875" style="1" customWidth="1"/>
    <col min="12291" max="12291" width="6.44140625" style="1" customWidth="1"/>
    <col min="12292" max="12292" width="3.109375" style="1" customWidth="1"/>
    <col min="12293" max="12293" width="1.5546875" style="1" customWidth="1"/>
    <col min="12294" max="12294" width="3.33203125" style="1" customWidth="1"/>
    <col min="12295" max="12295" width="9.109375" style="1"/>
    <col min="12296" max="12296" width="6.88671875" style="1" customWidth="1"/>
    <col min="12297" max="12297" width="1.5546875" style="1" customWidth="1"/>
    <col min="12298" max="12298" width="4.44140625" style="1" customWidth="1"/>
    <col min="12299" max="12299" width="5" style="1" customWidth="1"/>
    <col min="12300" max="12300" width="7.33203125" style="1" customWidth="1"/>
    <col min="12301" max="12532" width="9.109375" style="1"/>
    <col min="12533" max="12533" width="11.33203125" style="1" customWidth="1"/>
    <col min="12534" max="12534" width="2.33203125" style="1" customWidth="1"/>
    <col min="12535" max="12538" width="1.33203125" style="1" customWidth="1"/>
    <col min="12539" max="12539" width="0.88671875" style="1" customWidth="1"/>
    <col min="12540" max="12540" width="15.44140625" style="1" customWidth="1"/>
    <col min="12541" max="12541" width="0.88671875" style="1" customWidth="1"/>
    <col min="12542" max="12542" width="12.5546875" style="1" customWidth="1"/>
    <col min="12543" max="12543" width="4.44140625" style="1" customWidth="1"/>
    <col min="12544" max="12544" width="2.109375" style="1" customWidth="1"/>
    <col min="12545" max="12545" width="0.33203125" style="1" customWidth="1"/>
    <col min="12546" max="12546" width="0.5546875" style="1" customWidth="1"/>
    <col min="12547" max="12547" width="6.44140625" style="1" customWidth="1"/>
    <col min="12548" max="12548" width="3.109375" style="1" customWidth="1"/>
    <col min="12549" max="12549" width="1.5546875" style="1" customWidth="1"/>
    <col min="12550" max="12550" width="3.33203125" style="1" customWidth="1"/>
    <col min="12551" max="12551" width="9.109375" style="1"/>
    <col min="12552" max="12552" width="6.88671875" style="1" customWidth="1"/>
    <col min="12553" max="12553" width="1.5546875" style="1" customWidth="1"/>
    <col min="12554" max="12554" width="4.44140625" style="1" customWidth="1"/>
    <col min="12555" max="12555" width="5" style="1" customWidth="1"/>
    <col min="12556" max="12556" width="7.33203125" style="1" customWidth="1"/>
    <col min="12557" max="12788" width="9.109375" style="1"/>
    <col min="12789" max="12789" width="11.33203125" style="1" customWidth="1"/>
    <col min="12790" max="12790" width="2.33203125" style="1" customWidth="1"/>
    <col min="12791" max="12794" width="1.33203125" style="1" customWidth="1"/>
    <col min="12795" max="12795" width="0.88671875" style="1" customWidth="1"/>
    <col min="12796" max="12796" width="15.44140625" style="1" customWidth="1"/>
    <col min="12797" max="12797" width="0.88671875" style="1" customWidth="1"/>
    <col min="12798" max="12798" width="12.5546875" style="1" customWidth="1"/>
    <col min="12799" max="12799" width="4.44140625" style="1" customWidth="1"/>
    <col min="12800" max="12800" width="2.109375" style="1" customWidth="1"/>
    <col min="12801" max="12801" width="0.33203125" style="1" customWidth="1"/>
    <col min="12802" max="12802" width="0.5546875" style="1" customWidth="1"/>
    <col min="12803" max="12803" width="6.44140625" style="1" customWidth="1"/>
    <col min="12804" max="12804" width="3.109375" style="1" customWidth="1"/>
    <col min="12805" max="12805" width="1.5546875" style="1" customWidth="1"/>
    <col min="12806" max="12806" width="3.33203125" style="1" customWidth="1"/>
    <col min="12807" max="12807" width="9.109375" style="1"/>
    <col min="12808" max="12808" width="6.88671875" style="1" customWidth="1"/>
    <col min="12809" max="12809" width="1.5546875" style="1" customWidth="1"/>
    <col min="12810" max="12810" width="4.44140625" style="1" customWidth="1"/>
    <col min="12811" max="12811" width="5" style="1" customWidth="1"/>
    <col min="12812" max="12812" width="7.33203125" style="1" customWidth="1"/>
    <col min="12813" max="13044" width="9.109375" style="1"/>
    <col min="13045" max="13045" width="11.33203125" style="1" customWidth="1"/>
    <col min="13046" max="13046" width="2.33203125" style="1" customWidth="1"/>
    <col min="13047" max="13050" width="1.33203125" style="1" customWidth="1"/>
    <col min="13051" max="13051" width="0.88671875" style="1" customWidth="1"/>
    <col min="13052" max="13052" width="15.44140625" style="1" customWidth="1"/>
    <col min="13053" max="13053" width="0.88671875" style="1" customWidth="1"/>
    <col min="13054" max="13054" width="12.5546875" style="1" customWidth="1"/>
    <col min="13055" max="13055" width="4.44140625" style="1" customWidth="1"/>
    <col min="13056" max="13056" width="2.109375" style="1" customWidth="1"/>
    <col min="13057" max="13057" width="0.33203125" style="1" customWidth="1"/>
    <col min="13058" max="13058" width="0.5546875" style="1" customWidth="1"/>
    <col min="13059" max="13059" width="6.44140625" style="1" customWidth="1"/>
    <col min="13060" max="13060" width="3.109375" style="1" customWidth="1"/>
    <col min="13061" max="13061" width="1.5546875" style="1" customWidth="1"/>
    <col min="13062" max="13062" width="3.33203125" style="1" customWidth="1"/>
    <col min="13063" max="13063" width="9.109375" style="1"/>
    <col min="13064" max="13064" width="6.88671875" style="1" customWidth="1"/>
    <col min="13065" max="13065" width="1.5546875" style="1" customWidth="1"/>
    <col min="13066" max="13066" width="4.44140625" style="1" customWidth="1"/>
    <col min="13067" max="13067" width="5" style="1" customWidth="1"/>
    <col min="13068" max="13068" width="7.33203125" style="1" customWidth="1"/>
    <col min="13069" max="13300" width="9.109375" style="1"/>
    <col min="13301" max="13301" width="11.33203125" style="1" customWidth="1"/>
    <col min="13302" max="13302" width="2.33203125" style="1" customWidth="1"/>
    <col min="13303" max="13306" width="1.33203125" style="1" customWidth="1"/>
    <col min="13307" max="13307" width="0.88671875" style="1" customWidth="1"/>
    <col min="13308" max="13308" width="15.44140625" style="1" customWidth="1"/>
    <col min="13309" max="13309" width="0.88671875" style="1" customWidth="1"/>
    <col min="13310" max="13310" width="12.5546875" style="1" customWidth="1"/>
    <col min="13311" max="13311" width="4.44140625" style="1" customWidth="1"/>
    <col min="13312" max="13312" width="2.109375" style="1" customWidth="1"/>
    <col min="13313" max="13313" width="0.33203125" style="1" customWidth="1"/>
    <col min="13314" max="13314" width="0.5546875" style="1" customWidth="1"/>
    <col min="13315" max="13315" width="6.44140625" style="1" customWidth="1"/>
    <col min="13316" max="13316" width="3.109375" style="1" customWidth="1"/>
    <col min="13317" max="13317" width="1.5546875" style="1" customWidth="1"/>
    <col min="13318" max="13318" width="3.33203125" style="1" customWidth="1"/>
    <col min="13319" max="13319" width="9.109375" style="1"/>
    <col min="13320" max="13320" width="6.88671875" style="1" customWidth="1"/>
    <col min="13321" max="13321" width="1.5546875" style="1" customWidth="1"/>
    <col min="13322" max="13322" width="4.44140625" style="1" customWidth="1"/>
    <col min="13323" max="13323" width="5" style="1" customWidth="1"/>
    <col min="13324" max="13324" width="7.33203125" style="1" customWidth="1"/>
    <col min="13325" max="13556" width="9.109375" style="1"/>
    <col min="13557" max="13557" width="11.33203125" style="1" customWidth="1"/>
    <col min="13558" max="13558" width="2.33203125" style="1" customWidth="1"/>
    <col min="13559" max="13562" width="1.33203125" style="1" customWidth="1"/>
    <col min="13563" max="13563" width="0.88671875" style="1" customWidth="1"/>
    <col min="13564" max="13564" width="15.44140625" style="1" customWidth="1"/>
    <col min="13565" max="13565" width="0.88671875" style="1" customWidth="1"/>
    <col min="13566" max="13566" width="12.5546875" style="1" customWidth="1"/>
    <col min="13567" max="13567" width="4.44140625" style="1" customWidth="1"/>
    <col min="13568" max="13568" width="2.109375" style="1" customWidth="1"/>
    <col min="13569" max="13569" width="0.33203125" style="1" customWidth="1"/>
    <col min="13570" max="13570" width="0.5546875" style="1" customWidth="1"/>
    <col min="13571" max="13571" width="6.44140625" style="1" customWidth="1"/>
    <col min="13572" max="13572" width="3.109375" style="1" customWidth="1"/>
    <col min="13573" max="13573" width="1.5546875" style="1" customWidth="1"/>
    <col min="13574" max="13574" width="3.33203125" style="1" customWidth="1"/>
    <col min="13575" max="13575" width="9.109375" style="1"/>
    <col min="13576" max="13576" width="6.88671875" style="1" customWidth="1"/>
    <col min="13577" max="13577" width="1.5546875" style="1" customWidth="1"/>
    <col min="13578" max="13578" width="4.44140625" style="1" customWidth="1"/>
    <col min="13579" max="13579" width="5" style="1" customWidth="1"/>
    <col min="13580" max="13580" width="7.33203125" style="1" customWidth="1"/>
    <col min="13581" max="13812" width="9.109375" style="1"/>
    <col min="13813" max="13813" width="11.33203125" style="1" customWidth="1"/>
    <col min="13814" max="13814" width="2.33203125" style="1" customWidth="1"/>
    <col min="13815" max="13818" width="1.33203125" style="1" customWidth="1"/>
    <col min="13819" max="13819" width="0.88671875" style="1" customWidth="1"/>
    <col min="13820" max="13820" width="15.44140625" style="1" customWidth="1"/>
    <col min="13821" max="13821" width="0.88671875" style="1" customWidth="1"/>
    <col min="13822" max="13822" width="12.5546875" style="1" customWidth="1"/>
    <col min="13823" max="13823" width="4.44140625" style="1" customWidth="1"/>
    <col min="13824" max="13824" width="2.109375" style="1" customWidth="1"/>
    <col min="13825" max="13825" width="0.33203125" style="1" customWidth="1"/>
    <col min="13826" max="13826" width="0.5546875" style="1" customWidth="1"/>
    <col min="13827" max="13827" width="6.44140625" style="1" customWidth="1"/>
    <col min="13828" max="13828" width="3.109375" style="1" customWidth="1"/>
    <col min="13829" max="13829" width="1.5546875" style="1" customWidth="1"/>
    <col min="13830" max="13830" width="3.33203125" style="1" customWidth="1"/>
    <col min="13831" max="13831" width="9.109375" style="1"/>
    <col min="13832" max="13832" width="6.88671875" style="1" customWidth="1"/>
    <col min="13833" max="13833" width="1.5546875" style="1" customWidth="1"/>
    <col min="13834" max="13834" width="4.44140625" style="1" customWidth="1"/>
    <col min="13835" max="13835" width="5" style="1" customWidth="1"/>
    <col min="13836" max="13836" width="7.33203125" style="1" customWidth="1"/>
    <col min="13837" max="14068" width="9.109375" style="1"/>
    <col min="14069" max="14069" width="11.33203125" style="1" customWidth="1"/>
    <col min="14070" max="14070" width="2.33203125" style="1" customWidth="1"/>
    <col min="14071" max="14074" width="1.33203125" style="1" customWidth="1"/>
    <col min="14075" max="14075" width="0.88671875" style="1" customWidth="1"/>
    <col min="14076" max="14076" width="15.44140625" style="1" customWidth="1"/>
    <col min="14077" max="14077" width="0.88671875" style="1" customWidth="1"/>
    <col min="14078" max="14078" width="12.5546875" style="1" customWidth="1"/>
    <col min="14079" max="14079" width="4.44140625" style="1" customWidth="1"/>
    <col min="14080" max="14080" width="2.109375" style="1" customWidth="1"/>
    <col min="14081" max="14081" width="0.33203125" style="1" customWidth="1"/>
    <col min="14082" max="14082" width="0.5546875" style="1" customWidth="1"/>
    <col min="14083" max="14083" width="6.44140625" style="1" customWidth="1"/>
    <col min="14084" max="14084" width="3.109375" style="1" customWidth="1"/>
    <col min="14085" max="14085" width="1.5546875" style="1" customWidth="1"/>
    <col min="14086" max="14086" width="3.33203125" style="1" customWidth="1"/>
    <col min="14087" max="14087" width="9.109375" style="1"/>
    <col min="14088" max="14088" width="6.88671875" style="1" customWidth="1"/>
    <col min="14089" max="14089" width="1.5546875" style="1" customWidth="1"/>
    <col min="14090" max="14090" width="4.44140625" style="1" customWidth="1"/>
    <col min="14091" max="14091" width="5" style="1" customWidth="1"/>
    <col min="14092" max="14092" width="7.33203125" style="1" customWidth="1"/>
    <col min="14093" max="14324" width="9.109375" style="1"/>
    <col min="14325" max="14325" width="11.33203125" style="1" customWidth="1"/>
    <col min="14326" max="14326" width="2.33203125" style="1" customWidth="1"/>
    <col min="14327" max="14330" width="1.33203125" style="1" customWidth="1"/>
    <col min="14331" max="14331" width="0.88671875" style="1" customWidth="1"/>
    <col min="14332" max="14332" width="15.44140625" style="1" customWidth="1"/>
    <col min="14333" max="14333" width="0.88671875" style="1" customWidth="1"/>
    <col min="14334" max="14334" width="12.5546875" style="1" customWidth="1"/>
    <col min="14335" max="14335" width="4.44140625" style="1" customWidth="1"/>
    <col min="14336" max="14336" width="2.109375" style="1" customWidth="1"/>
    <col min="14337" max="14337" width="0.33203125" style="1" customWidth="1"/>
    <col min="14338" max="14338" width="0.5546875" style="1" customWidth="1"/>
    <col min="14339" max="14339" width="6.44140625" style="1" customWidth="1"/>
    <col min="14340" max="14340" width="3.109375" style="1" customWidth="1"/>
    <col min="14341" max="14341" width="1.5546875" style="1" customWidth="1"/>
    <col min="14342" max="14342" width="3.33203125" style="1" customWidth="1"/>
    <col min="14343" max="14343" width="9.109375" style="1"/>
    <col min="14344" max="14344" width="6.88671875" style="1" customWidth="1"/>
    <col min="14345" max="14345" width="1.5546875" style="1" customWidth="1"/>
    <col min="14346" max="14346" width="4.44140625" style="1" customWidth="1"/>
    <col min="14347" max="14347" width="5" style="1" customWidth="1"/>
    <col min="14348" max="14348" width="7.33203125" style="1" customWidth="1"/>
    <col min="14349" max="14580" width="9.109375" style="1"/>
    <col min="14581" max="14581" width="11.33203125" style="1" customWidth="1"/>
    <col min="14582" max="14582" width="2.33203125" style="1" customWidth="1"/>
    <col min="14583" max="14586" width="1.33203125" style="1" customWidth="1"/>
    <col min="14587" max="14587" width="0.88671875" style="1" customWidth="1"/>
    <col min="14588" max="14588" width="15.44140625" style="1" customWidth="1"/>
    <col min="14589" max="14589" width="0.88671875" style="1" customWidth="1"/>
    <col min="14590" max="14590" width="12.5546875" style="1" customWidth="1"/>
    <col min="14591" max="14591" width="4.44140625" style="1" customWidth="1"/>
    <col min="14592" max="14592" width="2.109375" style="1" customWidth="1"/>
    <col min="14593" max="14593" width="0.33203125" style="1" customWidth="1"/>
    <col min="14594" max="14594" width="0.5546875" style="1" customWidth="1"/>
    <col min="14595" max="14595" width="6.44140625" style="1" customWidth="1"/>
    <col min="14596" max="14596" width="3.109375" style="1" customWidth="1"/>
    <col min="14597" max="14597" width="1.5546875" style="1" customWidth="1"/>
    <col min="14598" max="14598" width="3.33203125" style="1" customWidth="1"/>
    <col min="14599" max="14599" width="9.109375" style="1"/>
    <col min="14600" max="14600" width="6.88671875" style="1" customWidth="1"/>
    <col min="14601" max="14601" width="1.5546875" style="1" customWidth="1"/>
    <col min="14602" max="14602" width="4.44140625" style="1" customWidth="1"/>
    <col min="14603" max="14603" width="5" style="1" customWidth="1"/>
    <col min="14604" max="14604" width="7.33203125" style="1" customWidth="1"/>
    <col min="14605" max="14836" width="9.109375" style="1"/>
    <col min="14837" max="14837" width="11.33203125" style="1" customWidth="1"/>
    <col min="14838" max="14838" width="2.33203125" style="1" customWidth="1"/>
    <col min="14839" max="14842" width="1.33203125" style="1" customWidth="1"/>
    <col min="14843" max="14843" width="0.88671875" style="1" customWidth="1"/>
    <col min="14844" max="14844" width="15.44140625" style="1" customWidth="1"/>
    <col min="14845" max="14845" width="0.88671875" style="1" customWidth="1"/>
    <col min="14846" max="14846" width="12.5546875" style="1" customWidth="1"/>
    <col min="14847" max="14847" width="4.44140625" style="1" customWidth="1"/>
    <col min="14848" max="14848" width="2.109375" style="1" customWidth="1"/>
    <col min="14849" max="14849" width="0.33203125" style="1" customWidth="1"/>
    <col min="14850" max="14850" width="0.5546875" style="1" customWidth="1"/>
    <col min="14851" max="14851" width="6.44140625" style="1" customWidth="1"/>
    <col min="14852" max="14852" width="3.109375" style="1" customWidth="1"/>
    <col min="14853" max="14853" width="1.5546875" style="1" customWidth="1"/>
    <col min="14854" max="14854" width="3.33203125" style="1" customWidth="1"/>
    <col min="14855" max="14855" width="9.109375" style="1"/>
    <col min="14856" max="14856" width="6.88671875" style="1" customWidth="1"/>
    <col min="14857" max="14857" width="1.5546875" style="1" customWidth="1"/>
    <col min="14858" max="14858" width="4.44140625" style="1" customWidth="1"/>
    <col min="14859" max="14859" width="5" style="1" customWidth="1"/>
    <col min="14860" max="14860" width="7.33203125" style="1" customWidth="1"/>
    <col min="14861" max="15092" width="9.109375" style="1"/>
    <col min="15093" max="15093" width="11.33203125" style="1" customWidth="1"/>
    <col min="15094" max="15094" width="2.33203125" style="1" customWidth="1"/>
    <col min="15095" max="15098" width="1.33203125" style="1" customWidth="1"/>
    <col min="15099" max="15099" width="0.88671875" style="1" customWidth="1"/>
    <col min="15100" max="15100" width="15.44140625" style="1" customWidth="1"/>
    <col min="15101" max="15101" width="0.88671875" style="1" customWidth="1"/>
    <col min="15102" max="15102" width="12.5546875" style="1" customWidth="1"/>
    <col min="15103" max="15103" width="4.44140625" style="1" customWidth="1"/>
    <col min="15104" max="15104" width="2.109375" style="1" customWidth="1"/>
    <col min="15105" max="15105" width="0.33203125" style="1" customWidth="1"/>
    <col min="15106" max="15106" width="0.5546875" style="1" customWidth="1"/>
    <col min="15107" max="15107" width="6.44140625" style="1" customWidth="1"/>
    <col min="15108" max="15108" width="3.109375" style="1" customWidth="1"/>
    <col min="15109" max="15109" width="1.5546875" style="1" customWidth="1"/>
    <col min="15110" max="15110" width="3.33203125" style="1" customWidth="1"/>
    <col min="15111" max="15111" width="9.109375" style="1"/>
    <col min="15112" max="15112" width="6.88671875" style="1" customWidth="1"/>
    <col min="15113" max="15113" width="1.5546875" style="1" customWidth="1"/>
    <col min="15114" max="15114" width="4.44140625" style="1" customWidth="1"/>
    <col min="15115" max="15115" width="5" style="1" customWidth="1"/>
    <col min="15116" max="15116" width="7.33203125" style="1" customWidth="1"/>
    <col min="15117" max="15348" width="9.109375" style="1"/>
    <col min="15349" max="15349" width="11.33203125" style="1" customWidth="1"/>
    <col min="15350" max="15350" width="2.33203125" style="1" customWidth="1"/>
    <col min="15351" max="15354" width="1.33203125" style="1" customWidth="1"/>
    <col min="15355" max="15355" width="0.88671875" style="1" customWidth="1"/>
    <col min="15356" max="15356" width="15.44140625" style="1" customWidth="1"/>
    <col min="15357" max="15357" width="0.88671875" style="1" customWidth="1"/>
    <col min="15358" max="15358" width="12.5546875" style="1" customWidth="1"/>
    <col min="15359" max="15359" width="4.44140625" style="1" customWidth="1"/>
    <col min="15360" max="15360" width="2.109375" style="1" customWidth="1"/>
    <col min="15361" max="15361" width="0.33203125" style="1" customWidth="1"/>
    <col min="15362" max="15362" width="0.5546875" style="1" customWidth="1"/>
    <col min="15363" max="15363" width="6.44140625" style="1" customWidth="1"/>
    <col min="15364" max="15364" width="3.109375" style="1" customWidth="1"/>
    <col min="15365" max="15365" width="1.5546875" style="1" customWidth="1"/>
    <col min="15366" max="15366" width="3.33203125" style="1" customWidth="1"/>
    <col min="15367" max="15367" width="9.109375" style="1"/>
    <col min="15368" max="15368" width="6.88671875" style="1" customWidth="1"/>
    <col min="15369" max="15369" width="1.5546875" style="1" customWidth="1"/>
    <col min="15370" max="15370" width="4.44140625" style="1" customWidth="1"/>
    <col min="15371" max="15371" width="5" style="1" customWidth="1"/>
    <col min="15372" max="15372" width="7.33203125" style="1" customWidth="1"/>
    <col min="15373" max="15604" width="9.109375" style="1"/>
    <col min="15605" max="15605" width="11.33203125" style="1" customWidth="1"/>
    <col min="15606" max="15606" width="2.33203125" style="1" customWidth="1"/>
    <col min="15607" max="15610" width="1.33203125" style="1" customWidth="1"/>
    <col min="15611" max="15611" width="0.88671875" style="1" customWidth="1"/>
    <col min="15612" max="15612" width="15.44140625" style="1" customWidth="1"/>
    <col min="15613" max="15613" width="0.88671875" style="1" customWidth="1"/>
    <col min="15614" max="15614" width="12.5546875" style="1" customWidth="1"/>
    <col min="15615" max="15615" width="4.44140625" style="1" customWidth="1"/>
    <col min="15616" max="15616" width="2.109375" style="1" customWidth="1"/>
    <col min="15617" max="15617" width="0.33203125" style="1" customWidth="1"/>
    <col min="15618" max="15618" width="0.5546875" style="1" customWidth="1"/>
    <col min="15619" max="15619" width="6.44140625" style="1" customWidth="1"/>
    <col min="15620" max="15620" width="3.109375" style="1" customWidth="1"/>
    <col min="15621" max="15621" width="1.5546875" style="1" customWidth="1"/>
    <col min="15622" max="15622" width="3.33203125" style="1" customWidth="1"/>
    <col min="15623" max="15623" width="9.109375" style="1"/>
    <col min="15624" max="15624" width="6.88671875" style="1" customWidth="1"/>
    <col min="15625" max="15625" width="1.5546875" style="1" customWidth="1"/>
    <col min="15626" max="15626" width="4.44140625" style="1" customWidth="1"/>
    <col min="15627" max="15627" width="5" style="1" customWidth="1"/>
    <col min="15628" max="15628" width="7.33203125" style="1" customWidth="1"/>
    <col min="15629" max="15860" width="9.109375" style="1"/>
    <col min="15861" max="15861" width="11.33203125" style="1" customWidth="1"/>
    <col min="15862" max="15862" width="2.33203125" style="1" customWidth="1"/>
    <col min="15863" max="15866" width="1.33203125" style="1" customWidth="1"/>
    <col min="15867" max="15867" width="0.88671875" style="1" customWidth="1"/>
    <col min="15868" max="15868" width="15.44140625" style="1" customWidth="1"/>
    <col min="15869" max="15869" width="0.88671875" style="1" customWidth="1"/>
    <col min="15870" max="15870" width="12.5546875" style="1" customWidth="1"/>
    <col min="15871" max="15871" width="4.44140625" style="1" customWidth="1"/>
    <col min="15872" max="15872" width="2.109375" style="1" customWidth="1"/>
    <col min="15873" max="15873" width="0.33203125" style="1" customWidth="1"/>
    <col min="15874" max="15874" width="0.5546875" style="1" customWidth="1"/>
    <col min="15875" max="15875" width="6.44140625" style="1" customWidth="1"/>
    <col min="15876" max="15876" width="3.109375" style="1" customWidth="1"/>
    <col min="15877" max="15877" width="1.5546875" style="1" customWidth="1"/>
    <col min="15878" max="15878" width="3.33203125" style="1" customWidth="1"/>
    <col min="15879" max="15879" width="9.109375" style="1"/>
    <col min="15880" max="15880" width="6.88671875" style="1" customWidth="1"/>
    <col min="15881" max="15881" width="1.5546875" style="1" customWidth="1"/>
    <col min="15882" max="15882" width="4.44140625" style="1" customWidth="1"/>
    <col min="15883" max="15883" width="5" style="1" customWidth="1"/>
    <col min="15884" max="15884" width="7.33203125" style="1" customWidth="1"/>
    <col min="15885" max="16116" width="9.109375" style="1"/>
    <col min="16117" max="16117" width="11.33203125" style="1" customWidth="1"/>
    <col min="16118" max="16118" width="2.33203125" style="1" customWidth="1"/>
    <col min="16119" max="16122" width="1.33203125" style="1" customWidth="1"/>
    <col min="16123" max="16123" width="0.88671875" style="1" customWidth="1"/>
    <col min="16124" max="16124" width="15.44140625" style="1" customWidth="1"/>
    <col min="16125" max="16125" width="0.88671875" style="1" customWidth="1"/>
    <col min="16126" max="16126" width="12.5546875" style="1" customWidth="1"/>
    <col min="16127" max="16127" width="4.44140625" style="1" customWidth="1"/>
    <col min="16128" max="16128" width="2.109375" style="1" customWidth="1"/>
    <col min="16129" max="16129" width="0.33203125" style="1" customWidth="1"/>
    <col min="16130" max="16130" width="0.5546875" style="1" customWidth="1"/>
    <col min="16131" max="16131" width="6.44140625" style="1" customWidth="1"/>
    <col min="16132" max="16132" width="3.109375" style="1" customWidth="1"/>
    <col min="16133" max="16133" width="1.5546875" style="1" customWidth="1"/>
    <col min="16134" max="16134" width="3.33203125" style="1" customWidth="1"/>
    <col min="16135" max="16135" width="9.109375" style="1"/>
    <col min="16136" max="16136" width="6.88671875" style="1" customWidth="1"/>
    <col min="16137" max="16137" width="1.5546875" style="1" customWidth="1"/>
    <col min="16138" max="16138" width="4.44140625" style="1" customWidth="1"/>
    <col min="16139" max="16139" width="5" style="1" customWidth="1"/>
    <col min="16140" max="16140" width="7.33203125" style="1" customWidth="1"/>
    <col min="16141" max="16384" width="9.109375" style="1"/>
  </cols>
  <sheetData>
    <row r="1" spans="1:12" x14ac:dyDescent="0.3">
      <c r="A1" s="87" t="s">
        <v>369</v>
      </c>
      <c r="B1" s="88" t="s">
        <v>370</v>
      </c>
      <c r="C1" s="89"/>
      <c r="D1" s="89"/>
      <c r="E1" s="89"/>
      <c r="F1" s="89"/>
      <c r="G1" s="89"/>
      <c r="H1" s="104" t="s">
        <v>371</v>
      </c>
      <c r="I1" s="104" t="s">
        <v>372</v>
      </c>
      <c r="J1" s="104" t="s">
        <v>373</v>
      </c>
      <c r="K1" s="104" t="s">
        <v>374</v>
      </c>
      <c r="L1" s="90"/>
    </row>
    <row r="3" spans="1:12" x14ac:dyDescent="0.3">
      <c r="A3" s="91" t="s">
        <v>375</v>
      </c>
      <c r="B3" s="92"/>
      <c r="C3" s="92"/>
      <c r="D3" s="92"/>
      <c r="E3" s="92"/>
      <c r="F3" s="92"/>
      <c r="G3" s="92"/>
      <c r="H3" s="106"/>
      <c r="I3" s="106"/>
      <c r="J3" s="106"/>
      <c r="K3" s="106"/>
      <c r="L3" s="92"/>
    </row>
    <row r="4" spans="1:12" x14ac:dyDescent="0.3">
      <c r="A4" s="93" t="s">
        <v>376</v>
      </c>
      <c r="B4" s="94" t="s">
        <v>377</v>
      </c>
      <c r="C4" s="95"/>
      <c r="D4" s="95"/>
      <c r="E4" s="95"/>
      <c r="F4" s="95"/>
      <c r="G4" s="95"/>
      <c r="H4" s="84">
        <v>28870799.129999999</v>
      </c>
      <c r="I4" s="84">
        <v>5313528.96</v>
      </c>
      <c r="J4" s="84">
        <v>5132162.04</v>
      </c>
      <c r="K4" s="84">
        <v>29052166.050000001</v>
      </c>
      <c r="L4" s="96"/>
    </row>
    <row r="5" spans="1:12" x14ac:dyDescent="0.3">
      <c r="A5" s="93" t="s">
        <v>378</v>
      </c>
      <c r="B5" s="97" t="s">
        <v>379</v>
      </c>
      <c r="C5" s="94" t="s">
        <v>380</v>
      </c>
      <c r="D5" s="95"/>
      <c r="E5" s="95"/>
      <c r="F5" s="95"/>
      <c r="G5" s="95"/>
      <c r="H5" s="84">
        <v>6969052.9000000004</v>
      </c>
      <c r="I5" s="84">
        <v>5271613.4000000004</v>
      </c>
      <c r="J5" s="84">
        <v>4807184.8899999997</v>
      </c>
      <c r="K5" s="84">
        <v>7433481.4100000001</v>
      </c>
      <c r="L5" s="96"/>
    </row>
    <row r="6" spans="1:12" x14ac:dyDescent="0.3">
      <c r="A6" s="93" t="s">
        <v>381</v>
      </c>
      <c r="B6" s="85" t="s">
        <v>379</v>
      </c>
      <c r="C6" s="86"/>
      <c r="D6" s="94" t="s">
        <v>382</v>
      </c>
      <c r="E6" s="95"/>
      <c r="F6" s="95"/>
      <c r="G6" s="95"/>
      <c r="H6" s="84">
        <v>6439991.5800000001</v>
      </c>
      <c r="I6" s="84">
        <v>4788153.07</v>
      </c>
      <c r="J6" s="84">
        <v>4290853.99</v>
      </c>
      <c r="K6" s="84">
        <v>6937290.6600000001</v>
      </c>
      <c r="L6" s="96"/>
    </row>
    <row r="7" spans="1:12" x14ac:dyDescent="0.3">
      <c r="A7" s="93" t="s">
        <v>383</v>
      </c>
      <c r="B7" s="85" t="s">
        <v>379</v>
      </c>
      <c r="C7" s="86"/>
      <c r="D7" s="86"/>
      <c r="E7" s="94" t="s">
        <v>382</v>
      </c>
      <c r="F7" s="95"/>
      <c r="G7" s="95"/>
      <c r="H7" s="84">
        <v>6439991.5800000001</v>
      </c>
      <c r="I7" s="84">
        <v>4788153.07</v>
      </c>
      <c r="J7" s="84">
        <v>4290853.99</v>
      </c>
      <c r="K7" s="84">
        <v>6937290.6600000001</v>
      </c>
      <c r="L7" s="96"/>
    </row>
    <row r="8" spans="1:12" x14ac:dyDescent="0.3">
      <c r="A8" s="93" t="s">
        <v>384</v>
      </c>
      <c r="B8" s="85" t="s">
        <v>379</v>
      </c>
      <c r="C8" s="86"/>
      <c r="D8" s="86"/>
      <c r="E8" s="86"/>
      <c r="F8" s="94" t="s">
        <v>385</v>
      </c>
      <c r="G8" s="95"/>
      <c r="H8" s="84">
        <v>9550</v>
      </c>
      <c r="I8" s="84">
        <v>21202.42</v>
      </c>
      <c r="J8" s="84">
        <v>21252.42</v>
      </c>
      <c r="K8" s="84">
        <v>9500</v>
      </c>
      <c r="L8" s="96"/>
    </row>
    <row r="9" spans="1:12" x14ac:dyDescent="0.3">
      <c r="A9" s="98" t="s">
        <v>386</v>
      </c>
      <c r="B9" s="85" t="s">
        <v>379</v>
      </c>
      <c r="C9" s="86"/>
      <c r="D9" s="86"/>
      <c r="E9" s="86"/>
      <c r="F9" s="86"/>
      <c r="G9" s="99" t="s">
        <v>387</v>
      </c>
      <c r="H9" s="107">
        <v>500</v>
      </c>
      <c r="I9" s="107">
        <v>0</v>
      </c>
      <c r="J9" s="107">
        <v>0</v>
      </c>
      <c r="K9" s="107">
        <v>500</v>
      </c>
      <c r="L9" s="100"/>
    </row>
    <row r="10" spans="1:12" x14ac:dyDescent="0.3">
      <c r="A10" s="98" t="s">
        <v>388</v>
      </c>
      <c r="B10" s="85" t="s">
        <v>379</v>
      </c>
      <c r="C10" s="86"/>
      <c r="D10" s="86"/>
      <c r="E10" s="86"/>
      <c r="F10" s="86"/>
      <c r="G10" s="99" t="s">
        <v>389</v>
      </c>
      <c r="H10" s="107">
        <v>3000</v>
      </c>
      <c r="I10" s="107">
        <v>3025.54</v>
      </c>
      <c r="J10" s="107">
        <v>3025.54</v>
      </c>
      <c r="K10" s="107">
        <v>3000</v>
      </c>
      <c r="L10" s="100"/>
    </row>
    <row r="11" spans="1:12" x14ac:dyDescent="0.3">
      <c r="A11" s="98" t="s">
        <v>390</v>
      </c>
      <c r="B11" s="85" t="s">
        <v>379</v>
      </c>
      <c r="C11" s="86"/>
      <c r="D11" s="86"/>
      <c r="E11" s="86"/>
      <c r="F11" s="86"/>
      <c r="G11" s="99" t="s">
        <v>391</v>
      </c>
      <c r="H11" s="107">
        <v>5050</v>
      </c>
      <c r="I11" s="107">
        <v>18176.88</v>
      </c>
      <c r="J11" s="107">
        <v>18226.88</v>
      </c>
      <c r="K11" s="107">
        <v>5000</v>
      </c>
      <c r="L11" s="100"/>
    </row>
    <row r="12" spans="1:12" x14ac:dyDescent="0.3">
      <c r="A12" s="98" t="s">
        <v>392</v>
      </c>
      <c r="B12" s="85" t="s">
        <v>379</v>
      </c>
      <c r="C12" s="86"/>
      <c r="D12" s="86"/>
      <c r="E12" s="86"/>
      <c r="F12" s="86"/>
      <c r="G12" s="99" t="s">
        <v>393</v>
      </c>
      <c r="H12" s="107">
        <v>1000</v>
      </c>
      <c r="I12" s="107">
        <v>0</v>
      </c>
      <c r="J12" s="107">
        <v>0</v>
      </c>
      <c r="K12" s="107">
        <v>1000</v>
      </c>
      <c r="L12" s="100"/>
    </row>
    <row r="13" spans="1:12" x14ac:dyDescent="0.3">
      <c r="A13" s="101" t="s">
        <v>379</v>
      </c>
      <c r="B13" s="85" t="s">
        <v>379</v>
      </c>
      <c r="C13" s="86"/>
      <c r="D13" s="86"/>
      <c r="E13" s="86"/>
      <c r="F13" s="86"/>
      <c r="G13" s="102" t="s">
        <v>379</v>
      </c>
      <c r="H13" s="108"/>
      <c r="I13" s="108"/>
      <c r="J13" s="108"/>
      <c r="K13" s="108"/>
      <c r="L13" s="103"/>
    </row>
    <row r="14" spans="1:12" x14ac:dyDescent="0.3">
      <c r="A14" s="93" t="s">
        <v>394</v>
      </c>
      <c r="B14" s="85" t="s">
        <v>379</v>
      </c>
      <c r="C14" s="86"/>
      <c r="D14" s="86"/>
      <c r="E14" s="86"/>
      <c r="F14" s="94" t="s">
        <v>395</v>
      </c>
      <c r="G14" s="95"/>
      <c r="H14" s="84">
        <v>15901.78</v>
      </c>
      <c r="I14" s="84">
        <v>2136466.09</v>
      </c>
      <c r="J14" s="84">
        <v>2152367.87</v>
      </c>
      <c r="K14" s="84">
        <v>0</v>
      </c>
      <c r="L14" s="96"/>
    </row>
    <row r="15" spans="1:12" x14ac:dyDescent="0.3">
      <c r="A15" s="98" t="s">
        <v>396</v>
      </c>
      <c r="B15" s="85" t="s">
        <v>379</v>
      </c>
      <c r="C15" s="86"/>
      <c r="D15" s="86"/>
      <c r="E15" s="86"/>
      <c r="F15" s="86"/>
      <c r="G15" s="99" t="s">
        <v>397</v>
      </c>
      <c r="H15" s="107">
        <v>0</v>
      </c>
      <c r="I15" s="107">
        <v>69328.91</v>
      </c>
      <c r="J15" s="107">
        <v>69328.91</v>
      </c>
      <c r="K15" s="107">
        <v>0</v>
      </c>
      <c r="L15" s="100"/>
    </row>
    <row r="16" spans="1:12" x14ac:dyDescent="0.3">
      <c r="A16" s="98" t="s">
        <v>398</v>
      </c>
      <c r="B16" s="85" t="s">
        <v>379</v>
      </c>
      <c r="C16" s="86"/>
      <c r="D16" s="86"/>
      <c r="E16" s="86"/>
      <c r="F16" s="86"/>
      <c r="G16" s="99" t="s">
        <v>399</v>
      </c>
      <c r="H16" s="107">
        <v>0</v>
      </c>
      <c r="I16" s="107">
        <v>1787626.99</v>
      </c>
      <c r="J16" s="107">
        <v>1787626.99</v>
      </c>
      <c r="K16" s="107">
        <v>0</v>
      </c>
      <c r="L16" s="100"/>
    </row>
    <row r="17" spans="1:12" x14ac:dyDescent="0.3">
      <c r="A17" s="98" t="s">
        <v>400</v>
      </c>
      <c r="B17" s="85" t="s">
        <v>379</v>
      </c>
      <c r="C17" s="86"/>
      <c r="D17" s="86"/>
      <c r="E17" s="86"/>
      <c r="F17" s="86"/>
      <c r="G17" s="99" t="s">
        <v>401</v>
      </c>
      <c r="H17" s="107">
        <v>0</v>
      </c>
      <c r="I17" s="107">
        <v>52569</v>
      </c>
      <c r="J17" s="107">
        <v>52569</v>
      </c>
      <c r="K17" s="107">
        <v>0</v>
      </c>
      <c r="L17" s="100"/>
    </row>
    <row r="18" spans="1:12" x14ac:dyDescent="0.3">
      <c r="A18" s="98" t="s">
        <v>402</v>
      </c>
      <c r="B18" s="85" t="s">
        <v>379</v>
      </c>
      <c r="C18" s="86"/>
      <c r="D18" s="86"/>
      <c r="E18" s="86"/>
      <c r="F18" s="86"/>
      <c r="G18" s="99" t="s">
        <v>403</v>
      </c>
      <c r="H18" s="107">
        <v>0</v>
      </c>
      <c r="I18" s="107">
        <v>8819</v>
      </c>
      <c r="J18" s="107">
        <v>8819</v>
      </c>
      <c r="K18" s="107">
        <v>0</v>
      </c>
      <c r="L18" s="100"/>
    </row>
    <row r="19" spans="1:12" x14ac:dyDescent="0.3">
      <c r="A19" s="98" t="s">
        <v>404</v>
      </c>
      <c r="B19" s="85" t="s">
        <v>379</v>
      </c>
      <c r="C19" s="86"/>
      <c r="D19" s="86"/>
      <c r="E19" s="86"/>
      <c r="F19" s="86"/>
      <c r="G19" s="99" t="s">
        <v>405</v>
      </c>
      <c r="H19" s="107">
        <v>15901.78</v>
      </c>
      <c r="I19" s="107">
        <v>218122.19</v>
      </c>
      <c r="J19" s="107">
        <v>234023.97</v>
      </c>
      <c r="K19" s="107">
        <v>0</v>
      </c>
      <c r="L19" s="100"/>
    </row>
    <row r="20" spans="1:12" x14ac:dyDescent="0.3">
      <c r="A20" s="101" t="s">
        <v>379</v>
      </c>
      <c r="B20" s="85" t="s">
        <v>379</v>
      </c>
      <c r="C20" s="86"/>
      <c r="D20" s="86"/>
      <c r="E20" s="86"/>
      <c r="F20" s="86"/>
      <c r="G20" s="102" t="s">
        <v>379</v>
      </c>
      <c r="H20" s="108"/>
      <c r="I20" s="108"/>
      <c r="J20" s="108"/>
      <c r="K20" s="108"/>
      <c r="L20" s="103"/>
    </row>
    <row r="21" spans="1:12" x14ac:dyDescent="0.3">
      <c r="A21" s="93" t="s">
        <v>406</v>
      </c>
      <c r="B21" s="85" t="s">
        <v>379</v>
      </c>
      <c r="C21" s="86"/>
      <c r="D21" s="86"/>
      <c r="E21" s="86"/>
      <c r="F21" s="94" t="s">
        <v>407</v>
      </c>
      <c r="G21" s="95"/>
      <c r="H21" s="84">
        <v>376902.86</v>
      </c>
      <c r="I21" s="84">
        <v>972005</v>
      </c>
      <c r="J21" s="84">
        <v>972005</v>
      </c>
      <c r="K21" s="84">
        <v>376902.86</v>
      </c>
      <c r="L21" s="96"/>
    </row>
    <row r="22" spans="1:12" x14ac:dyDescent="0.3">
      <c r="A22" s="98" t="s">
        <v>408</v>
      </c>
      <c r="B22" s="85" t="s">
        <v>379</v>
      </c>
      <c r="C22" s="86"/>
      <c r="D22" s="86"/>
      <c r="E22" s="86"/>
      <c r="F22" s="86"/>
      <c r="G22" s="99" t="s">
        <v>409</v>
      </c>
      <c r="H22" s="107">
        <v>376902.86</v>
      </c>
      <c r="I22" s="107">
        <v>0</v>
      </c>
      <c r="J22" s="107">
        <v>0</v>
      </c>
      <c r="K22" s="107">
        <v>376902.86</v>
      </c>
      <c r="L22" s="100"/>
    </row>
    <row r="23" spans="1:12" x14ac:dyDescent="0.3">
      <c r="A23" s="98" t="s">
        <v>410</v>
      </c>
      <c r="B23" s="85" t="s">
        <v>379</v>
      </c>
      <c r="C23" s="86"/>
      <c r="D23" s="86"/>
      <c r="E23" s="86"/>
      <c r="F23" s="86"/>
      <c r="G23" s="99" t="s">
        <v>411</v>
      </c>
      <c r="H23" s="107">
        <v>0</v>
      </c>
      <c r="I23" s="107">
        <v>772002.5</v>
      </c>
      <c r="J23" s="107">
        <v>772002.5</v>
      </c>
      <c r="K23" s="107">
        <v>0</v>
      </c>
      <c r="L23" s="100"/>
    </row>
    <row r="24" spans="1:12" x14ac:dyDescent="0.3">
      <c r="A24" s="98" t="s">
        <v>412</v>
      </c>
      <c r="B24" s="85" t="s">
        <v>379</v>
      </c>
      <c r="C24" s="86"/>
      <c r="D24" s="86"/>
      <c r="E24" s="86"/>
      <c r="F24" s="86"/>
      <c r="G24" s="99" t="s">
        <v>413</v>
      </c>
      <c r="H24" s="107">
        <v>0</v>
      </c>
      <c r="I24" s="107">
        <v>200002.5</v>
      </c>
      <c r="J24" s="107">
        <v>200002.5</v>
      </c>
      <c r="K24" s="107">
        <v>0</v>
      </c>
      <c r="L24" s="100"/>
    </row>
    <row r="25" spans="1:12" x14ac:dyDescent="0.3">
      <c r="A25" s="101" t="s">
        <v>379</v>
      </c>
      <c r="B25" s="85" t="s">
        <v>379</v>
      </c>
      <c r="C25" s="86"/>
      <c r="D25" s="86"/>
      <c r="E25" s="86"/>
      <c r="F25" s="86"/>
      <c r="G25" s="102" t="s">
        <v>379</v>
      </c>
      <c r="H25" s="108"/>
      <c r="I25" s="108"/>
      <c r="J25" s="108"/>
      <c r="K25" s="108"/>
      <c r="L25" s="103"/>
    </row>
    <row r="26" spans="1:12" x14ac:dyDescent="0.3">
      <c r="A26" s="93" t="s">
        <v>414</v>
      </c>
      <c r="B26" s="85" t="s">
        <v>379</v>
      </c>
      <c r="C26" s="86"/>
      <c r="D26" s="86"/>
      <c r="E26" s="86"/>
      <c r="F26" s="94" t="s">
        <v>415</v>
      </c>
      <c r="G26" s="95"/>
      <c r="H26" s="84">
        <v>4442425.8600000003</v>
      </c>
      <c r="I26" s="84">
        <v>871070.5</v>
      </c>
      <c r="J26" s="84">
        <v>945148.17</v>
      </c>
      <c r="K26" s="84">
        <v>4368348.1900000004</v>
      </c>
      <c r="L26" s="96"/>
    </row>
    <row r="27" spans="1:12" x14ac:dyDescent="0.3">
      <c r="A27" s="98" t="s">
        <v>416</v>
      </c>
      <c r="B27" s="85" t="s">
        <v>379</v>
      </c>
      <c r="C27" s="86"/>
      <c r="D27" s="86"/>
      <c r="E27" s="86"/>
      <c r="F27" s="86"/>
      <c r="G27" s="99" t="s">
        <v>417</v>
      </c>
      <c r="H27" s="107">
        <v>2118486.75</v>
      </c>
      <c r="I27" s="107">
        <v>533854.38</v>
      </c>
      <c r="J27" s="107">
        <v>916659.02</v>
      </c>
      <c r="K27" s="107">
        <v>1735682.11</v>
      </c>
      <c r="L27" s="100"/>
    </row>
    <row r="28" spans="1:12" x14ac:dyDescent="0.3">
      <c r="A28" s="98" t="s">
        <v>418</v>
      </c>
      <c r="B28" s="85" t="s">
        <v>379</v>
      </c>
      <c r="C28" s="86"/>
      <c r="D28" s="86"/>
      <c r="E28" s="86"/>
      <c r="F28" s="86"/>
      <c r="G28" s="99" t="s">
        <v>419</v>
      </c>
      <c r="H28" s="107">
        <v>1348335.57</v>
      </c>
      <c r="I28" s="107">
        <v>24140.86</v>
      </c>
      <c r="J28" s="107">
        <v>69.5</v>
      </c>
      <c r="K28" s="107">
        <v>1372406.93</v>
      </c>
      <c r="L28" s="100"/>
    </row>
    <row r="29" spans="1:12" x14ac:dyDescent="0.3">
      <c r="A29" s="98" t="s">
        <v>420</v>
      </c>
      <c r="B29" s="85" t="s">
        <v>379</v>
      </c>
      <c r="C29" s="86"/>
      <c r="D29" s="86"/>
      <c r="E29" s="86"/>
      <c r="F29" s="86"/>
      <c r="G29" s="99" t="s">
        <v>421</v>
      </c>
      <c r="H29" s="107">
        <v>683157.01</v>
      </c>
      <c r="I29" s="107">
        <v>227616.26</v>
      </c>
      <c r="J29" s="107">
        <v>69.5</v>
      </c>
      <c r="K29" s="107">
        <v>910703.77</v>
      </c>
      <c r="L29" s="100"/>
    </row>
    <row r="30" spans="1:12" x14ac:dyDescent="0.3">
      <c r="A30" s="98" t="s">
        <v>422</v>
      </c>
      <c r="B30" s="85" t="s">
        <v>379</v>
      </c>
      <c r="C30" s="86"/>
      <c r="D30" s="86"/>
      <c r="E30" s="86"/>
      <c r="F30" s="86"/>
      <c r="G30" s="99" t="s">
        <v>423</v>
      </c>
      <c r="H30" s="107">
        <v>140869.35999999999</v>
      </c>
      <c r="I30" s="107">
        <v>31000.74</v>
      </c>
      <c r="J30" s="107">
        <v>28280.75</v>
      </c>
      <c r="K30" s="107">
        <v>143589.35</v>
      </c>
      <c r="L30" s="100"/>
    </row>
    <row r="31" spans="1:12" x14ac:dyDescent="0.3">
      <c r="A31" s="98" t="s">
        <v>424</v>
      </c>
      <c r="B31" s="85" t="s">
        <v>379</v>
      </c>
      <c r="C31" s="86"/>
      <c r="D31" s="86"/>
      <c r="E31" s="86"/>
      <c r="F31" s="86"/>
      <c r="G31" s="99" t="s">
        <v>425</v>
      </c>
      <c r="H31" s="107">
        <v>151577.17000000001</v>
      </c>
      <c r="I31" s="107">
        <v>54458.26</v>
      </c>
      <c r="J31" s="107">
        <v>69.400000000000006</v>
      </c>
      <c r="K31" s="107">
        <v>205966.03</v>
      </c>
      <c r="L31" s="100"/>
    </row>
    <row r="32" spans="1:12" x14ac:dyDescent="0.3">
      <c r="A32" s="101" t="s">
        <v>379</v>
      </c>
      <c r="B32" s="85" t="s">
        <v>379</v>
      </c>
      <c r="C32" s="86"/>
      <c r="D32" s="86"/>
      <c r="E32" s="86"/>
      <c r="F32" s="86"/>
      <c r="G32" s="102" t="s">
        <v>379</v>
      </c>
      <c r="H32" s="108"/>
      <c r="I32" s="108"/>
      <c r="J32" s="108"/>
      <c r="K32" s="108"/>
      <c r="L32" s="103"/>
    </row>
    <row r="33" spans="1:12" x14ac:dyDescent="0.3">
      <c r="A33" s="93" t="s">
        <v>426</v>
      </c>
      <c r="B33" s="85" t="s">
        <v>379</v>
      </c>
      <c r="C33" s="86"/>
      <c r="D33" s="86"/>
      <c r="E33" s="86"/>
      <c r="F33" s="94" t="s">
        <v>427</v>
      </c>
      <c r="G33" s="95"/>
      <c r="H33" s="84">
        <v>1595211.08</v>
      </c>
      <c r="I33" s="84">
        <v>787409.06</v>
      </c>
      <c r="J33" s="84">
        <v>200080.53</v>
      </c>
      <c r="K33" s="84">
        <v>2182539.61</v>
      </c>
      <c r="L33" s="96"/>
    </row>
    <row r="34" spans="1:12" x14ac:dyDescent="0.3">
      <c r="A34" s="98" t="s">
        <v>428</v>
      </c>
      <c r="B34" s="85" t="s">
        <v>379</v>
      </c>
      <c r="C34" s="86"/>
      <c r="D34" s="86"/>
      <c r="E34" s="86"/>
      <c r="F34" s="86"/>
      <c r="G34" s="99" t="s">
        <v>429</v>
      </c>
      <c r="H34" s="107">
        <v>0</v>
      </c>
      <c r="I34" s="107">
        <v>572257.76</v>
      </c>
      <c r="J34" s="107">
        <v>200080.53</v>
      </c>
      <c r="K34" s="107">
        <v>372177.23</v>
      </c>
      <c r="L34" s="100"/>
    </row>
    <row r="35" spans="1:12" x14ac:dyDescent="0.3">
      <c r="A35" s="98" t="s">
        <v>430</v>
      </c>
      <c r="B35" s="85" t="s">
        <v>379</v>
      </c>
      <c r="C35" s="86"/>
      <c r="D35" s="86"/>
      <c r="E35" s="86"/>
      <c r="F35" s="86"/>
      <c r="G35" s="99" t="s">
        <v>431</v>
      </c>
      <c r="H35" s="107">
        <v>1595211.08</v>
      </c>
      <c r="I35" s="107">
        <v>215151.3</v>
      </c>
      <c r="J35" s="107">
        <v>0</v>
      </c>
      <c r="K35" s="107">
        <v>1810362.38</v>
      </c>
      <c r="L35" s="100"/>
    </row>
    <row r="36" spans="1:12" x14ac:dyDescent="0.3">
      <c r="A36" s="101" t="s">
        <v>379</v>
      </c>
      <c r="B36" s="85" t="s">
        <v>379</v>
      </c>
      <c r="C36" s="86"/>
      <c r="D36" s="86"/>
      <c r="E36" s="86"/>
      <c r="F36" s="86"/>
      <c r="G36" s="102" t="s">
        <v>379</v>
      </c>
      <c r="H36" s="108"/>
      <c r="I36" s="108"/>
      <c r="J36" s="108"/>
      <c r="K36" s="108"/>
      <c r="L36" s="103"/>
    </row>
    <row r="37" spans="1:12" x14ac:dyDescent="0.3">
      <c r="A37" s="93" t="s">
        <v>432</v>
      </c>
      <c r="B37" s="85" t="s">
        <v>379</v>
      </c>
      <c r="C37" s="86"/>
      <c r="D37" s="94" t="s">
        <v>433</v>
      </c>
      <c r="E37" s="95"/>
      <c r="F37" s="95"/>
      <c r="G37" s="95"/>
      <c r="H37" s="84">
        <v>529061.31999999995</v>
      </c>
      <c r="I37" s="84">
        <v>483460.33</v>
      </c>
      <c r="J37" s="84">
        <v>516330.9</v>
      </c>
      <c r="K37" s="84">
        <v>496190.75</v>
      </c>
      <c r="L37" s="96"/>
    </row>
    <row r="38" spans="1:12" x14ac:dyDescent="0.3">
      <c r="A38" s="93" t="s">
        <v>434</v>
      </c>
      <c r="B38" s="85" t="s">
        <v>379</v>
      </c>
      <c r="C38" s="86"/>
      <c r="D38" s="86"/>
      <c r="E38" s="94" t="s">
        <v>435</v>
      </c>
      <c r="F38" s="95"/>
      <c r="G38" s="95"/>
      <c r="H38" s="84">
        <v>79687.429999999993</v>
      </c>
      <c r="I38" s="84">
        <v>238682.11</v>
      </c>
      <c r="J38" s="84">
        <v>259613.54</v>
      </c>
      <c r="K38" s="84">
        <v>58756</v>
      </c>
      <c r="L38" s="96"/>
    </row>
    <row r="39" spans="1:12" x14ac:dyDescent="0.3">
      <c r="A39" s="93" t="s">
        <v>436</v>
      </c>
      <c r="B39" s="85" t="s">
        <v>379</v>
      </c>
      <c r="C39" s="86"/>
      <c r="D39" s="86"/>
      <c r="E39" s="86"/>
      <c r="F39" s="94" t="s">
        <v>437</v>
      </c>
      <c r="G39" s="95"/>
      <c r="H39" s="84">
        <v>79687.429999999993</v>
      </c>
      <c r="I39" s="84">
        <v>238682.11</v>
      </c>
      <c r="J39" s="84">
        <v>259613.54</v>
      </c>
      <c r="K39" s="84">
        <v>58756</v>
      </c>
      <c r="L39" s="96"/>
    </row>
    <row r="40" spans="1:12" x14ac:dyDescent="0.3">
      <c r="A40" s="98" t="s">
        <v>438</v>
      </c>
      <c r="B40" s="85" t="s">
        <v>379</v>
      </c>
      <c r="C40" s="86"/>
      <c r="D40" s="86"/>
      <c r="E40" s="86"/>
      <c r="F40" s="86"/>
      <c r="G40" s="99" t="s">
        <v>437</v>
      </c>
      <c r="H40" s="107">
        <v>28309.98</v>
      </c>
      <c r="I40" s="107">
        <v>41537.599999999999</v>
      </c>
      <c r="J40" s="107">
        <v>42423.03</v>
      </c>
      <c r="K40" s="107">
        <v>27424.55</v>
      </c>
      <c r="L40" s="100"/>
    </row>
    <row r="41" spans="1:12" x14ac:dyDescent="0.3">
      <c r="A41" s="98" t="s">
        <v>439</v>
      </c>
      <c r="B41" s="85" t="s">
        <v>379</v>
      </c>
      <c r="C41" s="86"/>
      <c r="D41" s="86"/>
      <c r="E41" s="86"/>
      <c r="F41" s="86"/>
      <c r="G41" s="99" t="s">
        <v>440</v>
      </c>
      <c r="H41" s="107">
        <v>35532.839999999997</v>
      </c>
      <c r="I41" s="107">
        <v>169477.5</v>
      </c>
      <c r="J41" s="107">
        <v>190345.9</v>
      </c>
      <c r="K41" s="107">
        <v>14664.44</v>
      </c>
      <c r="L41" s="100"/>
    </row>
    <row r="42" spans="1:12" x14ac:dyDescent="0.3">
      <c r="A42" s="98" t="s">
        <v>441</v>
      </c>
      <c r="B42" s="85" t="s">
        <v>379</v>
      </c>
      <c r="C42" s="86"/>
      <c r="D42" s="86"/>
      <c r="E42" s="86"/>
      <c r="F42" s="86"/>
      <c r="G42" s="99" t="s">
        <v>442</v>
      </c>
      <c r="H42" s="107">
        <v>7313.6</v>
      </c>
      <c r="I42" s="107">
        <v>7502.8</v>
      </c>
      <c r="J42" s="107">
        <v>7313.6</v>
      </c>
      <c r="K42" s="107">
        <v>7502.8</v>
      </c>
      <c r="L42" s="100"/>
    </row>
    <row r="43" spans="1:12" x14ac:dyDescent="0.3">
      <c r="A43" s="98" t="s">
        <v>443</v>
      </c>
      <c r="B43" s="85" t="s">
        <v>379</v>
      </c>
      <c r="C43" s="86"/>
      <c r="D43" s="86"/>
      <c r="E43" s="86"/>
      <c r="F43" s="86"/>
      <c r="G43" s="99" t="s">
        <v>444</v>
      </c>
      <c r="H43" s="107">
        <v>8531.01</v>
      </c>
      <c r="I43" s="107">
        <v>20164.21</v>
      </c>
      <c r="J43" s="107">
        <v>19531.009999999998</v>
      </c>
      <c r="K43" s="107">
        <v>9164.2099999999991</v>
      </c>
      <c r="L43" s="100"/>
    </row>
    <row r="44" spans="1:12" x14ac:dyDescent="0.3">
      <c r="A44" s="101" t="s">
        <v>379</v>
      </c>
      <c r="B44" s="85" t="s">
        <v>379</v>
      </c>
      <c r="C44" s="86"/>
      <c r="D44" s="86"/>
      <c r="E44" s="86"/>
      <c r="F44" s="86"/>
      <c r="G44" s="102" t="s">
        <v>379</v>
      </c>
      <c r="H44" s="108"/>
      <c r="I44" s="108"/>
      <c r="J44" s="108"/>
      <c r="K44" s="108"/>
      <c r="L44" s="103"/>
    </row>
    <row r="45" spans="1:12" x14ac:dyDescent="0.3">
      <c r="A45" s="93" t="s">
        <v>445</v>
      </c>
      <c r="B45" s="85" t="s">
        <v>379</v>
      </c>
      <c r="C45" s="86"/>
      <c r="D45" s="86"/>
      <c r="E45" s="94" t="s">
        <v>446</v>
      </c>
      <c r="F45" s="95"/>
      <c r="G45" s="95"/>
      <c r="H45" s="84">
        <v>33245.519999999997</v>
      </c>
      <c r="I45" s="84">
        <v>23413.29</v>
      </c>
      <c r="J45" s="84">
        <v>41698.65</v>
      </c>
      <c r="K45" s="84">
        <v>14960.16</v>
      </c>
      <c r="L45" s="96"/>
    </row>
    <row r="46" spans="1:12" x14ac:dyDescent="0.3">
      <c r="A46" s="93" t="s">
        <v>447</v>
      </c>
      <c r="B46" s="85" t="s">
        <v>379</v>
      </c>
      <c r="C46" s="86"/>
      <c r="D46" s="86"/>
      <c r="E46" s="86"/>
      <c r="F46" s="94" t="s">
        <v>446</v>
      </c>
      <c r="G46" s="95"/>
      <c r="H46" s="84">
        <v>33245.519999999997</v>
      </c>
      <c r="I46" s="84">
        <v>23413.29</v>
      </c>
      <c r="J46" s="84">
        <v>41698.65</v>
      </c>
      <c r="K46" s="84">
        <v>14960.16</v>
      </c>
      <c r="L46" s="96"/>
    </row>
    <row r="47" spans="1:12" x14ac:dyDescent="0.3">
      <c r="A47" s="98" t="s">
        <v>448</v>
      </c>
      <c r="B47" s="85" t="s">
        <v>379</v>
      </c>
      <c r="C47" s="86"/>
      <c r="D47" s="86"/>
      <c r="E47" s="86"/>
      <c r="F47" s="86"/>
      <c r="G47" s="99" t="s">
        <v>449</v>
      </c>
      <c r="H47" s="107">
        <v>1415.57</v>
      </c>
      <c r="I47" s="107">
        <v>102.87</v>
      </c>
      <c r="J47" s="107">
        <v>0</v>
      </c>
      <c r="K47" s="107">
        <v>1518.44</v>
      </c>
      <c r="L47" s="100"/>
    </row>
    <row r="48" spans="1:12" x14ac:dyDescent="0.3">
      <c r="A48" s="98" t="s">
        <v>450</v>
      </c>
      <c r="B48" s="85" t="s">
        <v>379</v>
      </c>
      <c r="C48" s="86"/>
      <c r="D48" s="86"/>
      <c r="E48" s="86"/>
      <c r="F48" s="86"/>
      <c r="G48" s="99" t="s">
        <v>451</v>
      </c>
      <c r="H48" s="107">
        <v>31736.58</v>
      </c>
      <c r="I48" s="107">
        <v>20625.12</v>
      </c>
      <c r="J48" s="107">
        <v>39427.379999999997</v>
      </c>
      <c r="K48" s="107">
        <v>12934.32</v>
      </c>
      <c r="L48" s="100"/>
    </row>
    <row r="49" spans="1:12" x14ac:dyDescent="0.3">
      <c r="A49" s="98" t="s">
        <v>452</v>
      </c>
      <c r="B49" s="85" t="s">
        <v>379</v>
      </c>
      <c r="C49" s="86"/>
      <c r="D49" s="86"/>
      <c r="E49" s="86"/>
      <c r="F49" s="86"/>
      <c r="G49" s="99" t="s">
        <v>453</v>
      </c>
      <c r="H49" s="107">
        <v>0</v>
      </c>
      <c r="I49" s="107">
        <v>378.94</v>
      </c>
      <c r="J49" s="107">
        <v>0</v>
      </c>
      <c r="K49" s="107">
        <v>378.94</v>
      </c>
      <c r="L49" s="100"/>
    </row>
    <row r="50" spans="1:12" x14ac:dyDescent="0.3">
      <c r="A50" s="98" t="s">
        <v>454</v>
      </c>
      <c r="B50" s="85" t="s">
        <v>379</v>
      </c>
      <c r="C50" s="86"/>
      <c r="D50" s="86"/>
      <c r="E50" s="86"/>
      <c r="F50" s="86"/>
      <c r="G50" s="99" t="s">
        <v>455</v>
      </c>
      <c r="H50" s="107">
        <v>0</v>
      </c>
      <c r="I50" s="107">
        <v>158.65</v>
      </c>
      <c r="J50" s="107">
        <v>158.65</v>
      </c>
      <c r="K50" s="107">
        <v>0</v>
      </c>
      <c r="L50" s="100"/>
    </row>
    <row r="51" spans="1:12" x14ac:dyDescent="0.3">
      <c r="A51" s="98" t="s">
        <v>456</v>
      </c>
      <c r="B51" s="85" t="s">
        <v>379</v>
      </c>
      <c r="C51" s="86"/>
      <c r="D51" s="86"/>
      <c r="E51" s="86"/>
      <c r="F51" s="86"/>
      <c r="G51" s="99" t="s">
        <v>457</v>
      </c>
      <c r="H51" s="107">
        <v>1.05</v>
      </c>
      <c r="I51" s="107">
        <v>128.46</v>
      </c>
      <c r="J51" s="107">
        <v>1.05</v>
      </c>
      <c r="K51" s="107">
        <v>128.46</v>
      </c>
      <c r="L51" s="100"/>
    </row>
    <row r="52" spans="1:12" x14ac:dyDescent="0.3">
      <c r="A52" s="98" t="s">
        <v>1121</v>
      </c>
      <c r="B52" s="85" t="s">
        <v>379</v>
      </c>
      <c r="C52" s="86"/>
      <c r="D52" s="86"/>
      <c r="E52" s="86"/>
      <c r="F52" s="86"/>
      <c r="G52" s="99" t="s">
        <v>1122</v>
      </c>
      <c r="H52" s="107">
        <v>0</v>
      </c>
      <c r="I52" s="107">
        <v>2019.25</v>
      </c>
      <c r="J52" s="107">
        <v>2019.25</v>
      </c>
      <c r="K52" s="107">
        <v>0</v>
      </c>
      <c r="L52" s="100"/>
    </row>
    <row r="53" spans="1:12" x14ac:dyDescent="0.3">
      <c r="A53" s="98" t="s">
        <v>1123</v>
      </c>
      <c r="B53" s="85" t="s">
        <v>379</v>
      </c>
      <c r="C53" s="86"/>
      <c r="D53" s="86"/>
      <c r="E53" s="86"/>
      <c r="F53" s="86"/>
      <c r="G53" s="99" t="s">
        <v>1124</v>
      </c>
      <c r="H53" s="107">
        <v>92.32</v>
      </c>
      <c r="I53" s="107">
        <v>0</v>
      </c>
      <c r="J53" s="107">
        <v>92.32</v>
      </c>
      <c r="K53" s="107">
        <v>0</v>
      </c>
      <c r="L53" s="100"/>
    </row>
    <row r="54" spans="1:12" x14ac:dyDescent="0.3">
      <c r="A54" s="101" t="s">
        <v>379</v>
      </c>
      <c r="B54" s="85" t="s">
        <v>379</v>
      </c>
      <c r="C54" s="86"/>
      <c r="D54" s="86"/>
      <c r="E54" s="86"/>
      <c r="F54" s="86"/>
      <c r="G54" s="102" t="s">
        <v>379</v>
      </c>
      <c r="H54" s="108"/>
      <c r="I54" s="108"/>
      <c r="J54" s="108"/>
      <c r="K54" s="108"/>
      <c r="L54" s="103"/>
    </row>
    <row r="55" spans="1:12" x14ac:dyDescent="0.3">
      <c r="A55" s="93" t="s">
        <v>458</v>
      </c>
      <c r="B55" s="85" t="s">
        <v>379</v>
      </c>
      <c r="C55" s="86"/>
      <c r="D55" s="86"/>
      <c r="E55" s="94" t="s">
        <v>459</v>
      </c>
      <c r="F55" s="95"/>
      <c r="G55" s="95"/>
      <c r="H55" s="84">
        <v>0</v>
      </c>
      <c r="I55" s="84">
        <v>641.34</v>
      </c>
      <c r="J55" s="84">
        <v>641.34</v>
      </c>
      <c r="K55" s="84">
        <v>0</v>
      </c>
      <c r="L55" s="96"/>
    </row>
    <row r="56" spans="1:12" x14ac:dyDescent="0.3">
      <c r="A56" s="93" t="s">
        <v>460</v>
      </c>
      <c r="B56" s="85" t="s">
        <v>379</v>
      </c>
      <c r="C56" s="86"/>
      <c r="D56" s="86"/>
      <c r="E56" s="86"/>
      <c r="F56" s="94" t="s">
        <v>461</v>
      </c>
      <c r="G56" s="95"/>
      <c r="H56" s="84">
        <v>0</v>
      </c>
      <c r="I56" s="84">
        <v>641.34</v>
      </c>
      <c r="J56" s="84">
        <v>641.34</v>
      </c>
      <c r="K56" s="84">
        <v>0</v>
      </c>
      <c r="L56" s="96"/>
    </row>
    <row r="57" spans="1:12" x14ac:dyDescent="0.3">
      <c r="A57" s="98" t="s">
        <v>462</v>
      </c>
      <c r="B57" s="85" t="s">
        <v>379</v>
      </c>
      <c r="C57" s="86"/>
      <c r="D57" s="86"/>
      <c r="E57" s="86"/>
      <c r="F57" s="86"/>
      <c r="G57" s="99" t="s">
        <v>463</v>
      </c>
      <c r="H57" s="107">
        <v>0</v>
      </c>
      <c r="I57" s="107">
        <v>641.34</v>
      </c>
      <c r="J57" s="107">
        <v>641.34</v>
      </c>
      <c r="K57" s="107">
        <v>0</v>
      </c>
      <c r="L57" s="100"/>
    </row>
    <row r="58" spans="1:12" x14ac:dyDescent="0.3">
      <c r="A58" s="101" t="s">
        <v>379</v>
      </c>
      <c r="B58" s="85" t="s">
        <v>379</v>
      </c>
      <c r="C58" s="86"/>
      <c r="D58" s="86"/>
      <c r="E58" s="86"/>
      <c r="F58" s="86"/>
      <c r="G58" s="102" t="s">
        <v>379</v>
      </c>
      <c r="H58" s="108"/>
      <c r="I58" s="108"/>
      <c r="J58" s="108"/>
      <c r="K58" s="108"/>
      <c r="L58" s="103"/>
    </row>
    <row r="59" spans="1:12" x14ac:dyDescent="0.3">
      <c r="A59" s="93" t="s">
        <v>464</v>
      </c>
      <c r="B59" s="85" t="s">
        <v>379</v>
      </c>
      <c r="C59" s="86"/>
      <c r="D59" s="86"/>
      <c r="E59" s="94" t="s">
        <v>465</v>
      </c>
      <c r="F59" s="95"/>
      <c r="G59" s="95"/>
      <c r="H59" s="84">
        <v>159783.6</v>
      </c>
      <c r="I59" s="84">
        <v>42163.6</v>
      </c>
      <c r="J59" s="84">
        <v>23104.25</v>
      </c>
      <c r="K59" s="84">
        <v>178842.95</v>
      </c>
      <c r="L59" s="96"/>
    </row>
    <row r="60" spans="1:12" x14ac:dyDescent="0.3">
      <c r="A60" s="93" t="s">
        <v>466</v>
      </c>
      <c r="B60" s="85" t="s">
        <v>379</v>
      </c>
      <c r="C60" s="86"/>
      <c r="D60" s="86"/>
      <c r="E60" s="86"/>
      <c r="F60" s="94" t="s">
        <v>465</v>
      </c>
      <c r="G60" s="95"/>
      <c r="H60" s="84">
        <v>159783.6</v>
      </c>
      <c r="I60" s="84">
        <v>42163.6</v>
      </c>
      <c r="J60" s="84">
        <v>23104.25</v>
      </c>
      <c r="K60" s="84">
        <v>178842.95</v>
      </c>
      <c r="L60" s="96"/>
    </row>
    <row r="61" spans="1:12" x14ac:dyDescent="0.3">
      <c r="A61" s="98" t="s">
        <v>467</v>
      </c>
      <c r="B61" s="85" t="s">
        <v>379</v>
      </c>
      <c r="C61" s="86"/>
      <c r="D61" s="86"/>
      <c r="E61" s="86"/>
      <c r="F61" s="86"/>
      <c r="G61" s="99" t="s">
        <v>468</v>
      </c>
      <c r="H61" s="107">
        <v>159783.6</v>
      </c>
      <c r="I61" s="107">
        <v>42163.6</v>
      </c>
      <c r="J61" s="107">
        <v>23104.25</v>
      </c>
      <c r="K61" s="107">
        <v>178842.95</v>
      </c>
      <c r="L61" s="100"/>
    </row>
    <row r="62" spans="1:12" x14ac:dyDescent="0.3">
      <c r="A62" s="101" t="s">
        <v>379</v>
      </c>
      <c r="B62" s="85" t="s">
        <v>379</v>
      </c>
      <c r="C62" s="86"/>
      <c r="D62" s="86"/>
      <c r="E62" s="86"/>
      <c r="F62" s="86"/>
      <c r="G62" s="102" t="s">
        <v>379</v>
      </c>
      <c r="H62" s="108"/>
      <c r="I62" s="108"/>
      <c r="J62" s="108"/>
      <c r="K62" s="108"/>
      <c r="L62" s="103"/>
    </row>
    <row r="63" spans="1:12" x14ac:dyDescent="0.3">
      <c r="A63" s="93" t="s">
        <v>469</v>
      </c>
      <c r="B63" s="85" t="s">
        <v>379</v>
      </c>
      <c r="C63" s="86"/>
      <c r="D63" s="86"/>
      <c r="E63" s="94" t="s">
        <v>470</v>
      </c>
      <c r="F63" s="95"/>
      <c r="G63" s="95"/>
      <c r="H63" s="84">
        <v>256344.77</v>
      </c>
      <c r="I63" s="84">
        <v>178559.99</v>
      </c>
      <c r="J63" s="84">
        <v>191273.12</v>
      </c>
      <c r="K63" s="84">
        <v>243631.64</v>
      </c>
      <c r="L63" s="96"/>
    </row>
    <row r="64" spans="1:12" x14ac:dyDescent="0.3">
      <c r="A64" s="93" t="s">
        <v>471</v>
      </c>
      <c r="B64" s="85" t="s">
        <v>379</v>
      </c>
      <c r="C64" s="86"/>
      <c r="D64" s="86"/>
      <c r="E64" s="86"/>
      <c r="F64" s="94" t="s">
        <v>470</v>
      </c>
      <c r="G64" s="95"/>
      <c r="H64" s="84">
        <v>256344.77</v>
      </c>
      <c r="I64" s="84">
        <v>178559.99</v>
      </c>
      <c r="J64" s="84">
        <v>191273.12</v>
      </c>
      <c r="K64" s="84">
        <v>243631.64</v>
      </c>
      <c r="L64" s="96"/>
    </row>
    <row r="65" spans="1:12" x14ac:dyDescent="0.3">
      <c r="A65" s="98" t="s">
        <v>472</v>
      </c>
      <c r="B65" s="85" t="s">
        <v>379</v>
      </c>
      <c r="C65" s="86"/>
      <c r="D65" s="86"/>
      <c r="E65" s="86"/>
      <c r="F65" s="86"/>
      <c r="G65" s="99" t="s">
        <v>473</v>
      </c>
      <c r="H65" s="107">
        <v>72407</v>
      </c>
      <c r="I65" s="107">
        <v>0</v>
      </c>
      <c r="J65" s="107">
        <v>7335.35</v>
      </c>
      <c r="K65" s="107">
        <v>65071.65</v>
      </c>
      <c r="L65" s="100"/>
    </row>
    <row r="66" spans="1:12" x14ac:dyDescent="0.3">
      <c r="A66" s="98" t="s">
        <v>474</v>
      </c>
      <c r="B66" s="85" t="s">
        <v>379</v>
      </c>
      <c r="C66" s="86"/>
      <c r="D66" s="86"/>
      <c r="E66" s="86"/>
      <c r="F66" s="86"/>
      <c r="G66" s="99" t="s">
        <v>475</v>
      </c>
      <c r="H66" s="107">
        <v>183937.77</v>
      </c>
      <c r="I66" s="107">
        <v>178559.99</v>
      </c>
      <c r="J66" s="107">
        <v>183937.77</v>
      </c>
      <c r="K66" s="107">
        <v>178559.99</v>
      </c>
      <c r="L66" s="100"/>
    </row>
    <row r="67" spans="1:12" x14ac:dyDescent="0.3">
      <c r="A67" s="101" t="s">
        <v>379</v>
      </c>
      <c r="B67" s="85" t="s">
        <v>379</v>
      </c>
      <c r="C67" s="86"/>
      <c r="D67" s="86"/>
      <c r="E67" s="86"/>
      <c r="F67" s="86"/>
      <c r="G67" s="102" t="s">
        <v>379</v>
      </c>
      <c r="H67" s="108"/>
      <c r="I67" s="108"/>
      <c r="J67" s="108"/>
      <c r="K67" s="108"/>
      <c r="L67" s="103"/>
    </row>
    <row r="68" spans="1:12" x14ac:dyDescent="0.3">
      <c r="A68" s="93" t="s">
        <v>476</v>
      </c>
      <c r="B68" s="97" t="s">
        <v>379</v>
      </c>
      <c r="C68" s="94" t="s">
        <v>477</v>
      </c>
      <c r="D68" s="95"/>
      <c r="E68" s="95"/>
      <c r="F68" s="95"/>
      <c r="G68" s="95"/>
      <c r="H68" s="84">
        <v>21901746.23</v>
      </c>
      <c r="I68" s="84">
        <v>41915.56</v>
      </c>
      <c r="J68" s="84">
        <v>324977.15000000002</v>
      </c>
      <c r="K68" s="84">
        <v>21618684.640000001</v>
      </c>
      <c r="L68" s="96"/>
    </row>
    <row r="69" spans="1:12" x14ac:dyDescent="0.3">
      <c r="A69" s="93" t="s">
        <v>478</v>
      </c>
      <c r="B69" s="85" t="s">
        <v>379</v>
      </c>
      <c r="C69" s="86"/>
      <c r="D69" s="94" t="s">
        <v>479</v>
      </c>
      <c r="E69" s="95"/>
      <c r="F69" s="95"/>
      <c r="G69" s="95"/>
      <c r="H69" s="84">
        <v>12247191.539999999</v>
      </c>
      <c r="I69" s="84">
        <v>41915.56</v>
      </c>
      <c r="J69" s="84">
        <v>324977.15000000002</v>
      </c>
      <c r="K69" s="84">
        <v>11964129.949999999</v>
      </c>
      <c r="L69" s="96"/>
    </row>
    <row r="70" spans="1:12" x14ac:dyDescent="0.3">
      <c r="A70" s="93" t="s">
        <v>480</v>
      </c>
      <c r="B70" s="85" t="s">
        <v>379</v>
      </c>
      <c r="C70" s="86"/>
      <c r="D70" s="86"/>
      <c r="E70" s="94" t="s">
        <v>481</v>
      </c>
      <c r="F70" s="95"/>
      <c r="G70" s="95"/>
      <c r="H70" s="84">
        <v>42760065.119999997</v>
      </c>
      <c r="I70" s="84">
        <v>41915.56</v>
      </c>
      <c r="J70" s="84">
        <v>0</v>
      </c>
      <c r="K70" s="84">
        <v>42801980.68</v>
      </c>
      <c r="L70" s="96"/>
    </row>
    <row r="71" spans="1:12" x14ac:dyDescent="0.3">
      <c r="A71" s="93" t="s">
        <v>482</v>
      </c>
      <c r="B71" s="85" t="s">
        <v>379</v>
      </c>
      <c r="C71" s="86"/>
      <c r="D71" s="86"/>
      <c r="E71" s="86"/>
      <c r="F71" s="94" t="s">
        <v>481</v>
      </c>
      <c r="G71" s="95"/>
      <c r="H71" s="84">
        <v>42760065.119999997</v>
      </c>
      <c r="I71" s="84">
        <v>41915.56</v>
      </c>
      <c r="J71" s="84">
        <v>0</v>
      </c>
      <c r="K71" s="84">
        <v>42801980.68</v>
      </c>
      <c r="L71" s="96"/>
    </row>
    <row r="72" spans="1:12" x14ac:dyDescent="0.3">
      <c r="A72" s="98" t="s">
        <v>483</v>
      </c>
      <c r="B72" s="85" t="s">
        <v>379</v>
      </c>
      <c r="C72" s="86"/>
      <c r="D72" s="86"/>
      <c r="E72" s="86"/>
      <c r="F72" s="86"/>
      <c r="G72" s="99" t="s">
        <v>484</v>
      </c>
      <c r="H72" s="107">
        <v>759111.34</v>
      </c>
      <c r="I72" s="107">
        <v>0</v>
      </c>
      <c r="J72" s="107">
        <v>0</v>
      </c>
      <c r="K72" s="107">
        <v>759111.34</v>
      </c>
      <c r="L72" s="100"/>
    </row>
    <row r="73" spans="1:12" x14ac:dyDescent="0.3">
      <c r="A73" s="98" t="s">
        <v>485</v>
      </c>
      <c r="B73" s="85" t="s">
        <v>379</v>
      </c>
      <c r="C73" s="86"/>
      <c r="D73" s="86"/>
      <c r="E73" s="86"/>
      <c r="F73" s="86"/>
      <c r="G73" s="99" t="s">
        <v>486</v>
      </c>
      <c r="H73" s="107">
        <v>350327.15</v>
      </c>
      <c r="I73" s="107">
        <v>0</v>
      </c>
      <c r="J73" s="107">
        <v>0</v>
      </c>
      <c r="K73" s="107">
        <v>350327.15</v>
      </c>
      <c r="L73" s="100"/>
    </row>
    <row r="74" spans="1:12" x14ac:dyDescent="0.3">
      <c r="A74" s="98" t="s">
        <v>487</v>
      </c>
      <c r="B74" s="85" t="s">
        <v>379</v>
      </c>
      <c r="C74" s="86"/>
      <c r="D74" s="86"/>
      <c r="E74" s="86"/>
      <c r="F74" s="86"/>
      <c r="G74" s="99" t="s">
        <v>488</v>
      </c>
      <c r="H74" s="107">
        <v>1108963.1499999999</v>
      </c>
      <c r="I74" s="107">
        <v>0</v>
      </c>
      <c r="J74" s="107">
        <v>0</v>
      </c>
      <c r="K74" s="107">
        <v>1108963.1499999999</v>
      </c>
      <c r="L74" s="100"/>
    </row>
    <row r="75" spans="1:12" x14ac:dyDescent="0.3">
      <c r="A75" s="98" t="s">
        <v>489</v>
      </c>
      <c r="B75" s="85" t="s">
        <v>379</v>
      </c>
      <c r="C75" s="86"/>
      <c r="D75" s="86"/>
      <c r="E75" s="86"/>
      <c r="F75" s="86"/>
      <c r="G75" s="99" t="s">
        <v>490</v>
      </c>
      <c r="H75" s="107">
        <v>1316095.44</v>
      </c>
      <c r="I75" s="107">
        <v>0</v>
      </c>
      <c r="J75" s="107">
        <v>0</v>
      </c>
      <c r="K75" s="107">
        <v>1316095.44</v>
      </c>
      <c r="L75" s="100"/>
    </row>
    <row r="76" spans="1:12" x14ac:dyDescent="0.3">
      <c r="A76" s="98" t="s">
        <v>491</v>
      </c>
      <c r="B76" s="85" t="s">
        <v>379</v>
      </c>
      <c r="C76" s="86"/>
      <c r="D76" s="86"/>
      <c r="E76" s="86"/>
      <c r="F76" s="86"/>
      <c r="G76" s="99" t="s">
        <v>492</v>
      </c>
      <c r="H76" s="107">
        <v>4582789.74</v>
      </c>
      <c r="I76" s="107">
        <v>3709.54</v>
      </c>
      <c r="J76" s="107">
        <v>0</v>
      </c>
      <c r="K76" s="107">
        <v>4586499.28</v>
      </c>
      <c r="L76" s="100"/>
    </row>
    <row r="77" spans="1:12" x14ac:dyDescent="0.3">
      <c r="A77" s="98" t="s">
        <v>493</v>
      </c>
      <c r="B77" s="85" t="s">
        <v>379</v>
      </c>
      <c r="C77" s="86"/>
      <c r="D77" s="86"/>
      <c r="E77" s="86"/>
      <c r="F77" s="86"/>
      <c r="G77" s="99" t="s">
        <v>494</v>
      </c>
      <c r="H77" s="107">
        <v>584788.54</v>
      </c>
      <c r="I77" s="107">
        <v>0</v>
      </c>
      <c r="J77" s="107">
        <v>0</v>
      </c>
      <c r="K77" s="107">
        <v>584788.54</v>
      </c>
      <c r="L77" s="100"/>
    </row>
    <row r="78" spans="1:12" x14ac:dyDescent="0.3">
      <c r="A78" s="98" t="s">
        <v>495</v>
      </c>
      <c r="B78" s="85" t="s">
        <v>379</v>
      </c>
      <c r="C78" s="86"/>
      <c r="D78" s="86"/>
      <c r="E78" s="86"/>
      <c r="F78" s="86"/>
      <c r="G78" s="99" t="s">
        <v>496</v>
      </c>
      <c r="H78" s="107">
        <v>5095927.42</v>
      </c>
      <c r="I78" s="107">
        <v>19176.57</v>
      </c>
      <c r="J78" s="107">
        <v>0</v>
      </c>
      <c r="K78" s="107">
        <v>5115103.99</v>
      </c>
      <c r="L78" s="100"/>
    </row>
    <row r="79" spans="1:12" x14ac:dyDescent="0.3">
      <c r="A79" s="98" t="s">
        <v>497</v>
      </c>
      <c r="B79" s="85" t="s">
        <v>379</v>
      </c>
      <c r="C79" s="86"/>
      <c r="D79" s="86"/>
      <c r="E79" s="86"/>
      <c r="F79" s="86"/>
      <c r="G79" s="99" t="s">
        <v>498</v>
      </c>
      <c r="H79" s="107">
        <v>76973.740000000005</v>
      </c>
      <c r="I79" s="107">
        <v>0</v>
      </c>
      <c r="J79" s="107">
        <v>0</v>
      </c>
      <c r="K79" s="107">
        <v>76973.740000000005</v>
      </c>
      <c r="L79" s="100"/>
    </row>
    <row r="80" spans="1:12" x14ac:dyDescent="0.3">
      <c r="A80" s="98" t="s">
        <v>499</v>
      </c>
      <c r="B80" s="85" t="s">
        <v>379</v>
      </c>
      <c r="C80" s="86"/>
      <c r="D80" s="86"/>
      <c r="E80" s="86"/>
      <c r="F80" s="86"/>
      <c r="G80" s="99" t="s">
        <v>500</v>
      </c>
      <c r="H80" s="107">
        <v>48104.38</v>
      </c>
      <c r="I80" s="107">
        <v>0</v>
      </c>
      <c r="J80" s="107">
        <v>0</v>
      </c>
      <c r="K80" s="107">
        <v>48104.38</v>
      </c>
      <c r="L80" s="100"/>
    </row>
    <row r="81" spans="1:12" x14ac:dyDescent="0.3">
      <c r="A81" s="98" t="s">
        <v>501</v>
      </c>
      <c r="B81" s="85" t="s">
        <v>379</v>
      </c>
      <c r="C81" s="86"/>
      <c r="D81" s="86"/>
      <c r="E81" s="86"/>
      <c r="F81" s="86"/>
      <c r="G81" s="99" t="s">
        <v>502</v>
      </c>
      <c r="H81" s="107">
        <v>556431.16</v>
      </c>
      <c r="I81" s="107">
        <v>0</v>
      </c>
      <c r="J81" s="107">
        <v>0</v>
      </c>
      <c r="K81" s="107">
        <v>556431.16</v>
      </c>
      <c r="L81" s="100"/>
    </row>
    <row r="82" spans="1:12" x14ac:dyDescent="0.3">
      <c r="A82" s="98" t="s">
        <v>503</v>
      </c>
      <c r="B82" s="85" t="s">
        <v>379</v>
      </c>
      <c r="C82" s="86"/>
      <c r="D82" s="86"/>
      <c r="E82" s="86"/>
      <c r="F82" s="86"/>
      <c r="G82" s="99" t="s">
        <v>504</v>
      </c>
      <c r="H82" s="107">
        <v>120178.97</v>
      </c>
      <c r="I82" s="107">
        <v>0</v>
      </c>
      <c r="J82" s="107">
        <v>0</v>
      </c>
      <c r="K82" s="107">
        <v>120178.97</v>
      </c>
      <c r="L82" s="100"/>
    </row>
    <row r="83" spans="1:12" x14ac:dyDescent="0.3">
      <c r="A83" s="98" t="s">
        <v>505</v>
      </c>
      <c r="B83" s="85" t="s">
        <v>379</v>
      </c>
      <c r="C83" s="86"/>
      <c r="D83" s="86"/>
      <c r="E83" s="86"/>
      <c r="F83" s="86"/>
      <c r="G83" s="99" t="s">
        <v>506</v>
      </c>
      <c r="H83" s="107">
        <v>31828.44</v>
      </c>
      <c r="I83" s="107">
        <v>0</v>
      </c>
      <c r="J83" s="107">
        <v>0</v>
      </c>
      <c r="K83" s="107">
        <v>31828.44</v>
      </c>
      <c r="L83" s="100"/>
    </row>
    <row r="84" spans="1:12" x14ac:dyDescent="0.3">
      <c r="A84" s="98" t="s">
        <v>507</v>
      </c>
      <c r="B84" s="85" t="s">
        <v>379</v>
      </c>
      <c r="C84" s="86"/>
      <c r="D84" s="86"/>
      <c r="E84" s="86"/>
      <c r="F84" s="86"/>
      <c r="G84" s="99" t="s">
        <v>508</v>
      </c>
      <c r="H84" s="107">
        <v>525406.35</v>
      </c>
      <c r="I84" s="107">
        <v>0</v>
      </c>
      <c r="J84" s="107">
        <v>0</v>
      </c>
      <c r="K84" s="107">
        <v>525406.35</v>
      </c>
      <c r="L84" s="100"/>
    </row>
    <row r="85" spans="1:12" x14ac:dyDescent="0.3">
      <c r="A85" s="98" t="s">
        <v>509</v>
      </c>
      <c r="B85" s="85" t="s">
        <v>379</v>
      </c>
      <c r="C85" s="86"/>
      <c r="D85" s="86"/>
      <c r="E85" s="86"/>
      <c r="F85" s="86"/>
      <c r="G85" s="99" t="s">
        <v>510</v>
      </c>
      <c r="H85" s="107">
        <v>4009607.95</v>
      </c>
      <c r="I85" s="107">
        <v>0</v>
      </c>
      <c r="J85" s="107">
        <v>0</v>
      </c>
      <c r="K85" s="107">
        <v>4009607.95</v>
      </c>
      <c r="L85" s="100"/>
    </row>
    <row r="86" spans="1:12" x14ac:dyDescent="0.3">
      <c r="A86" s="98" t="s">
        <v>511</v>
      </c>
      <c r="B86" s="85" t="s">
        <v>379</v>
      </c>
      <c r="C86" s="86"/>
      <c r="D86" s="86"/>
      <c r="E86" s="86"/>
      <c r="F86" s="86"/>
      <c r="G86" s="99" t="s">
        <v>512</v>
      </c>
      <c r="H86" s="107">
        <v>5617914.8700000001</v>
      </c>
      <c r="I86" s="107">
        <v>0</v>
      </c>
      <c r="J86" s="107">
        <v>0</v>
      </c>
      <c r="K86" s="107">
        <v>5617914.8700000001</v>
      </c>
      <c r="L86" s="100"/>
    </row>
    <row r="87" spans="1:12" x14ac:dyDescent="0.3">
      <c r="A87" s="98" t="s">
        <v>513</v>
      </c>
      <c r="B87" s="85" t="s">
        <v>379</v>
      </c>
      <c r="C87" s="86"/>
      <c r="D87" s="86"/>
      <c r="E87" s="86"/>
      <c r="F87" s="86"/>
      <c r="G87" s="99" t="s">
        <v>514</v>
      </c>
      <c r="H87" s="107">
        <v>1338399.67</v>
      </c>
      <c r="I87" s="107">
        <v>0</v>
      </c>
      <c r="J87" s="107">
        <v>0</v>
      </c>
      <c r="K87" s="107">
        <v>1338399.67</v>
      </c>
      <c r="L87" s="100"/>
    </row>
    <row r="88" spans="1:12" x14ac:dyDescent="0.3">
      <c r="A88" s="98" t="s">
        <v>515</v>
      </c>
      <c r="B88" s="85" t="s">
        <v>379</v>
      </c>
      <c r="C88" s="86"/>
      <c r="D88" s="86"/>
      <c r="E88" s="86"/>
      <c r="F88" s="86"/>
      <c r="G88" s="99" t="s">
        <v>516</v>
      </c>
      <c r="H88" s="107">
        <v>7007476.5800000001</v>
      </c>
      <c r="I88" s="107">
        <v>0</v>
      </c>
      <c r="J88" s="107">
        <v>0</v>
      </c>
      <c r="K88" s="107">
        <v>7007476.5800000001</v>
      </c>
      <c r="L88" s="100"/>
    </row>
    <row r="89" spans="1:12" x14ac:dyDescent="0.3">
      <c r="A89" s="98" t="s">
        <v>517</v>
      </c>
      <c r="B89" s="85" t="s">
        <v>379</v>
      </c>
      <c r="C89" s="86"/>
      <c r="D89" s="86"/>
      <c r="E89" s="86"/>
      <c r="F89" s="86"/>
      <c r="G89" s="99" t="s">
        <v>518</v>
      </c>
      <c r="H89" s="107">
        <v>329418.58</v>
      </c>
      <c r="I89" s="107">
        <v>19029.45</v>
      </c>
      <c r="J89" s="107">
        <v>0</v>
      </c>
      <c r="K89" s="107">
        <v>348448.03</v>
      </c>
      <c r="L89" s="100"/>
    </row>
    <row r="90" spans="1:12" x14ac:dyDescent="0.3">
      <c r="A90" s="98" t="s">
        <v>519</v>
      </c>
      <c r="B90" s="85" t="s">
        <v>379</v>
      </c>
      <c r="C90" s="86"/>
      <c r="D90" s="86"/>
      <c r="E90" s="86"/>
      <c r="F90" s="86"/>
      <c r="G90" s="99" t="s">
        <v>520</v>
      </c>
      <c r="H90" s="107">
        <v>2769863.61</v>
      </c>
      <c r="I90" s="107">
        <v>0</v>
      </c>
      <c r="J90" s="107">
        <v>0</v>
      </c>
      <c r="K90" s="107">
        <v>2769863.61</v>
      </c>
      <c r="L90" s="100"/>
    </row>
    <row r="91" spans="1:12" x14ac:dyDescent="0.3">
      <c r="A91" s="98" t="s">
        <v>521</v>
      </c>
      <c r="B91" s="85" t="s">
        <v>379</v>
      </c>
      <c r="C91" s="86"/>
      <c r="D91" s="86"/>
      <c r="E91" s="86"/>
      <c r="F91" s="86"/>
      <c r="G91" s="99" t="s">
        <v>522</v>
      </c>
      <c r="H91" s="107">
        <v>3832172.58</v>
      </c>
      <c r="I91" s="107">
        <v>0</v>
      </c>
      <c r="J91" s="107">
        <v>0</v>
      </c>
      <c r="K91" s="107">
        <v>3832172.58</v>
      </c>
      <c r="L91" s="100"/>
    </row>
    <row r="92" spans="1:12" x14ac:dyDescent="0.3">
      <c r="A92" s="98" t="s">
        <v>523</v>
      </c>
      <c r="B92" s="85" t="s">
        <v>379</v>
      </c>
      <c r="C92" s="86"/>
      <c r="D92" s="86"/>
      <c r="E92" s="86"/>
      <c r="F92" s="86"/>
      <c r="G92" s="99" t="s">
        <v>524</v>
      </c>
      <c r="H92" s="107">
        <v>174389.91</v>
      </c>
      <c r="I92" s="107">
        <v>0</v>
      </c>
      <c r="J92" s="107">
        <v>0</v>
      </c>
      <c r="K92" s="107">
        <v>174389.91</v>
      </c>
      <c r="L92" s="100"/>
    </row>
    <row r="93" spans="1:12" x14ac:dyDescent="0.3">
      <c r="A93" s="98" t="s">
        <v>525</v>
      </c>
      <c r="B93" s="85" t="s">
        <v>379</v>
      </c>
      <c r="C93" s="86"/>
      <c r="D93" s="86"/>
      <c r="E93" s="86"/>
      <c r="F93" s="86"/>
      <c r="G93" s="99" t="s">
        <v>526</v>
      </c>
      <c r="H93" s="107">
        <v>560490.98</v>
      </c>
      <c r="I93" s="107">
        <v>0</v>
      </c>
      <c r="J93" s="107">
        <v>0</v>
      </c>
      <c r="K93" s="107">
        <v>560490.98</v>
      </c>
      <c r="L93" s="100"/>
    </row>
    <row r="94" spans="1:12" x14ac:dyDescent="0.3">
      <c r="A94" s="98" t="s">
        <v>527</v>
      </c>
      <c r="B94" s="85" t="s">
        <v>379</v>
      </c>
      <c r="C94" s="86"/>
      <c r="D94" s="86"/>
      <c r="E94" s="86"/>
      <c r="F94" s="86"/>
      <c r="G94" s="99" t="s">
        <v>528</v>
      </c>
      <c r="H94" s="107">
        <v>69645.5</v>
      </c>
      <c r="I94" s="107">
        <v>0</v>
      </c>
      <c r="J94" s="107">
        <v>0</v>
      </c>
      <c r="K94" s="107">
        <v>69645.5</v>
      </c>
      <c r="L94" s="100"/>
    </row>
    <row r="95" spans="1:12" x14ac:dyDescent="0.3">
      <c r="A95" s="98" t="s">
        <v>529</v>
      </c>
      <c r="B95" s="85" t="s">
        <v>379</v>
      </c>
      <c r="C95" s="86"/>
      <c r="D95" s="86"/>
      <c r="E95" s="86"/>
      <c r="F95" s="86"/>
      <c r="G95" s="99" t="s">
        <v>530</v>
      </c>
      <c r="H95" s="107">
        <v>451228.94</v>
      </c>
      <c r="I95" s="107">
        <v>0</v>
      </c>
      <c r="J95" s="107">
        <v>0</v>
      </c>
      <c r="K95" s="107">
        <v>451228.94</v>
      </c>
      <c r="L95" s="100"/>
    </row>
    <row r="96" spans="1:12" x14ac:dyDescent="0.3">
      <c r="A96" s="98" t="s">
        <v>531</v>
      </c>
      <c r="B96" s="85" t="s">
        <v>379</v>
      </c>
      <c r="C96" s="86"/>
      <c r="D96" s="86"/>
      <c r="E96" s="86"/>
      <c r="F96" s="86"/>
      <c r="G96" s="99" t="s">
        <v>532</v>
      </c>
      <c r="H96" s="107">
        <v>385830.13</v>
      </c>
      <c r="I96" s="107">
        <v>0</v>
      </c>
      <c r="J96" s="107">
        <v>0</v>
      </c>
      <c r="K96" s="107">
        <v>385830.13</v>
      </c>
      <c r="L96" s="100"/>
    </row>
    <row r="97" spans="1:12" x14ac:dyDescent="0.3">
      <c r="A97" s="98" t="s">
        <v>533</v>
      </c>
      <c r="B97" s="85" t="s">
        <v>379</v>
      </c>
      <c r="C97" s="86"/>
      <c r="D97" s="86"/>
      <c r="E97" s="86"/>
      <c r="F97" s="86"/>
      <c r="G97" s="99" t="s">
        <v>534</v>
      </c>
      <c r="H97" s="107">
        <v>1056700</v>
      </c>
      <c r="I97" s="107">
        <v>0</v>
      </c>
      <c r="J97" s="107">
        <v>0</v>
      </c>
      <c r="K97" s="107">
        <v>1056700</v>
      </c>
      <c r="L97" s="100"/>
    </row>
    <row r="98" spans="1:12" x14ac:dyDescent="0.3">
      <c r="A98" s="98" t="s">
        <v>535</v>
      </c>
      <c r="B98" s="85" t="s">
        <v>379</v>
      </c>
      <c r="C98" s="86"/>
      <c r="D98" s="86"/>
      <c r="E98" s="86"/>
      <c r="F98" s="86"/>
      <c r="G98" s="99" t="s">
        <v>536</v>
      </c>
      <c r="H98" s="107">
        <v>463740.7</v>
      </c>
      <c r="I98" s="107">
        <v>0</v>
      </c>
      <c r="J98" s="107">
        <v>0</v>
      </c>
      <c r="K98" s="107">
        <v>463740.7</v>
      </c>
      <c r="L98" s="100"/>
    </row>
    <row r="99" spans="1:12" x14ac:dyDescent="0.3">
      <c r="A99" s="98" t="s">
        <v>537</v>
      </c>
      <c r="B99" s="85" t="s">
        <v>379</v>
      </c>
      <c r="C99" s="86"/>
      <c r="D99" s="86"/>
      <c r="E99" s="86"/>
      <c r="F99" s="86"/>
      <c r="G99" s="99" t="s">
        <v>538</v>
      </c>
      <c r="H99" s="107">
        <v>-463740.7</v>
      </c>
      <c r="I99" s="107">
        <v>0</v>
      </c>
      <c r="J99" s="107">
        <v>0</v>
      </c>
      <c r="K99" s="107">
        <v>-463740.7</v>
      </c>
      <c r="L99" s="100"/>
    </row>
    <row r="100" spans="1:12" x14ac:dyDescent="0.3">
      <c r="A100" s="101" t="s">
        <v>379</v>
      </c>
      <c r="B100" s="85" t="s">
        <v>379</v>
      </c>
      <c r="C100" s="86"/>
      <c r="D100" s="86"/>
      <c r="E100" s="86"/>
      <c r="F100" s="86"/>
      <c r="G100" s="102" t="s">
        <v>379</v>
      </c>
      <c r="H100" s="108"/>
      <c r="I100" s="108"/>
      <c r="J100" s="108"/>
      <c r="K100" s="108"/>
      <c r="L100" s="103"/>
    </row>
    <row r="101" spans="1:12" x14ac:dyDescent="0.3">
      <c r="A101" s="93" t="s">
        <v>539</v>
      </c>
      <c r="B101" s="85" t="s">
        <v>379</v>
      </c>
      <c r="C101" s="86"/>
      <c r="D101" s="86"/>
      <c r="E101" s="94" t="s">
        <v>540</v>
      </c>
      <c r="F101" s="95"/>
      <c r="G101" s="95"/>
      <c r="H101" s="84">
        <v>-30924936.25</v>
      </c>
      <c r="I101" s="84">
        <v>0</v>
      </c>
      <c r="J101" s="84">
        <v>319104.94</v>
      </c>
      <c r="K101" s="84">
        <v>-31244041.190000001</v>
      </c>
      <c r="L101" s="96"/>
    </row>
    <row r="102" spans="1:12" x14ac:dyDescent="0.3">
      <c r="A102" s="93" t="s">
        <v>541</v>
      </c>
      <c r="B102" s="85" t="s">
        <v>379</v>
      </c>
      <c r="C102" s="86"/>
      <c r="D102" s="86"/>
      <c r="E102" s="86"/>
      <c r="F102" s="94" t="s">
        <v>540</v>
      </c>
      <c r="G102" s="95"/>
      <c r="H102" s="84">
        <v>-30924936.25</v>
      </c>
      <c r="I102" s="84">
        <v>0</v>
      </c>
      <c r="J102" s="84">
        <v>319104.94</v>
      </c>
      <c r="K102" s="84">
        <v>-31244041.190000001</v>
      </c>
      <c r="L102" s="96"/>
    </row>
    <row r="103" spans="1:12" x14ac:dyDescent="0.3">
      <c r="A103" s="98" t="s">
        <v>542</v>
      </c>
      <c r="B103" s="85" t="s">
        <v>379</v>
      </c>
      <c r="C103" s="86"/>
      <c r="D103" s="86"/>
      <c r="E103" s="86"/>
      <c r="F103" s="86"/>
      <c r="G103" s="99" t="s">
        <v>543</v>
      </c>
      <c r="H103" s="107">
        <v>-1108963.1499999999</v>
      </c>
      <c r="I103" s="107">
        <v>0</v>
      </c>
      <c r="J103" s="107">
        <v>0</v>
      </c>
      <c r="K103" s="107">
        <v>-1108963.1499999999</v>
      </c>
      <c r="L103" s="100"/>
    </row>
    <row r="104" spans="1:12" x14ac:dyDescent="0.3">
      <c r="A104" s="98" t="s">
        <v>544</v>
      </c>
      <c r="B104" s="85" t="s">
        <v>379</v>
      </c>
      <c r="C104" s="86"/>
      <c r="D104" s="86"/>
      <c r="E104" s="86"/>
      <c r="F104" s="86"/>
      <c r="G104" s="99" t="s">
        <v>545</v>
      </c>
      <c r="H104" s="107">
        <v>-1497520.84</v>
      </c>
      <c r="I104" s="107">
        <v>0</v>
      </c>
      <c r="J104" s="107">
        <v>59885.4</v>
      </c>
      <c r="K104" s="107">
        <v>-1557406.24</v>
      </c>
      <c r="L104" s="100"/>
    </row>
    <row r="105" spans="1:12" x14ac:dyDescent="0.3">
      <c r="A105" s="98" t="s">
        <v>546</v>
      </c>
      <c r="B105" s="85" t="s">
        <v>379</v>
      </c>
      <c r="C105" s="86"/>
      <c r="D105" s="86"/>
      <c r="E105" s="86"/>
      <c r="F105" s="86"/>
      <c r="G105" s="99" t="s">
        <v>547</v>
      </c>
      <c r="H105" s="107">
        <v>-826910.95</v>
      </c>
      <c r="I105" s="107">
        <v>0</v>
      </c>
      <c r="J105" s="107">
        <v>5045.07</v>
      </c>
      <c r="K105" s="107">
        <v>-831956.02</v>
      </c>
      <c r="L105" s="100"/>
    </row>
    <row r="106" spans="1:12" x14ac:dyDescent="0.3">
      <c r="A106" s="98" t="s">
        <v>548</v>
      </c>
      <c r="B106" s="85" t="s">
        <v>379</v>
      </c>
      <c r="C106" s="86"/>
      <c r="D106" s="86"/>
      <c r="E106" s="86"/>
      <c r="F106" s="86"/>
      <c r="G106" s="99" t="s">
        <v>549</v>
      </c>
      <c r="H106" s="107">
        <v>-759111.34</v>
      </c>
      <c r="I106" s="107">
        <v>0</v>
      </c>
      <c r="J106" s="107">
        <v>0</v>
      </c>
      <c r="K106" s="107">
        <v>-759111.34</v>
      </c>
      <c r="L106" s="100"/>
    </row>
    <row r="107" spans="1:12" x14ac:dyDescent="0.3">
      <c r="A107" s="98" t="s">
        <v>550</v>
      </c>
      <c r="B107" s="85" t="s">
        <v>379</v>
      </c>
      <c r="C107" s="86"/>
      <c r="D107" s="86"/>
      <c r="E107" s="86"/>
      <c r="F107" s="86"/>
      <c r="G107" s="99" t="s">
        <v>551</v>
      </c>
      <c r="H107" s="107">
        <v>-2745773.42</v>
      </c>
      <c r="I107" s="107">
        <v>0</v>
      </c>
      <c r="J107" s="107">
        <v>137795.59</v>
      </c>
      <c r="K107" s="107">
        <v>-2883569.01</v>
      </c>
      <c r="L107" s="100"/>
    </row>
    <row r="108" spans="1:12" x14ac:dyDescent="0.3">
      <c r="A108" s="98" t="s">
        <v>552</v>
      </c>
      <c r="B108" s="85" t="s">
        <v>379</v>
      </c>
      <c r="C108" s="86"/>
      <c r="D108" s="86"/>
      <c r="E108" s="86"/>
      <c r="F108" s="86"/>
      <c r="G108" s="99" t="s">
        <v>553</v>
      </c>
      <c r="H108" s="107">
        <v>-68124.23</v>
      </c>
      <c r="I108" s="107">
        <v>0</v>
      </c>
      <c r="J108" s="107">
        <v>645.26</v>
      </c>
      <c r="K108" s="107">
        <v>-68769.490000000005</v>
      </c>
      <c r="L108" s="100"/>
    </row>
    <row r="109" spans="1:12" x14ac:dyDescent="0.3">
      <c r="A109" s="98" t="s">
        <v>554</v>
      </c>
      <c r="B109" s="85" t="s">
        <v>379</v>
      </c>
      <c r="C109" s="86"/>
      <c r="D109" s="86"/>
      <c r="E109" s="86"/>
      <c r="F109" s="86"/>
      <c r="G109" s="99" t="s">
        <v>555</v>
      </c>
      <c r="H109" s="107">
        <v>-350327.15</v>
      </c>
      <c r="I109" s="107">
        <v>0</v>
      </c>
      <c r="J109" s="107">
        <v>0</v>
      </c>
      <c r="K109" s="107">
        <v>-350327.15</v>
      </c>
      <c r="L109" s="100"/>
    </row>
    <row r="110" spans="1:12" x14ac:dyDescent="0.3">
      <c r="A110" s="98" t="s">
        <v>556</v>
      </c>
      <c r="B110" s="85" t="s">
        <v>379</v>
      </c>
      <c r="C110" s="86"/>
      <c r="D110" s="86"/>
      <c r="E110" s="86"/>
      <c r="F110" s="86"/>
      <c r="G110" s="99" t="s">
        <v>557</v>
      </c>
      <c r="H110" s="107">
        <v>-48104.38</v>
      </c>
      <c r="I110" s="107">
        <v>0</v>
      </c>
      <c r="J110" s="107">
        <v>0</v>
      </c>
      <c r="K110" s="107">
        <v>-48104.38</v>
      </c>
      <c r="L110" s="100"/>
    </row>
    <row r="111" spans="1:12" x14ac:dyDescent="0.3">
      <c r="A111" s="98" t="s">
        <v>558</v>
      </c>
      <c r="B111" s="85" t="s">
        <v>379</v>
      </c>
      <c r="C111" s="86"/>
      <c r="D111" s="86"/>
      <c r="E111" s="86"/>
      <c r="F111" s="86"/>
      <c r="G111" s="99" t="s">
        <v>559</v>
      </c>
      <c r="H111" s="107">
        <v>-584788.54</v>
      </c>
      <c r="I111" s="107">
        <v>0</v>
      </c>
      <c r="J111" s="107">
        <v>0</v>
      </c>
      <c r="K111" s="107">
        <v>-584788.54</v>
      </c>
      <c r="L111" s="100"/>
    </row>
    <row r="112" spans="1:12" x14ac:dyDescent="0.3">
      <c r="A112" s="98" t="s">
        <v>560</v>
      </c>
      <c r="B112" s="85" t="s">
        <v>379</v>
      </c>
      <c r="C112" s="86"/>
      <c r="D112" s="86"/>
      <c r="E112" s="86"/>
      <c r="F112" s="86"/>
      <c r="G112" s="99" t="s">
        <v>561</v>
      </c>
      <c r="H112" s="107">
        <v>-545088.73</v>
      </c>
      <c r="I112" s="107">
        <v>0</v>
      </c>
      <c r="J112" s="107">
        <v>483.63</v>
      </c>
      <c r="K112" s="107">
        <v>-545572.36</v>
      </c>
      <c r="L112" s="100"/>
    </row>
    <row r="113" spans="1:12" x14ac:dyDescent="0.3">
      <c r="A113" s="98" t="s">
        <v>562</v>
      </c>
      <c r="B113" s="85" t="s">
        <v>379</v>
      </c>
      <c r="C113" s="86"/>
      <c r="D113" s="86"/>
      <c r="E113" s="86"/>
      <c r="F113" s="86"/>
      <c r="G113" s="99" t="s">
        <v>563</v>
      </c>
      <c r="H113" s="107">
        <v>-120178.97</v>
      </c>
      <c r="I113" s="107">
        <v>0</v>
      </c>
      <c r="J113" s="107">
        <v>0</v>
      </c>
      <c r="K113" s="107">
        <v>-120178.97</v>
      </c>
      <c r="L113" s="100"/>
    </row>
    <row r="114" spans="1:12" x14ac:dyDescent="0.3">
      <c r="A114" s="98" t="s">
        <v>564</v>
      </c>
      <c r="B114" s="85" t="s">
        <v>379</v>
      </c>
      <c r="C114" s="86"/>
      <c r="D114" s="86"/>
      <c r="E114" s="86"/>
      <c r="F114" s="86"/>
      <c r="G114" s="99" t="s">
        <v>565</v>
      </c>
      <c r="H114" s="107">
        <v>-31828.44</v>
      </c>
      <c r="I114" s="107">
        <v>0</v>
      </c>
      <c r="J114" s="107">
        <v>0</v>
      </c>
      <c r="K114" s="107">
        <v>-31828.44</v>
      </c>
      <c r="L114" s="100"/>
    </row>
    <row r="115" spans="1:12" x14ac:dyDescent="0.3">
      <c r="A115" s="98" t="s">
        <v>566</v>
      </c>
      <c r="B115" s="85" t="s">
        <v>379</v>
      </c>
      <c r="C115" s="86"/>
      <c r="D115" s="86"/>
      <c r="E115" s="86"/>
      <c r="F115" s="86"/>
      <c r="G115" s="99" t="s">
        <v>567</v>
      </c>
      <c r="H115" s="107">
        <v>-525406.35</v>
      </c>
      <c r="I115" s="107">
        <v>0</v>
      </c>
      <c r="J115" s="107">
        <v>0</v>
      </c>
      <c r="K115" s="107">
        <v>-525406.35</v>
      </c>
      <c r="L115" s="100"/>
    </row>
    <row r="116" spans="1:12" x14ac:dyDescent="0.3">
      <c r="A116" s="98" t="s">
        <v>568</v>
      </c>
      <c r="B116" s="85" t="s">
        <v>379</v>
      </c>
      <c r="C116" s="86"/>
      <c r="D116" s="86"/>
      <c r="E116" s="86"/>
      <c r="F116" s="86"/>
      <c r="G116" s="99" t="s">
        <v>569</v>
      </c>
      <c r="H116" s="107">
        <v>-2420785.35</v>
      </c>
      <c r="I116" s="107">
        <v>0</v>
      </c>
      <c r="J116" s="107">
        <v>28326.32</v>
      </c>
      <c r="K116" s="107">
        <v>-2449111.67</v>
      </c>
      <c r="L116" s="100"/>
    </row>
    <row r="117" spans="1:12" x14ac:dyDescent="0.3">
      <c r="A117" s="98" t="s">
        <v>570</v>
      </c>
      <c r="B117" s="85" t="s">
        <v>379</v>
      </c>
      <c r="C117" s="86"/>
      <c r="D117" s="86"/>
      <c r="E117" s="86"/>
      <c r="F117" s="86"/>
      <c r="G117" s="99" t="s">
        <v>571</v>
      </c>
      <c r="H117" s="107">
        <v>-5241263.45</v>
      </c>
      <c r="I117" s="107">
        <v>0</v>
      </c>
      <c r="J117" s="107">
        <v>7345.76</v>
      </c>
      <c r="K117" s="107">
        <v>-5248609.21</v>
      </c>
      <c r="L117" s="100"/>
    </row>
    <row r="118" spans="1:12" x14ac:dyDescent="0.3">
      <c r="A118" s="98" t="s">
        <v>572</v>
      </c>
      <c r="B118" s="85" t="s">
        <v>379</v>
      </c>
      <c r="C118" s="86"/>
      <c r="D118" s="86"/>
      <c r="E118" s="86"/>
      <c r="F118" s="86"/>
      <c r="G118" s="99" t="s">
        <v>573</v>
      </c>
      <c r="H118" s="107">
        <v>-1218895.6299999999</v>
      </c>
      <c r="I118" s="107">
        <v>0</v>
      </c>
      <c r="J118" s="107">
        <v>3351.57</v>
      </c>
      <c r="K118" s="107">
        <v>-1222247.2</v>
      </c>
      <c r="L118" s="100"/>
    </row>
    <row r="119" spans="1:12" x14ac:dyDescent="0.3">
      <c r="A119" s="98" t="s">
        <v>574</v>
      </c>
      <c r="B119" s="85" t="s">
        <v>379</v>
      </c>
      <c r="C119" s="86"/>
      <c r="D119" s="86"/>
      <c r="E119" s="86"/>
      <c r="F119" s="86"/>
      <c r="G119" s="99" t="s">
        <v>575</v>
      </c>
      <c r="H119" s="107">
        <v>-5418009.1399999997</v>
      </c>
      <c r="I119" s="107">
        <v>0</v>
      </c>
      <c r="J119" s="107">
        <v>29366.57</v>
      </c>
      <c r="K119" s="107">
        <v>-5447375.71</v>
      </c>
      <c r="L119" s="100"/>
    </row>
    <row r="120" spans="1:12" x14ac:dyDescent="0.3">
      <c r="A120" s="98" t="s">
        <v>576</v>
      </c>
      <c r="B120" s="85" t="s">
        <v>379</v>
      </c>
      <c r="C120" s="86"/>
      <c r="D120" s="86"/>
      <c r="E120" s="86"/>
      <c r="F120" s="86"/>
      <c r="G120" s="99" t="s">
        <v>577</v>
      </c>
      <c r="H120" s="107">
        <v>-274847.7</v>
      </c>
      <c r="I120" s="107">
        <v>0</v>
      </c>
      <c r="J120" s="107">
        <v>1436.93</v>
      </c>
      <c r="K120" s="107">
        <v>-276284.63</v>
      </c>
      <c r="L120" s="100"/>
    </row>
    <row r="121" spans="1:12" x14ac:dyDescent="0.3">
      <c r="A121" s="98" t="s">
        <v>578</v>
      </c>
      <c r="B121" s="85" t="s">
        <v>379</v>
      </c>
      <c r="C121" s="86"/>
      <c r="D121" s="86"/>
      <c r="E121" s="86"/>
      <c r="F121" s="86"/>
      <c r="G121" s="99" t="s">
        <v>579</v>
      </c>
      <c r="H121" s="107">
        <v>-2763003.59</v>
      </c>
      <c r="I121" s="107">
        <v>0</v>
      </c>
      <c r="J121" s="107">
        <v>3273.72</v>
      </c>
      <c r="K121" s="107">
        <v>-2766277.31</v>
      </c>
      <c r="L121" s="100"/>
    </row>
    <row r="122" spans="1:12" x14ac:dyDescent="0.3">
      <c r="A122" s="98" t="s">
        <v>580</v>
      </c>
      <c r="B122" s="85" t="s">
        <v>379</v>
      </c>
      <c r="C122" s="86"/>
      <c r="D122" s="86"/>
      <c r="E122" s="86"/>
      <c r="F122" s="86"/>
      <c r="G122" s="99" t="s">
        <v>581</v>
      </c>
      <c r="H122" s="107">
        <v>-3832172.58</v>
      </c>
      <c r="I122" s="107">
        <v>0</v>
      </c>
      <c r="J122" s="107">
        <v>0</v>
      </c>
      <c r="K122" s="107">
        <v>-3832172.58</v>
      </c>
      <c r="L122" s="100"/>
    </row>
    <row r="123" spans="1:12" x14ac:dyDescent="0.3">
      <c r="A123" s="98" t="s">
        <v>582</v>
      </c>
      <c r="B123" s="85" t="s">
        <v>379</v>
      </c>
      <c r="C123" s="86"/>
      <c r="D123" s="86"/>
      <c r="E123" s="86"/>
      <c r="F123" s="86"/>
      <c r="G123" s="99" t="s">
        <v>583</v>
      </c>
      <c r="H123" s="107">
        <v>-174389.91</v>
      </c>
      <c r="I123" s="107">
        <v>0</v>
      </c>
      <c r="J123" s="107">
        <v>0</v>
      </c>
      <c r="K123" s="107">
        <v>-174389.91</v>
      </c>
      <c r="L123" s="100"/>
    </row>
    <row r="124" spans="1:12" x14ac:dyDescent="0.3">
      <c r="A124" s="98" t="s">
        <v>584</v>
      </c>
      <c r="B124" s="85" t="s">
        <v>379</v>
      </c>
      <c r="C124" s="86"/>
      <c r="D124" s="86"/>
      <c r="E124" s="86"/>
      <c r="F124" s="86"/>
      <c r="G124" s="99" t="s">
        <v>585</v>
      </c>
      <c r="H124" s="107">
        <v>-177374.21</v>
      </c>
      <c r="I124" s="107">
        <v>0</v>
      </c>
      <c r="J124" s="107">
        <v>9520.67</v>
      </c>
      <c r="K124" s="107">
        <v>-186894.88</v>
      </c>
      <c r="L124" s="100"/>
    </row>
    <row r="125" spans="1:12" x14ac:dyDescent="0.3">
      <c r="A125" s="98" t="s">
        <v>586</v>
      </c>
      <c r="B125" s="85" t="s">
        <v>379</v>
      </c>
      <c r="C125" s="86"/>
      <c r="D125" s="86"/>
      <c r="E125" s="86"/>
      <c r="F125" s="86"/>
      <c r="G125" s="99" t="s">
        <v>587</v>
      </c>
      <c r="H125" s="107">
        <v>-33479.26</v>
      </c>
      <c r="I125" s="107">
        <v>0</v>
      </c>
      <c r="J125" s="107">
        <v>460.48</v>
      </c>
      <c r="K125" s="107">
        <v>-33939.74</v>
      </c>
      <c r="L125" s="100"/>
    </row>
    <row r="126" spans="1:12" x14ac:dyDescent="0.3">
      <c r="A126" s="98" t="s">
        <v>588</v>
      </c>
      <c r="B126" s="85" t="s">
        <v>379</v>
      </c>
      <c r="C126" s="86"/>
      <c r="D126" s="86"/>
      <c r="E126" s="86"/>
      <c r="F126" s="86"/>
      <c r="G126" s="99" t="s">
        <v>589</v>
      </c>
      <c r="H126" s="107">
        <v>-50426.79</v>
      </c>
      <c r="I126" s="107">
        <v>0</v>
      </c>
      <c r="J126" s="107">
        <v>7664.71</v>
      </c>
      <c r="K126" s="107">
        <v>-58091.5</v>
      </c>
      <c r="L126" s="100"/>
    </row>
    <row r="127" spans="1:12" x14ac:dyDescent="0.3">
      <c r="A127" s="98" t="s">
        <v>590</v>
      </c>
      <c r="B127" s="85" t="s">
        <v>379</v>
      </c>
      <c r="C127" s="86"/>
      <c r="D127" s="86"/>
      <c r="E127" s="86"/>
      <c r="F127" s="86"/>
      <c r="G127" s="99" t="s">
        <v>591</v>
      </c>
      <c r="H127" s="107">
        <v>-64736.13</v>
      </c>
      <c r="I127" s="107">
        <v>0</v>
      </c>
      <c r="J127" s="107">
        <v>6553.83</v>
      </c>
      <c r="K127" s="107">
        <v>-71289.960000000006</v>
      </c>
      <c r="L127" s="100"/>
    </row>
    <row r="128" spans="1:12" x14ac:dyDescent="0.3">
      <c r="A128" s="98" t="s">
        <v>592</v>
      </c>
      <c r="B128" s="85" t="s">
        <v>379</v>
      </c>
      <c r="C128" s="86"/>
      <c r="D128" s="86"/>
      <c r="E128" s="86"/>
      <c r="F128" s="86"/>
      <c r="G128" s="99" t="s">
        <v>593</v>
      </c>
      <c r="H128" s="107">
        <v>-43426.02</v>
      </c>
      <c r="I128" s="107">
        <v>0</v>
      </c>
      <c r="J128" s="107">
        <v>17949.43</v>
      </c>
      <c r="K128" s="107">
        <v>-61375.45</v>
      </c>
      <c r="L128" s="100"/>
    </row>
    <row r="129" spans="1:12" x14ac:dyDescent="0.3">
      <c r="A129" s="101" t="s">
        <v>379</v>
      </c>
      <c r="B129" s="85" t="s">
        <v>379</v>
      </c>
      <c r="C129" s="86"/>
      <c r="D129" s="86"/>
      <c r="E129" s="86"/>
      <c r="F129" s="86"/>
      <c r="G129" s="102" t="s">
        <v>379</v>
      </c>
      <c r="H129" s="108"/>
      <c r="I129" s="108"/>
      <c r="J129" s="108"/>
      <c r="K129" s="108"/>
      <c r="L129" s="103"/>
    </row>
    <row r="130" spans="1:12" x14ac:dyDescent="0.3">
      <c r="A130" s="93" t="s">
        <v>594</v>
      </c>
      <c r="B130" s="85" t="s">
        <v>379</v>
      </c>
      <c r="C130" s="86"/>
      <c r="D130" s="86"/>
      <c r="E130" s="94" t="s">
        <v>595</v>
      </c>
      <c r="F130" s="95"/>
      <c r="G130" s="95"/>
      <c r="H130" s="84">
        <v>324591.67</v>
      </c>
      <c r="I130" s="84">
        <v>0</v>
      </c>
      <c r="J130" s="84">
        <v>5872.21</v>
      </c>
      <c r="K130" s="84">
        <v>318719.46000000002</v>
      </c>
      <c r="L130" s="96"/>
    </row>
    <row r="131" spans="1:12" x14ac:dyDescent="0.3">
      <c r="A131" s="93" t="s">
        <v>596</v>
      </c>
      <c r="B131" s="85" t="s">
        <v>379</v>
      </c>
      <c r="C131" s="86"/>
      <c r="D131" s="86"/>
      <c r="E131" s="86"/>
      <c r="F131" s="94" t="s">
        <v>595</v>
      </c>
      <c r="G131" s="95"/>
      <c r="H131" s="84">
        <v>882788.32</v>
      </c>
      <c r="I131" s="84">
        <v>0</v>
      </c>
      <c r="J131" s="84">
        <v>0</v>
      </c>
      <c r="K131" s="84">
        <v>882788.32</v>
      </c>
      <c r="L131" s="96"/>
    </row>
    <row r="132" spans="1:12" x14ac:dyDescent="0.3">
      <c r="A132" s="98" t="s">
        <v>597</v>
      </c>
      <c r="B132" s="85" t="s">
        <v>379</v>
      </c>
      <c r="C132" s="86"/>
      <c r="D132" s="86"/>
      <c r="E132" s="86"/>
      <c r="F132" s="86"/>
      <c r="G132" s="99" t="s">
        <v>598</v>
      </c>
      <c r="H132" s="107">
        <v>759470.32</v>
      </c>
      <c r="I132" s="107">
        <v>0</v>
      </c>
      <c r="J132" s="107">
        <v>0</v>
      </c>
      <c r="K132" s="107">
        <v>759470.32</v>
      </c>
      <c r="L132" s="100"/>
    </row>
    <row r="133" spans="1:12" x14ac:dyDescent="0.3">
      <c r="A133" s="98" t="s">
        <v>599</v>
      </c>
      <c r="B133" s="85" t="s">
        <v>379</v>
      </c>
      <c r="C133" s="86"/>
      <c r="D133" s="86"/>
      <c r="E133" s="86"/>
      <c r="F133" s="86"/>
      <c r="G133" s="99" t="s">
        <v>600</v>
      </c>
      <c r="H133" s="107">
        <v>113798</v>
      </c>
      <c r="I133" s="107">
        <v>0</v>
      </c>
      <c r="J133" s="107">
        <v>0</v>
      </c>
      <c r="K133" s="107">
        <v>113798</v>
      </c>
      <c r="L133" s="100"/>
    </row>
    <row r="134" spans="1:12" x14ac:dyDescent="0.3">
      <c r="A134" s="98" t="s">
        <v>601</v>
      </c>
      <c r="B134" s="85" t="s">
        <v>379</v>
      </c>
      <c r="C134" s="86"/>
      <c r="D134" s="86"/>
      <c r="E134" s="86"/>
      <c r="F134" s="86"/>
      <c r="G134" s="99" t="s">
        <v>602</v>
      </c>
      <c r="H134" s="107">
        <v>9520</v>
      </c>
      <c r="I134" s="107">
        <v>0</v>
      </c>
      <c r="J134" s="107">
        <v>0</v>
      </c>
      <c r="K134" s="107">
        <v>9520</v>
      </c>
      <c r="L134" s="100"/>
    </row>
    <row r="135" spans="1:12" x14ac:dyDescent="0.3">
      <c r="A135" s="101" t="s">
        <v>379</v>
      </c>
      <c r="B135" s="85" t="s">
        <v>379</v>
      </c>
      <c r="C135" s="86"/>
      <c r="D135" s="86"/>
      <c r="E135" s="86"/>
      <c r="F135" s="86"/>
      <c r="G135" s="102" t="s">
        <v>379</v>
      </c>
      <c r="H135" s="108"/>
      <c r="I135" s="108"/>
      <c r="J135" s="108"/>
      <c r="K135" s="108"/>
      <c r="L135" s="103"/>
    </row>
    <row r="136" spans="1:12" x14ac:dyDescent="0.3">
      <c r="A136" s="93" t="s">
        <v>603</v>
      </c>
      <c r="B136" s="85" t="s">
        <v>379</v>
      </c>
      <c r="C136" s="86"/>
      <c r="D136" s="86"/>
      <c r="E136" s="86"/>
      <c r="F136" s="94" t="s">
        <v>604</v>
      </c>
      <c r="G136" s="95"/>
      <c r="H136" s="84">
        <v>-558196.65</v>
      </c>
      <c r="I136" s="84">
        <v>0</v>
      </c>
      <c r="J136" s="84">
        <v>5872.21</v>
      </c>
      <c r="K136" s="84">
        <v>-564068.86</v>
      </c>
      <c r="L136" s="96"/>
    </row>
    <row r="137" spans="1:12" x14ac:dyDescent="0.3">
      <c r="A137" s="98" t="s">
        <v>605</v>
      </c>
      <c r="B137" s="85" t="s">
        <v>379</v>
      </c>
      <c r="C137" s="86"/>
      <c r="D137" s="86"/>
      <c r="E137" s="86"/>
      <c r="F137" s="86"/>
      <c r="G137" s="99" t="s">
        <v>606</v>
      </c>
      <c r="H137" s="107">
        <v>-434878.65</v>
      </c>
      <c r="I137" s="107">
        <v>0</v>
      </c>
      <c r="J137" s="107">
        <v>5872.21</v>
      </c>
      <c r="K137" s="107">
        <v>-440750.86</v>
      </c>
      <c r="L137" s="100"/>
    </row>
    <row r="138" spans="1:12" x14ac:dyDescent="0.3">
      <c r="A138" s="98" t="s">
        <v>607</v>
      </c>
      <c r="B138" s="85" t="s">
        <v>379</v>
      </c>
      <c r="C138" s="86"/>
      <c r="D138" s="86"/>
      <c r="E138" s="86"/>
      <c r="F138" s="86"/>
      <c r="G138" s="99" t="s">
        <v>608</v>
      </c>
      <c r="H138" s="107">
        <v>-9520</v>
      </c>
      <c r="I138" s="107">
        <v>0</v>
      </c>
      <c r="J138" s="107">
        <v>0</v>
      </c>
      <c r="K138" s="107">
        <v>-9520</v>
      </c>
      <c r="L138" s="100"/>
    </row>
    <row r="139" spans="1:12" x14ac:dyDescent="0.3">
      <c r="A139" s="98" t="s">
        <v>609</v>
      </c>
      <c r="B139" s="85" t="s">
        <v>379</v>
      </c>
      <c r="C139" s="86"/>
      <c r="D139" s="86"/>
      <c r="E139" s="86"/>
      <c r="F139" s="86"/>
      <c r="G139" s="99" t="s">
        <v>610</v>
      </c>
      <c r="H139" s="107">
        <v>-113798</v>
      </c>
      <c r="I139" s="107">
        <v>0</v>
      </c>
      <c r="J139" s="107">
        <v>0</v>
      </c>
      <c r="K139" s="107">
        <v>-113798</v>
      </c>
      <c r="L139" s="100"/>
    </row>
    <row r="140" spans="1:12" x14ac:dyDescent="0.3">
      <c r="A140" s="101" t="s">
        <v>379</v>
      </c>
      <c r="B140" s="85" t="s">
        <v>379</v>
      </c>
      <c r="C140" s="86"/>
      <c r="D140" s="86"/>
      <c r="E140" s="86"/>
      <c r="F140" s="86"/>
      <c r="G140" s="102" t="s">
        <v>379</v>
      </c>
      <c r="H140" s="108"/>
      <c r="I140" s="108"/>
      <c r="J140" s="108"/>
      <c r="K140" s="108"/>
      <c r="L140" s="103"/>
    </row>
    <row r="141" spans="1:12" x14ac:dyDescent="0.3">
      <c r="A141" s="93" t="s">
        <v>611</v>
      </c>
      <c r="B141" s="85" t="s">
        <v>379</v>
      </c>
      <c r="C141" s="86"/>
      <c r="D141" s="86"/>
      <c r="E141" s="94" t="s">
        <v>612</v>
      </c>
      <c r="F141" s="95"/>
      <c r="G141" s="95"/>
      <c r="H141" s="84">
        <v>87471</v>
      </c>
      <c r="I141" s="84">
        <v>0</v>
      </c>
      <c r="J141" s="84">
        <v>0</v>
      </c>
      <c r="K141" s="84">
        <v>87471</v>
      </c>
      <c r="L141" s="96"/>
    </row>
    <row r="142" spans="1:12" x14ac:dyDescent="0.3">
      <c r="A142" s="93" t="s">
        <v>613</v>
      </c>
      <c r="B142" s="85" t="s">
        <v>379</v>
      </c>
      <c r="C142" s="86"/>
      <c r="D142" s="86"/>
      <c r="E142" s="86"/>
      <c r="F142" s="94" t="s">
        <v>612</v>
      </c>
      <c r="G142" s="95"/>
      <c r="H142" s="84">
        <v>87471</v>
      </c>
      <c r="I142" s="84">
        <v>0</v>
      </c>
      <c r="J142" s="84">
        <v>0</v>
      </c>
      <c r="K142" s="84">
        <v>87471</v>
      </c>
      <c r="L142" s="96"/>
    </row>
    <row r="143" spans="1:12" x14ac:dyDescent="0.3">
      <c r="A143" s="98" t="s">
        <v>614</v>
      </c>
      <c r="B143" s="85" t="s">
        <v>379</v>
      </c>
      <c r="C143" s="86"/>
      <c r="D143" s="86"/>
      <c r="E143" s="86"/>
      <c r="F143" s="86"/>
      <c r="G143" s="99" t="s">
        <v>615</v>
      </c>
      <c r="H143" s="107">
        <v>87471</v>
      </c>
      <c r="I143" s="107">
        <v>0</v>
      </c>
      <c r="J143" s="107">
        <v>0</v>
      </c>
      <c r="K143" s="107">
        <v>87471</v>
      </c>
      <c r="L143" s="100"/>
    </row>
    <row r="144" spans="1:12" x14ac:dyDescent="0.3">
      <c r="A144" s="101" t="s">
        <v>379</v>
      </c>
      <c r="B144" s="85" t="s">
        <v>379</v>
      </c>
      <c r="C144" s="86"/>
      <c r="D144" s="86"/>
      <c r="E144" s="86"/>
      <c r="F144" s="86"/>
      <c r="G144" s="102" t="s">
        <v>379</v>
      </c>
      <c r="H144" s="108"/>
      <c r="I144" s="108"/>
      <c r="J144" s="108"/>
      <c r="K144" s="108"/>
      <c r="L144" s="103"/>
    </row>
    <row r="145" spans="1:12" x14ac:dyDescent="0.3">
      <c r="A145" s="93" t="s">
        <v>616</v>
      </c>
      <c r="B145" s="85" t="s">
        <v>379</v>
      </c>
      <c r="C145" s="86"/>
      <c r="D145" s="94" t="s">
        <v>617</v>
      </c>
      <c r="E145" s="95"/>
      <c r="F145" s="95"/>
      <c r="G145" s="95"/>
      <c r="H145" s="84">
        <v>9654554.6899999995</v>
      </c>
      <c r="I145" s="84">
        <v>0</v>
      </c>
      <c r="J145" s="84">
        <v>0</v>
      </c>
      <c r="K145" s="84">
        <v>9654554.6899999995</v>
      </c>
      <c r="L145" s="96"/>
    </row>
    <row r="146" spans="1:12" x14ac:dyDescent="0.3">
      <c r="A146" s="93" t="s">
        <v>618</v>
      </c>
      <c r="B146" s="85" t="s">
        <v>379</v>
      </c>
      <c r="C146" s="86"/>
      <c r="D146" s="86"/>
      <c r="E146" s="94" t="s">
        <v>617</v>
      </c>
      <c r="F146" s="95"/>
      <c r="G146" s="95"/>
      <c r="H146" s="84">
        <v>9654554.6899999995</v>
      </c>
      <c r="I146" s="84">
        <v>0</v>
      </c>
      <c r="J146" s="84">
        <v>0</v>
      </c>
      <c r="K146" s="84">
        <v>9654554.6899999995</v>
      </c>
      <c r="L146" s="96"/>
    </row>
    <row r="147" spans="1:12" x14ac:dyDescent="0.3">
      <c r="A147" s="93" t="s">
        <v>619</v>
      </c>
      <c r="B147" s="85" t="s">
        <v>379</v>
      </c>
      <c r="C147" s="86"/>
      <c r="D147" s="86"/>
      <c r="E147" s="86"/>
      <c r="F147" s="94" t="s">
        <v>620</v>
      </c>
      <c r="G147" s="95"/>
      <c r="H147" s="84">
        <v>9654554.6899999995</v>
      </c>
      <c r="I147" s="84">
        <v>0</v>
      </c>
      <c r="J147" s="84">
        <v>0</v>
      </c>
      <c r="K147" s="84">
        <v>9654554.6899999995</v>
      </c>
      <c r="L147" s="96"/>
    </row>
    <row r="148" spans="1:12" x14ac:dyDescent="0.3">
      <c r="A148" s="98" t="s">
        <v>621</v>
      </c>
      <c r="B148" s="85" t="s">
        <v>379</v>
      </c>
      <c r="C148" s="86"/>
      <c r="D148" s="86"/>
      <c r="E148" s="86"/>
      <c r="F148" s="86"/>
      <c r="G148" s="99" t="s">
        <v>492</v>
      </c>
      <c r="H148" s="107">
        <v>29585</v>
      </c>
      <c r="I148" s="107">
        <v>0</v>
      </c>
      <c r="J148" s="107">
        <v>0</v>
      </c>
      <c r="K148" s="107">
        <v>29585</v>
      </c>
      <c r="L148" s="100"/>
    </row>
    <row r="149" spans="1:12" x14ac:dyDescent="0.3">
      <c r="A149" s="98" t="s">
        <v>622</v>
      </c>
      <c r="B149" s="85" t="s">
        <v>379</v>
      </c>
      <c r="C149" s="86"/>
      <c r="D149" s="86"/>
      <c r="E149" s="86"/>
      <c r="F149" s="86"/>
      <c r="G149" s="99" t="s">
        <v>623</v>
      </c>
      <c r="H149" s="107">
        <v>1267564.69</v>
      </c>
      <c r="I149" s="107">
        <v>0</v>
      </c>
      <c r="J149" s="107">
        <v>0</v>
      </c>
      <c r="K149" s="107">
        <v>1267564.69</v>
      </c>
      <c r="L149" s="100"/>
    </row>
    <row r="150" spans="1:12" x14ac:dyDescent="0.3">
      <c r="A150" s="98" t="s">
        <v>624</v>
      </c>
      <c r="B150" s="85" t="s">
        <v>379</v>
      </c>
      <c r="C150" s="86"/>
      <c r="D150" s="86"/>
      <c r="E150" s="86"/>
      <c r="F150" s="86"/>
      <c r="G150" s="99" t="s">
        <v>625</v>
      </c>
      <c r="H150" s="107">
        <v>35000</v>
      </c>
      <c r="I150" s="107">
        <v>0</v>
      </c>
      <c r="J150" s="107">
        <v>0</v>
      </c>
      <c r="K150" s="107">
        <v>35000</v>
      </c>
      <c r="L150" s="100"/>
    </row>
    <row r="151" spans="1:12" x14ac:dyDescent="0.3">
      <c r="A151" s="98" t="s">
        <v>626</v>
      </c>
      <c r="B151" s="85" t="s">
        <v>379</v>
      </c>
      <c r="C151" s="86"/>
      <c r="D151" s="86"/>
      <c r="E151" s="86"/>
      <c r="F151" s="86"/>
      <c r="G151" s="99" t="s">
        <v>627</v>
      </c>
      <c r="H151" s="107">
        <v>150000</v>
      </c>
      <c r="I151" s="107">
        <v>0</v>
      </c>
      <c r="J151" s="107">
        <v>0</v>
      </c>
      <c r="K151" s="107">
        <v>150000</v>
      </c>
      <c r="L151" s="100"/>
    </row>
    <row r="152" spans="1:12" x14ac:dyDescent="0.3">
      <c r="A152" s="98" t="s">
        <v>628</v>
      </c>
      <c r="B152" s="85" t="s">
        <v>379</v>
      </c>
      <c r="C152" s="86"/>
      <c r="D152" s="86"/>
      <c r="E152" s="86"/>
      <c r="F152" s="86"/>
      <c r="G152" s="99" t="s">
        <v>629</v>
      </c>
      <c r="H152" s="107">
        <v>8172405</v>
      </c>
      <c r="I152" s="107">
        <v>0</v>
      </c>
      <c r="J152" s="107">
        <v>0</v>
      </c>
      <c r="K152" s="107">
        <v>8172405</v>
      </c>
      <c r="L152" s="100"/>
    </row>
    <row r="153" spans="1:12" x14ac:dyDescent="0.3">
      <c r="A153" s="101" t="s">
        <v>379</v>
      </c>
      <c r="B153" s="85" t="s">
        <v>379</v>
      </c>
      <c r="C153" s="86"/>
      <c r="D153" s="86"/>
      <c r="E153" s="86"/>
      <c r="F153" s="86"/>
      <c r="G153" s="102" t="s">
        <v>379</v>
      </c>
      <c r="H153" s="108"/>
      <c r="I153" s="108"/>
      <c r="J153" s="108"/>
      <c r="K153" s="108"/>
      <c r="L153" s="103"/>
    </row>
    <row r="154" spans="1:12" x14ac:dyDescent="0.3">
      <c r="A154" s="93" t="s">
        <v>630</v>
      </c>
      <c r="B154" s="94" t="s">
        <v>631</v>
      </c>
      <c r="C154" s="95"/>
      <c r="D154" s="95"/>
      <c r="E154" s="95"/>
      <c r="F154" s="95"/>
      <c r="G154" s="95"/>
      <c r="H154" s="84">
        <v>28870799.129999999</v>
      </c>
      <c r="I154" s="84">
        <v>3491459.54</v>
      </c>
      <c r="J154" s="84">
        <v>3672826.46</v>
      </c>
      <c r="K154" s="84">
        <v>29052166.050000001</v>
      </c>
      <c r="L154" s="96"/>
    </row>
    <row r="155" spans="1:12" x14ac:dyDescent="0.3">
      <c r="A155" s="93" t="s">
        <v>632</v>
      </c>
      <c r="B155" s="97" t="s">
        <v>379</v>
      </c>
      <c r="C155" s="94" t="s">
        <v>633</v>
      </c>
      <c r="D155" s="95"/>
      <c r="E155" s="95"/>
      <c r="F155" s="95"/>
      <c r="G155" s="95"/>
      <c r="H155" s="84">
        <v>6901590.9800000004</v>
      </c>
      <c r="I155" s="84">
        <v>3189368.5</v>
      </c>
      <c r="J155" s="84">
        <v>3653459.71</v>
      </c>
      <c r="K155" s="84">
        <v>7365682.1900000004</v>
      </c>
      <c r="L155" s="96"/>
    </row>
    <row r="156" spans="1:12" x14ac:dyDescent="0.3">
      <c r="A156" s="93" t="s">
        <v>634</v>
      </c>
      <c r="B156" s="85" t="s">
        <v>379</v>
      </c>
      <c r="C156" s="86"/>
      <c r="D156" s="94" t="s">
        <v>635</v>
      </c>
      <c r="E156" s="95"/>
      <c r="F156" s="95"/>
      <c r="G156" s="95"/>
      <c r="H156" s="84">
        <v>1116558.54</v>
      </c>
      <c r="I156" s="84">
        <v>1923941.29</v>
      </c>
      <c r="J156" s="84">
        <v>1893142.64</v>
      </c>
      <c r="K156" s="84">
        <v>1085759.8899999999</v>
      </c>
      <c r="L156" s="96"/>
    </row>
    <row r="157" spans="1:12" x14ac:dyDescent="0.3">
      <c r="A157" s="93" t="s">
        <v>636</v>
      </c>
      <c r="B157" s="85" t="s">
        <v>379</v>
      </c>
      <c r="C157" s="86"/>
      <c r="D157" s="86"/>
      <c r="E157" s="94" t="s">
        <v>637</v>
      </c>
      <c r="F157" s="95"/>
      <c r="G157" s="95"/>
      <c r="H157" s="84">
        <v>619794.96</v>
      </c>
      <c r="I157" s="84">
        <v>1215513.31</v>
      </c>
      <c r="J157" s="84">
        <v>1234680.7</v>
      </c>
      <c r="K157" s="84">
        <v>638962.35</v>
      </c>
      <c r="L157" s="96"/>
    </row>
    <row r="158" spans="1:12" x14ac:dyDescent="0.3">
      <c r="A158" s="93" t="s">
        <v>638</v>
      </c>
      <c r="B158" s="85" t="s">
        <v>379</v>
      </c>
      <c r="C158" s="86"/>
      <c r="D158" s="86"/>
      <c r="E158" s="86"/>
      <c r="F158" s="94" t="s">
        <v>637</v>
      </c>
      <c r="G158" s="95"/>
      <c r="H158" s="84">
        <v>619794.96</v>
      </c>
      <c r="I158" s="84">
        <v>1215513.31</v>
      </c>
      <c r="J158" s="84">
        <v>1234680.7</v>
      </c>
      <c r="K158" s="84">
        <v>638962.35</v>
      </c>
      <c r="L158" s="96"/>
    </row>
    <row r="159" spans="1:12" x14ac:dyDescent="0.3">
      <c r="A159" s="98" t="s">
        <v>639</v>
      </c>
      <c r="B159" s="85" t="s">
        <v>379</v>
      </c>
      <c r="C159" s="86"/>
      <c r="D159" s="86"/>
      <c r="E159" s="86"/>
      <c r="F159" s="86"/>
      <c r="G159" s="99" t="s">
        <v>640</v>
      </c>
      <c r="H159" s="107">
        <v>110.4</v>
      </c>
      <c r="I159" s="107">
        <v>437402.26</v>
      </c>
      <c r="J159" s="107">
        <v>437291.86</v>
      </c>
      <c r="K159" s="107">
        <v>0</v>
      </c>
      <c r="L159" s="100"/>
    </row>
    <row r="160" spans="1:12" x14ac:dyDescent="0.3">
      <c r="A160" s="98" t="s">
        <v>641</v>
      </c>
      <c r="B160" s="85" t="s">
        <v>379</v>
      </c>
      <c r="C160" s="86"/>
      <c r="D160" s="86"/>
      <c r="E160" s="86"/>
      <c r="F160" s="86"/>
      <c r="G160" s="99" t="s">
        <v>642</v>
      </c>
      <c r="H160" s="107">
        <v>515409.46</v>
      </c>
      <c r="I160" s="107">
        <v>515409.46</v>
      </c>
      <c r="J160" s="107">
        <v>500157.02</v>
      </c>
      <c r="K160" s="107">
        <v>500157.02</v>
      </c>
      <c r="L160" s="100"/>
    </row>
    <row r="161" spans="1:12" x14ac:dyDescent="0.3">
      <c r="A161" s="98" t="s">
        <v>643</v>
      </c>
      <c r="B161" s="85" t="s">
        <v>379</v>
      </c>
      <c r="C161" s="86"/>
      <c r="D161" s="86"/>
      <c r="E161" s="86"/>
      <c r="F161" s="86"/>
      <c r="G161" s="99" t="s">
        <v>644</v>
      </c>
      <c r="H161" s="107">
        <v>63077.46</v>
      </c>
      <c r="I161" s="107">
        <v>63077.46</v>
      </c>
      <c r="J161" s="107">
        <v>93280.06</v>
      </c>
      <c r="K161" s="107">
        <v>93280.06</v>
      </c>
      <c r="L161" s="100"/>
    </row>
    <row r="162" spans="1:12" x14ac:dyDescent="0.3">
      <c r="A162" s="98" t="s">
        <v>645</v>
      </c>
      <c r="B162" s="85" t="s">
        <v>379</v>
      </c>
      <c r="C162" s="86"/>
      <c r="D162" s="86"/>
      <c r="E162" s="86"/>
      <c r="F162" s="86"/>
      <c r="G162" s="99" t="s">
        <v>646</v>
      </c>
      <c r="H162" s="107">
        <v>0</v>
      </c>
      <c r="I162" s="107">
        <v>70.05</v>
      </c>
      <c r="J162" s="107">
        <v>70.05</v>
      </c>
      <c r="K162" s="107">
        <v>0</v>
      </c>
      <c r="L162" s="100"/>
    </row>
    <row r="163" spans="1:12" x14ac:dyDescent="0.3">
      <c r="A163" s="98" t="s">
        <v>647</v>
      </c>
      <c r="B163" s="85" t="s">
        <v>379</v>
      </c>
      <c r="C163" s="86"/>
      <c r="D163" s="86"/>
      <c r="E163" s="86"/>
      <c r="F163" s="86"/>
      <c r="G163" s="99" t="s">
        <v>648</v>
      </c>
      <c r="H163" s="107">
        <v>0</v>
      </c>
      <c r="I163" s="107">
        <v>13262.18</v>
      </c>
      <c r="J163" s="107">
        <v>13262.18</v>
      </c>
      <c r="K163" s="107">
        <v>0</v>
      </c>
      <c r="L163" s="100"/>
    </row>
    <row r="164" spans="1:12" x14ac:dyDescent="0.3">
      <c r="A164" s="98" t="s">
        <v>649</v>
      </c>
      <c r="B164" s="85" t="s">
        <v>379</v>
      </c>
      <c r="C164" s="86"/>
      <c r="D164" s="86"/>
      <c r="E164" s="86"/>
      <c r="F164" s="86"/>
      <c r="G164" s="99" t="s">
        <v>650</v>
      </c>
      <c r="H164" s="107">
        <v>41197.64</v>
      </c>
      <c r="I164" s="107">
        <v>186291.9</v>
      </c>
      <c r="J164" s="107">
        <v>190619.53</v>
      </c>
      <c r="K164" s="107">
        <v>45525.27</v>
      </c>
      <c r="L164" s="100"/>
    </row>
    <row r="165" spans="1:12" x14ac:dyDescent="0.3">
      <c r="A165" s="101" t="s">
        <v>379</v>
      </c>
      <c r="B165" s="85" t="s">
        <v>379</v>
      </c>
      <c r="C165" s="86"/>
      <c r="D165" s="86"/>
      <c r="E165" s="86"/>
      <c r="F165" s="86"/>
      <c r="G165" s="102" t="s">
        <v>379</v>
      </c>
      <c r="H165" s="108"/>
      <c r="I165" s="108"/>
      <c r="J165" s="108"/>
      <c r="K165" s="108"/>
      <c r="L165" s="103"/>
    </row>
    <row r="166" spans="1:12" x14ac:dyDescent="0.3">
      <c r="A166" s="93" t="s">
        <v>651</v>
      </c>
      <c r="B166" s="85" t="s">
        <v>379</v>
      </c>
      <c r="C166" s="86"/>
      <c r="D166" s="86"/>
      <c r="E166" s="94" t="s">
        <v>652</v>
      </c>
      <c r="F166" s="95"/>
      <c r="G166" s="95"/>
      <c r="H166" s="84">
        <v>145984.79</v>
      </c>
      <c r="I166" s="84">
        <v>145996.28</v>
      </c>
      <c r="J166" s="84">
        <v>134987.88</v>
      </c>
      <c r="K166" s="84">
        <v>134976.39000000001</v>
      </c>
      <c r="L166" s="96"/>
    </row>
    <row r="167" spans="1:12" x14ac:dyDescent="0.3">
      <c r="A167" s="93" t="s">
        <v>653</v>
      </c>
      <c r="B167" s="85" t="s">
        <v>379</v>
      </c>
      <c r="C167" s="86"/>
      <c r="D167" s="86"/>
      <c r="E167" s="86"/>
      <c r="F167" s="94" t="s">
        <v>652</v>
      </c>
      <c r="G167" s="95"/>
      <c r="H167" s="84">
        <v>145984.79</v>
      </c>
      <c r="I167" s="84">
        <v>145996.28</v>
      </c>
      <c r="J167" s="84">
        <v>134987.88</v>
      </c>
      <c r="K167" s="84">
        <v>134976.39000000001</v>
      </c>
      <c r="L167" s="96"/>
    </row>
    <row r="168" spans="1:12" x14ac:dyDescent="0.3">
      <c r="A168" s="98" t="s">
        <v>654</v>
      </c>
      <c r="B168" s="85" t="s">
        <v>379</v>
      </c>
      <c r="C168" s="86"/>
      <c r="D168" s="86"/>
      <c r="E168" s="86"/>
      <c r="F168" s="86"/>
      <c r="G168" s="99" t="s">
        <v>655</v>
      </c>
      <c r="H168" s="107">
        <v>102253.89</v>
      </c>
      <c r="I168" s="107">
        <v>102265.38</v>
      </c>
      <c r="J168" s="107">
        <v>103787.72</v>
      </c>
      <c r="K168" s="107">
        <v>103776.23</v>
      </c>
      <c r="L168" s="100"/>
    </row>
    <row r="169" spans="1:12" x14ac:dyDescent="0.3">
      <c r="A169" s="98" t="s">
        <v>656</v>
      </c>
      <c r="B169" s="85" t="s">
        <v>379</v>
      </c>
      <c r="C169" s="86"/>
      <c r="D169" s="86"/>
      <c r="E169" s="86"/>
      <c r="F169" s="86"/>
      <c r="G169" s="99" t="s">
        <v>657</v>
      </c>
      <c r="H169" s="107">
        <v>22995.05</v>
      </c>
      <c r="I169" s="107">
        <v>22995.05</v>
      </c>
      <c r="J169" s="107">
        <v>23317.24</v>
      </c>
      <c r="K169" s="107">
        <v>23317.24</v>
      </c>
      <c r="L169" s="100"/>
    </row>
    <row r="170" spans="1:12" x14ac:dyDescent="0.3">
      <c r="A170" s="98" t="s">
        <v>658</v>
      </c>
      <c r="B170" s="85" t="s">
        <v>379</v>
      </c>
      <c r="C170" s="86"/>
      <c r="D170" s="86"/>
      <c r="E170" s="86"/>
      <c r="F170" s="86"/>
      <c r="G170" s="99" t="s">
        <v>659</v>
      </c>
      <c r="H170" s="107">
        <v>2871.03</v>
      </c>
      <c r="I170" s="107">
        <v>2871.03</v>
      </c>
      <c r="J170" s="107">
        <v>2899.32</v>
      </c>
      <c r="K170" s="107">
        <v>2899.32</v>
      </c>
      <c r="L170" s="100"/>
    </row>
    <row r="171" spans="1:12" x14ac:dyDescent="0.3">
      <c r="A171" s="98" t="s">
        <v>660</v>
      </c>
      <c r="B171" s="85" t="s">
        <v>379</v>
      </c>
      <c r="C171" s="86"/>
      <c r="D171" s="86"/>
      <c r="E171" s="86"/>
      <c r="F171" s="86"/>
      <c r="G171" s="99" t="s">
        <v>661</v>
      </c>
      <c r="H171" s="107">
        <v>17864.82</v>
      </c>
      <c r="I171" s="107">
        <v>17864.82</v>
      </c>
      <c r="J171" s="107">
        <v>4983.6000000000004</v>
      </c>
      <c r="K171" s="107">
        <v>4983.6000000000004</v>
      </c>
      <c r="L171" s="100"/>
    </row>
    <row r="172" spans="1:12" x14ac:dyDescent="0.3">
      <c r="A172" s="101" t="s">
        <v>379</v>
      </c>
      <c r="B172" s="85" t="s">
        <v>379</v>
      </c>
      <c r="C172" s="86"/>
      <c r="D172" s="86"/>
      <c r="E172" s="86"/>
      <c r="F172" s="86"/>
      <c r="G172" s="102" t="s">
        <v>379</v>
      </c>
      <c r="H172" s="108"/>
      <c r="I172" s="108"/>
      <c r="J172" s="108"/>
      <c r="K172" s="108"/>
      <c r="L172" s="103"/>
    </row>
    <row r="173" spans="1:12" x14ac:dyDescent="0.3">
      <c r="A173" s="93" t="s">
        <v>662</v>
      </c>
      <c r="B173" s="85" t="s">
        <v>379</v>
      </c>
      <c r="C173" s="86"/>
      <c r="D173" s="86"/>
      <c r="E173" s="94" t="s">
        <v>663</v>
      </c>
      <c r="F173" s="95"/>
      <c r="G173" s="95"/>
      <c r="H173" s="84">
        <v>62190.85</v>
      </c>
      <c r="I173" s="84">
        <v>57050.73</v>
      </c>
      <c r="J173" s="84">
        <v>57371.01</v>
      </c>
      <c r="K173" s="84">
        <v>62511.13</v>
      </c>
      <c r="L173" s="96"/>
    </row>
    <row r="174" spans="1:12" x14ac:dyDescent="0.3">
      <c r="A174" s="93" t="s">
        <v>664</v>
      </c>
      <c r="B174" s="85" t="s">
        <v>379</v>
      </c>
      <c r="C174" s="86"/>
      <c r="D174" s="86"/>
      <c r="E174" s="86"/>
      <c r="F174" s="94" t="s">
        <v>663</v>
      </c>
      <c r="G174" s="95"/>
      <c r="H174" s="84">
        <v>62190.85</v>
      </c>
      <c r="I174" s="84">
        <v>57050.73</v>
      </c>
      <c r="J174" s="84">
        <v>57371.01</v>
      </c>
      <c r="K174" s="84">
        <v>62511.13</v>
      </c>
      <c r="L174" s="96"/>
    </row>
    <row r="175" spans="1:12" x14ac:dyDescent="0.3">
      <c r="A175" s="98" t="s">
        <v>665</v>
      </c>
      <c r="B175" s="85" t="s">
        <v>379</v>
      </c>
      <c r="C175" s="86"/>
      <c r="D175" s="86"/>
      <c r="E175" s="86"/>
      <c r="F175" s="86"/>
      <c r="G175" s="99" t="s">
        <v>666</v>
      </c>
      <c r="H175" s="107">
        <v>4223.66</v>
      </c>
      <c r="I175" s="107">
        <v>4865</v>
      </c>
      <c r="J175" s="107">
        <v>5562.5</v>
      </c>
      <c r="K175" s="107">
        <v>4921.16</v>
      </c>
      <c r="L175" s="100"/>
    </row>
    <row r="176" spans="1:12" x14ac:dyDescent="0.3">
      <c r="A176" s="98" t="s">
        <v>667</v>
      </c>
      <c r="B176" s="85" t="s">
        <v>379</v>
      </c>
      <c r="C176" s="86"/>
      <c r="D176" s="86"/>
      <c r="E176" s="86"/>
      <c r="F176" s="86"/>
      <c r="G176" s="99" t="s">
        <v>668</v>
      </c>
      <c r="H176" s="107">
        <v>15411.9</v>
      </c>
      <c r="I176" s="107">
        <v>17808.84</v>
      </c>
      <c r="J176" s="107">
        <v>17466.900000000001</v>
      </c>
      <c r="K176" s="107">
        <v>15069.96</v>
      </c>
      <c r="L176" s="100"/>
    </row>
    <row r="177" spans="1:12" x14ac:dyDescent="0.3">
      <c r="A177" s="98" t="s">
        <v>669</v>
      </c>
      <c r="B177" s="85" t="s">
        <v>379</v>
      </c>
      <c r="C177" s="86"/>
      <c r="D177" s="86"/>
      <c r="E177" s="86"/>
      <c r="F177" s="86"/>
      <c r="G177" s="99" t="s">
        <v>670</v>
      </c>
      <c r="H177" s="107">
        <v>687.99</v>
      </c>
      <c r="I177" s="107">
        <v>687.99</v>
      </c>
      <c r="J177" s="107">
        <v>241.98</v>
      </c>
      <c r="K177" s="107">
        <v>241.98</v>
      </c>
      <c r="L177" s="100"/>
    </row>
    <row r="178" spans="1:12" x14ac:dyDescent="0.3">
      <c r="A178" s="98" t="s">
        <v>671</v>
      </c>
      <c r="B178" s="85" t="s">
        <v>379</v>
      </c>
      <c r="C178" s="86"/>
      <c r="D178" s="86"/>
      <c r="E178" s="86"/>
      <c r="F178" s="86"/>
      <c r="G178" s="99" t="s">
        <v>672</v>
      </c>
      <c r="H178" s="107">
        <v>1615.6</v>
      </c>
      <c r="I178" s="107">
        <v>1615.6</v>
      </c>
      <c r="J178" s="107">
        <v>1755.26</v>
      </c>
      <c r="K178" s="107">
        <v>1755.26</v>
      </c>
      <c r="L178" s="100"/>
    </row>
    <row r="179" spans="1:12" x14ac:dyDescent="0.3">
      <c r="A179" s="98" t="s">
        <v>673</v>
      </c>
      <c r="B179" s="85" t="s">
        <v>379</v>
      </c>
      <c r="C179" s="86"/>
      <c r="D179" s="86"/>
      <c r="E179" s="86"/>
      <c r="F179" s="86"/>
      <c r="G179" s="99" t="s">
        <v>674</v>
      </c>
      <c r="H179" s="107">
        <v>16473.55</v>
      </c>
      <c r="I179" s="107">
        <v>8295.15</v>
      </c>
      <c r="J179" s="107">
        <v>8760.17</v>
      </c>
      <c r="K179" s="107">
        <v>16938.57</v>
      </c>
      <c r="L179" s="100"/>
    </row>
    <row r="180" spans="1:12" x14ac:dyDescent="0.3">
      <c r="A180" s="98" t="s">
        <v>675</v>
      </c>
      <c r="B180" s="85" t="s">
        <v>379</v>
      </c>
      <c r="C180" s="86"/>
      <c r="D180" s="86"/>
      <c r="E180" s="86"/>
      <c r="F180" s="86"/>
      <c r="G180" s="99" t="s">
        <v>676</v>
      </c>
      <c r="H180" s="107">
        <v>15685.04</v>
      </c>
      <c r="I180" s="107">
        <v>15685.04</v>
      </c>
      <c r="J180" s="107">
        <v>16771.009999999998</v>
      </c>
      <c r="K180" s="107">
        <v>16771.009999999998</v>
      </c>
      <c r="L180" s="100"/>
    </row>
    <row r="181" spans="1:12" x14ac:dyDescent="0.3">
      <c r="A181" s="98" t="s">
        <v>677</v>
      </c>
      <c r="B181" s="85" t="s">
        <v>379</v>
      </c>
      <c r="C181" s="86"/>
      <c r="D181" s="86"/>
      <c r="E181" s="86"/>
      <c r="F181" s="86"/>
      <c r="G181" s="99" t="s">
        <v>678</v>
      </c>
      <c r="H181" s="107">
        <v>3201.32</v>
      </c>
      <c r="I181" s="107">
        <v>3201.32</v>
      </c>
      <c r="J181" s="107">
        <v>3437.03</v>
      </c>
      <c r="K181" s="107">
        <v>3437.03</v>
      </c>
      <c r="L181" s="100"/>
    </row>
    <row r="182" spans="1:12" x14ac:dyDescent="0.3">
      <c r="A182" s="98" t="s">
        <v>679</v>
      </c>
      <c r="B182" s="85" t="s">
        <v>379</v>
      </c>
      <c r="C182" s="86"/>
      <c r="D182" s="86"/>
      <c r="E182" s="86"/>
      <c r="F182" s="86"/>
      <c r="G182" s="99" t="s">
        <v>680</v>
      </c>
      <c r="H182" s="107">
        <v>2881.28</v>
      </c>
      <c r="I182" s="107">
        <v>2881.28</v>
      </c>
      <c r="J182" s="107">
        <v>803.69</v>
      </c>
      <c r="K182" s="107">
        <v>803.69</v>
      </c>
      <c r="L182" s="100"/>
    </row>
    <row r="183" spans="1:12" x14ac:dyDescent="0.3">
      <c r="A183" s="98" t="s">
        <v>681</v>
      </c>
      <c r="B183" s="85" t="s">
        <v>379</v>
      </c>
      <c r="C183" s="86"/>
      <c r="D183" s="86"/>
      <c r="E183" s="86"/>
      <c r="F183" s="86"/>
      <c r="G183" s="99" t="s">
        <v>682</v>
      </c>
      <c r="H183" s="107">
        <v>2010.51</v>
      </c>
      <c r="I183" s="107">
        <v>2010.51</v>
      </c>
      <c r="J183" s="107">
        <v>2572.4699999999998</v>
      </c>
      <c r="K183" s="107">
        <v>2572.4699999999998</v>
      </c>
      <c r="L183" s="100"/>
    </row>
    <row r="184" spans="1:12" x14ac:dyDescent="0.3">
      <c r="A184" s="101" t="s">
        <v>379</v>
      </c>
      <c r="B184" s="85" t="s">
        <v>379</v>
      </c>
      <c r="C184" s="86"/>
      <c r="D184" s="86"/>
      <c r="E184" s="86"/>
      <c r="F184" s="86"/>
      <c r="G184" s="102" t="s">
        <v>379</v>
      </c>
      <c r="H184" s="108"/>
      <c r="I184" s="108"/>
      <c r="J184" s="108"/>
      <c r="K184" s="108"/>
      <c r="L184" s="103"/>
    </row>
    <row r="185" spans="1:12" x14ac:dyDescent="0.3">
      <c r="A185" s="93" t="s">
        <v>683</v>
      </c>
      <c r="B185" s="85" t="s">
        <v>379</v>
      </c>
      <c r="C185" s="86"/>
      <c r="D185" s="86"/>
      <c r="E185" s="94" t="s">
        <v>684</v>
      </c>
      <c r="F185" s="95"/>
      <c r="G185" s="95"/>
      <c r="H185" s="84">
        <v>288401.94</v>
      </c>
      <c r="I185" s="84">
        <v>505233.97</v>
      </c>
      <c r="J185" s="84">
        <v>466103.05</v>
      </c>
      <c r="K185" s="84">
        <v>249271.02</v>
      </c>
      <c r="L185" s="96"/>
    </row>
    <row r="186" spans="1:12" x14ac:dyDescent="0.3">
      <c r="A186" s="93" t="s">
        <v>685</v>
      </c>
      <c r="B186" s="85" t="s">
        <v>379</v>
      </c>
      <c r="C186" s="86"/>
      <c r="D186" s="86"/>
      <c r="E186" s="86"/>
      <c r="F186" s="94" t="s">
        <v>684</v>
      </c>
      <c r="G186" s="95"/>
      <c r="H186" s="84">
        <v>288401.94</v>
      </c>
      <c r="I186" s="84">
        <v>505233.97</v>
      </c>
      <c r="J186" s="84">
        <v>466103.05</v>
      </c>
      <c r="K186" s="84">
        <v>249271.02</v>
      </c>
      <c r="L186" s="96"/>
    </row>
    <row r="187" spans="1:12" x14ac:dyDescent="0.3">
      <c r="A187" s="98" t="s">
        <v>686</v>
      </c>
      <c r="B187" s="85" t="s">
        <v>379</v>
      </c>
      <c r="C187" s="86"/>
      <c r="D187" s="86"/>
      <c r="E187" s="86"/>
      <c r="F187" s="86"/>
      <c r="G187" s="99" t="s">
        <v>687</v>
      </c>
      <c r="H187" s="107">
        <v>288401.94</v>
      </c>
      <c r="I187" s="107">
        <v>505233.97</v>
      </c>
      <c r="J187" s="107">
        <v>466103.05</v>
      </c>
      <c r="K187" s="107">
        <v>249271.02</v>
      </c>
      <c r="L187" s="100"/>
    </row>
    <row r="188" spans="1:12" x14ac:dyDescent="0.3">
      <c r="A188" s="101" t="s">
        <v>379</v>
      </c>
      <c r="B188" s="85" t="s">
        <v>379</v>
      </c>
      <c r="C188" s="86"/>
      <c r="D188" s="86"/>
      <c r="E188" s="86"/>
      <c r="F188" s="86"/>
      <c r="G188" s="102" t="s">
        <v>379</v>
      </c>
      <c r="H188" s="108"/>
      <c r="I188" s="108"/>
      <c r="J188" s="108"/>
      <c r="K188" s="108"/>
      <c r="L188" s="103"/>
    </row>
    <row r="189" spans="1:12" x14ac:dyDescent="0.3">
      <c r="A189" s="93" t="s">
        <v>688</v>
      </c>
      <c r="B189" s="85" t="s">
        <v>379</v>
      </c>
      <c r="C189" s="86"/>
      <c r="D189" s="86"/>
      <c r="E189" s="94" t="s">
        <v>446</v>
      </c>
      <c r="F189" s="95"/>
      <c r="G189" s="95"/>
      <c r="H189" s="84">
        <v>186</v>
      </c>
      <c r="I189" s="84">
        <v>147</v>
      </c>
      <c r="J189" s="84">
        <v>0</v>
      </c>
      <c r="K189" s="84">
        <v>39</v>
      </c>
      <c r="L189" s="96"/>
    </row>
    <row r="190" spans="1:12" x14ac:dyDescent="0.3">
      <c r="A190" s="93" t="s">
        <v>689</v>
      </c>
      <c r="B190" s="85" t="s">
        <v>379</v>
      </c>
      <c r="C190" s="86"/>
      <c r="D190" s="86"/>
      <c r="E190" s="86"/>
      <c r="F190" s="94" t="s">
        <v>446</v>
      </c>
      <c r="G190" s="95"/>
      <c r="H190" s="84">
        <v>186</v>
      </c>
      <c r="I190" s="84">
        <v>147</v>
      </c>
      <c r="J190" s="84">
        <v>0</v>
      </c>
      <c r="K190" s="84">
        <v>39</v>
      </c>
      <c r="L190" s="96"/>
    </row>
    <row r="191" spans="1:12" x14ac:dyDescent="0.3">
      <c r="A191" s="98" t="s">
        <v>690</v>
      </c>
      <c r="B191" s="85" t="s">
        <v>379</v>
      </c>
      <c r="C191" s="86"/>
      <c r="D191" s="86"/>
      <c r="E191" s="86"/>
      <c r="F191" s="86"/>
      <c r="G191" s="99" t="s">
        <v>691</v>
      </c>
      <c r="H191" s="107">
        <v>186</v>
      </c>
      <c r="I191" s="107">
        <v>147</v>
      </c>
      <c r="J191" s="107">
        <v>0</v>
      </c>
      <c r="K191" s="107">
        <v>39</v>
      </c>
      <c r="L191" s="100"/>
    </row>
    <row r="192" spans="1:12" x14ac:dyDescent="0.3">
      <c r="A192" s="101" t="s">
        <v>379</v>
      </c>
      <c r="B192" s="85" t="s">
        <v>379</v>
      </c>
      <c r="C192" s="86"/>
      <c r="D192" s="86"/>
      <c r="E192" s="86"/>
      <c r="F192" s="86"/>
      <c r="G192" s="102" t="s">
        <v>379</v>
      </c>
      <c r="H192" s="108"/>
      <c r="I192" s="108"/>
      <c r="J192" s="108"/>
      <c r="K192" s="108"/>
      <c r="L192" s="103"/>
    </row>
    <row r="193" spans="1:12" x14ac:dyDescent="0.3">
      <c r="A193" s="93" t="s">
        <v>692</v>
      </c>
      <c r="B193" s="85" t="s">
        <v>379</v>
      </c>
      <c r="C193" s="86"/>
      <c r="D193" s="94" t="s">
        <v>693</v>
      </c>
      <c r="E193" s="95"/>
      <c r="F193" s="95"/>
      <c r="G193" s="95"/>
      <c r="H193" s="84">
        <v>5785032.4400000004</v>
      </c>
      <c r="I193" s="84">
        <v>1265427.21</v>
      </c>
      <c r="J193" s="84">
        <v>1760317.07</v>
      </c>
      <c r="K193" s="84">
        <v>6279922.2999999998</v>
      </c>
      <c r="L193" s="96"/>
    </row>
    <row r="194" spans="1:12" x14ac:dyDescent="0.3">
      <c r="A194" s="93" t="s">
        <v>694</v>
      </c>
      <c r="B194" s="85" t="s">
        <v>379</v>
      </c>
      <c r="C194" s="86"/>
      <c r="D194" s="86"/>
      <c r="E194" s="94" t="s">
        <v>693</v>
      </c>
      <c r="F194" s="95"/>
      <c r="G194" s="95"/>
      <c r="H194" s="84">
        <v>5785032.4400000004</v>
      </c>
      <c r="I194" s="84">
        <v>1265427.21</v>
      </c>
      <c r="J194" s="84">
        <v>1760317.07</v>
      </c>
      <c r="K194" s="84">
        <v>6279922.2999999998</v>
      </c>
      <c r="L194" s="96"/>
    </row>
    <row r="195" spans="1:12" x14ac:dyDescent="0.3">
      <c r="A195" s="93" t="s">
        <v>695</v>
      </c>
      <c r="B195" s="85" t="s">
        <v>379</v>
      </c>
      <c r="C195" s="86"/>
      <c r="D195" s="86"/>
      <c r="E195" s="86"/>
      <c r="F195" s="94" t="s">
        <v>693</v>
      </c>
      <c r="G195" s="95"/>
      <c r="H195" s="84">
        <v>5785032.4400000004</v>
      </c>
      <c r="I195" s="84">
        <v>1265427.21</v>
      </c>
      <c r="J195" s="84">
        <v>1760317.07</v>
      </c>
      <c r="K195" s="84">
        <v>6279922.2999999998</v>
      </c>
      <c r="L195" s="96"/>
    </row>
    <row r="196" spans="1:12" x14ac:dyDescent="0.3">
      <c r="A196" s="98" t="s">
        <v>696</v>
      </c>
      <c r="B196" s="85" t="s">
        <v>379</v>
      </c>
      <c r="C196" s="86"/>
      <c r="D196" s="86"/>
      <c r="E196" s="86"/>
      <c r="F196" s="86"/>
      <c r="G196" s="99" t="s">
        <v>697</v>
      </c>
      <c r="H196" s="107">
        <v>5785032.4400000004</v>
      </c>
      <c r="I196" s="107">
        <v>1265427.21</v>
      </c>
      <c r="J196" s="107">
        <v>1760317.07</v>
      </c>
      <c r="K196" s="107">
        <v>6279922.2999999998</v>
      </c>
      <c r="L196" s="100"/>
    </row>
    <row r="197" spans="1:12" x14ac:dyDescent="0.3">
      <c r="A197" s="93" t="s">
        <v>379</v>
      </c>
      <c r="B197" s="85" t="s">
        <v>379</v>
      </c>
      <c r="C197" s="86"/>
      <c r="D197" s="94" t="s">
        <v>379</v>
      </c>
      <c r="E197" s="95"/>
      <c r="F197" s="95"/>
      <c r="G197" s="95"/>
      <c r="H197" s="106"/>
      <c r="I197" s="106"/>
      <c r="J197" s="106"/>
      <c r="K197" s="106"/>
      <c r="L197" s="95"/>
    </row>
    <row r="198" spans="1:12" x14ac:dyDescent="0.3">
      <c r="A198" s="93" t="s">
        <v>698</v>
      </c>
      <c r="B198" s="97" t="s">
        <v>379</v>
      </c>
      <c r="C198" s="94" t="s">
        <v>699</v>
      </c>
      <c r="D198" s="95"/>
      <c r="E198" s="95"/>
      <c r="F198" s="95"/>
      <c r="G198" s="95"/>
      <c r="H198" s="84">
        <v>22432948.850000001</v>
      </c>
      <c r="I198" s="84">
        <v>302091.03999999998</v>
      </c>
      <c r="J198" s="84">
        <v>19366.75</v>
      </c>
      <c r="K198" s="84">
        <v>22150224.559999999</v>
      </c>
      <c r="L198" s="96"/>
    </row>
    <row r="199" spans="1:12" x14ac:dyDescent="0.3">
      <c r="A199" s="93" t="s">
        <v>700</v>
      </c>
      <c r="B199" s="85" t="s">
        <v>379</v>
      </c>
      <c r="C199" s="86"/>
      <c r="D199" s="94" t="s">
        <v>701</v>
      </c>
      <c r="E199" s="95"/>
      <c r="F199" s="95"/>
      <c r="G199" s="95"/>
      <c r="H199" s="84">
        <v>12778394.16</v>
      </c>
      <c r="I199" s="84">
        <v>302091.03999999998</v>
      </c>
      <c r="J199" s="84">
        <v>19366.75</v>
      </c>
      <c r="K199" s="84">
        <v>12495669.869999999</v>
      </c>
      <c r="L199" s="96"/>
    </row>
    <row r="200" spans="1:12" x14ac:dyDescent="0.3">
      <c r="A200" s="93" t="s">
        <v>702</v>
      </c>
      <c r="B200" s="85" t="s">
        <v>379</v>
      </c>
      <c r="C200" s="86"/>
      <c r="D200" s="86"/>
      <c r="E200" s="94" t="s">
        <v>703</v>
      </c>
      <c r="F200" s="95"/>
      <c r="G200" s="95"/>
      <c r="H200" s="84">
        <v>12671519.720000001</v>
      </c>
      <c r="I200" s="84">
        <v>299613.08</v>
      </c>
      <c r="J200" s="84">
        <v>0</v>
      </c>
      <c r="K200" s="84">
        <v>12371906.640000001</v>
      </c>
      <c r="L200" s="96"/>
    </row>
    <row r="201" spans="1:12" x14ac:dyDescent="0.3">
      <c r="A201" s="93" t="s">
        <v>704</v>
      </c>
      <c r="B201" s="85" t="s">
        <v>379</v>
      </c>
      <c r="C201" s="86"/>
      <c r="D201" s="86"/>
      <c r="E201" s="86"/>
      <c r="F201" s="94" t="s">
        <v>703</v>
      </c>
      <c r="G201" s="95"/>
      <c r="H201" s="84">
        <v>12671519.720000001</v>
      </c>
      <c r="I201" s="84">
        <v>299613.08</v>
      </c>
      <c r="J201" s="84">
        <v>0</v>
      </c>
      <c r="K201" s="84">
        <v>12371906.640000001</v>
      </c>
      <c r="L201" s="109">
        <f>I201-J201</f>
        <v>299613.08</v>
      </c>
    </row>
    <row r="202" spans="1:12" x14ac:dyDescent="0.3">
      <c r="A202" s="98" t="s">
        <v>705</v>
      </c>
      <c r="B202" s="85" t="s">
        <v>379</v>
      </c>
      <c r="C202" s="86"/>
      <c r="D202" s="86"/>
      <c r="E202" s="86"/>
      <c r="F202" s="86"/>
      <c r="G202" s="99" t="s">
        <v>706</v>
      </c>
      <c r="H202" s="107">
        <v>10517066.58</v>
      </c>
      <c r="I202" s="107">
        <v>257463.96</v>
      </c>
      <c r="J202" s="107">
        <v>0</v>
      </c>
      <c r="K202" s="107">
        <v>10259602.619999999</v>
      </c>
      <c r="L202" s="100"/>
    </row>
    <row r="203" spans="1:12" x14ac:dyDescent="0.3">
      <c r="A203" s="98" t="s">
        <v>707</v>
      </c>
      <c r="B203" s="85" t="s">
        <v>379</v>
      </c>
      <c r="C203" s="86"/>
      <c r="D203" s="86"/>
      <c r="E203" s="86"/>
      <c r="F203" s="86"/>
      <c r="G203" s="99" t="s">
        <v>708</v>
      </c>
      <c r="H203" s="107">
        <v>383116.77</v>
      </c>
      <c r="I203" s="107">
        <v>9520.67</v>
      </c>
      <c r="J203" s="107">
        <v>0</v>
      </c>
      <c r="K203" s="107">
        <v>373596.1</v>
      </c>
      <c r="L203" s="100"/>
    </row>
    <row r="204" spans="1:12" x14ac:dyDescent="0.3">
      <c r="A204" s="98" t="s">
        <v>709</v>
      </c>
      <c r="B204" s="85" t="s">
        <v>379</v>
      </c>
      <c r="C204" s="86"/>
      <c r="D204" s="86"/>
      <c r="E204" s="86"/>
      <c r="F204" s="86"/>
      <c r="G204" s="99" t="s">
        <v>710</v>
      </c>
      <c r="H204" s="107">
        <v>36166.239999999998</v>
      </c>
      <c r="I204" s="107">
        <v>460.48</v>
      </c>
      <c r="J204" s="107">
        <v>0</v>
      </c>
      <c r="K204" s="107">
        <v>35705.760000000002</v>
      </c>
      <c r="L204" s="100"/>
    </row>
    <row r="205" spans="1:12" x14ac:dyDescent="0.3">
      <c r="A205" s="98" t="s">
        <v>711</v>
      </c>
      <c r="B205" s="85" t="s">
        <v>379</v>
      </c>
      <c r="C205" s="86"/>
      <c r="D205" s="86"/>
      <c r="E205" s="86"/>
      <c r="F205" s="86"/>
      <c r="G205" s="99" t="s">
        <v>712</v>
      </c>
      <c r="H205" s="107">
        <v>400802.15</v>
      </c>
      <c r="I205" s="107">
        <v>7664.71</v>
      </c>
      <c r="J205" s="107">
        <v>0</v>
      </c>
      <c r="K205" s="107">
        <v>393137.44</v>
      </c>
      <c r="L205" s="100"/>
    </row>
    <row r="206" spans="1:12" x14ac:dyDescent="0.3">
      <c r="A206" s="98" t="s">
        <v>713</v>
      </c>
      <c r="B206" s="85" t="s">
        <v>379</v>
      </c>
      <c r="C206" s="86"/>
      <c r="D206" s="86"/>
      <c r="E206" s="86"/>
      <c r="F206" s="86"/>
      <c r="G206" s="99" t="s">
        <v>714</v>
      </c>
      <c r="H206" s="107">
        <v>321094</v>
      </c>
      <c r="I206" s="107">
        <v>6553.83</v>
      </c>
      <c r="J206" s="107">
        <v>0</v>
      </c>
      <c r="K206" s="107">
        <v>314540.17</v>
      </c>
      <c r="L206" s="100"/>
    </row>
    <row r="207" spans="1:12" x14ac:dyDescent="0.3">
      <c r="A207" s="98" t="s">
        <v>715</v>
      </c>
      <c r="B207" s="85" t="s">
        <v>379</v>
      </c>
      <c r="C207" s="86"/>
      <c r="D207" s="86"/>
      <c r="E207" s="86"/>
      <c r="F207" s="86"/>
      <c r="G207" s="99" t="s">
        <v>716</v>
      </c>
      <c r="H207" s="107">
        <v>1013273.98</v>
      </c>
      <c r="I207" s="107">
        <v>17949.43</v>
      </c>
      <c r="J207" s="107">
        <v>0</v>
      </c>
      <c r="K207" s="107">
        <v>995324.55</v>
      </c>
      <c r="L207" s="100"/>
    </row>
    <row r="208" spans="1:12" x14ac:dyDescent="0.3">
      <c r="A208" s="101" t="s">
        <v>379</v>
      </c>
      <c r="B208" s="85" t="s">
        <v>379</v>
      </c>
      <c r="C208" s="86"/>
      <c r="D208" s="86"/>
      <c r="E208" s="86"/>
      <c r="F208" s="86"/>
      <c r="G208" s="102" t="s">
        <v>379</v>
      </c>
      <c r="H208" s="108"/>
      <c r="I208" s="108"/>
      <c r="J208" s="108"/>
      <c r="K208" s="108"/>
      <c r="L208" s="103"/>
    </row>
    <row r="209" spans="1:12" x14ac:dyDescent="0.3">
      <c r="A209" s="93" t="s">
        <v>717</v>
      </c>
      <c r="B209" s="85" t="s">
        <v>379</v>
      </c>
      <c r="C209" s="86"/>
      <c r="D209" s="86"/>
      <c r="E209" s="94" t="s">
        <v>718</v>
      </c>
      <c r="F209" s="95"/>
      <c r="G209" s="95"/>
      <c r="H209" s="84">
        <v>39412.519999999997</v>
      </c>
      <c r="I209" s="84">
        <v>2477.96</v>
      </c>
      <c r="J209" s="84">
        <v>19029.45</v>
      </c>
      <c r="K209" s="84">
        <v>55964.01</v>
      </c>
      <c r="L209" s="96"/>
    </row>
    <row r="210" spans="1:12" x14ac:dyDescent="0.3">
      <c r="A210" s="93" t="s">
        <v>719</v>
      </c>
      <c r="B210" s="85" t="s">
        <v>379</v>
      </c>
      <c r="C210" s="86"/>
      <c r="D210" s="86"/>
      <c r="E210" s="86"/>
      <c r="F210" s="94" t="s">
        <v>718</v>
      </c>
      <c r="G210" s="95"/>
      <c r="H210" s="84">
        <v>39412.519999999997</v>
      </c>
      <c r="I210" s="84">
        <v>2477.96</v>
      </c>
      <c r="J210" s="84">
        <v>19029.45</v>
      </c>
      <c r="K210" s="84">
        <v>55964.01</v>
      </c>
      <c r="L210" s="96"/>
    </row>
    <row r="211" spans="1:12" x14ac:dyDescent="0.3">
      <c r="A211" s="98" t="s">
        <v>720</v>
      </c>
      <c r="B211" s="85" t="s">
        <v>379</v>
      </c>
      <c r="C211" s="86"/>
      <c r="D211" s="86"/>
      <c r="E211" s="86"/>
      <c r="F211" s="86"/>
      <c r="G211" s="99" t="s">
        <v>721</v>
      </c>
      <c r="H211" s="107">
        <v>39412.519999999997</v>
      </c>
      <c r="I211" s="107">
        <v>2477.96</v>
      </c>
      <c r="J211" s="107">
        <v>19029.45</v>
      </c>
      <c r="K211" s="107">
        <v>55964.01</v>
      </c>
      <c r="L211" s="109">
        <f>I211-J211</f>
        <v>-16551.490000000002</v>
      </c>
    </row>
    <row r="212" spans="1:12" x14ac:dyDescent="0.3">
      <c r="A212" s="101" t="s">
        <v>379</v>
      </c>
      <c r="B212" s="85" t="s">
        <v>379</v>
      </c>
      <c r="C212" s="86"/>
      <c r="D212" s="86"/>
      <c r="E212" s="86"/>
      <c r="F212" s="86"/>
      <c r="G212" s="102" t="s">
        <v>379</v>
      </c>
      <c r="H212" s="108"/>
      <c r="I212" s="108"/>
      <c r="J212" s="108"/>
      <c r="K212" s="108"/>
      <c r="L212" s="103"/>
    </row>
    <row r="213" spans="1:12" x14ac:dyDescent="0.3">
      <c r="A213" s="93" t="s">
        <v>722</v>
      </c>
      <c r="B213" s="85" t="s">
        <v>379</v>
      </c>
      <c r="C213" s="86"/>
      <c r="D213" s="86"/>
      <c r="E213" s="94" t="s">
        <v>723</v>
      </c>
      <c r="F213" s="95"/>
      <c r="G213" s="95"/>
      <c r="H213" s="84">
        <v>67461.919999999998</v>
      </c>
      <c r="I213" s="84">
        <v>0</v>
      </c>
      <c r="J213" s="84">
        <v>337.3</v>
      </c>
      <c r="K213" s="84">
        <v>67799.22</v>
      </c>
      <c r="L213" s="96"/>
    </row>
    <row r="214" spans="1:12" x14ac:dyDescent="0.3">
      <c r="A214" s="93" t="s">
        <v>724</v>
      </c>
      <c r="B214" s="85" t="s">
        <v>379</v>
      </c>
      <c r="C214" s="86"/>
      <c r="D214" s="86"/>
      <c r="E214" s="86"/>
      <c r="F214" s="94" t="s">
        <v>723</v>
      </c>
      <c r="G214" s="95"/>
      <c r="H214" s="84">
        <v>67461.919999999998</v>
      </c>
      <c r="I214" s="84">
        <v>0</v>
      </c>
      <c r="J214" s="84">
        <v>337.3</v>
      </c>
      <c r="K214" s="84">
        <v>67799.22</v>
      </c>
      <c r="L214" s="96"/>
    </row>
    <row r="215" spans="1:12" x14ac:dyDescent="0.3">
      <c r="A215" s="98" t="s">
        <v>725</v>
      </c>
      <c r="B215" s="85" t="s">
        <v>379</v>
      </c>
      <c r="C215" s="86"/>
      <c r="D215" s="86"/>
      <c r="E215" s="86"/>
      <c r="F215" s="86"/>
      <c r="G215" s="99" t="s">
        <v>726</v>
      </c>
      <c r="H215" s="107">
        <v>67461.919999999998</v>
      </c>
      <c r="I215" s="107">
        <v>0</v>
      </c>
      <c r="J215" s="107">
        <v>337.3</v>
      </c>
      <c r="K215" s="107">
        <v>67799.22</v>
      </c>
      <c r="L215" s="100"/>
    </row>
    <row r="216" spans="1:12" x14ac:dyDescent="0.3">
      <c r="A216" s="101" t="s">
        <v>379</v>
      </c>
      <c r="B216" s="85" t="s">
        <v>379</v>
      </c>
      <c r="C216" s="86"/>
      <c r="D216" s="86"/>
      <c r="E216" s="86"/>
      <c r="F216" s="86"/>
      <c r="G216" s="102" t="s">
        <v>379</v>
      </c>
      <c r="H216" s="108"/>
      <c r="I216" s="108"/>
      <c r="J216" s="108"/>
      <c r="K216" s="108"/>
      <c r="L216" s="103"/>
    </row>
    <row r="217" spans="1:12" x14ac:dyDescent="0.3">
      <c r="A217" s="93" t="s">
        <v>727</v>
      </c>
      <c r="B217" s="85" t="s">
        <v>379</v>
      </c>
      <c r="C217" s="86"/>
      <c r="D217" s="94" t="s">
        <v>728</v>
      </c>
      <c r="E217" s="95"/>
      <c r="F217" s="95"/>
      <c r="G217" s="95"/>
      <c r="H217" s="84">
        <v>9654554.6899999995</v>
      </c>
      <c r="I217" s="84">
        <v>0</v>
      </c>
      <c r="J217" s="84">
        <v>0</v>
      </c>
      <c r="K217" s="84">
        <v>9654554.6899999995</v>
      </c>
      <c r="L217" s="96"/>
    </row>
    <row r="218" spans="1:12" x14ac:dyDescent="0.3">
      <c r="A218" s="93" t="s">
        <v>729</v>
      </c>
      <c r="B218" s="85" t="s">
        <v>379</v>
      </c>
      <c r="C218" s="86"/>
      <c r="D218" s="86"/>
      <c r="E218" s="94" t="s">
        <v>728</v>
      </c>
      <c r="F218" s="95"/>
      <c r="G218" s="95"/>
      <c r="H218" s="84">
        <v>9654554.6899999995</v>
      </c>
      <c r="I218" s="84">
        <v>0</v>
      </c>
      <c r="J218" s="84">
        <v>0</v>
      </c>
      <c r="K218" s="84">
        <v>9654554.6899999995</v>
      </c>
      <c r="L218" s="96"/>
    </row>
    <row r="219" spans="1:12" x14ac:dyDescent="0.3">
      <c r="A219" s="93" t="s">
        <v>730</v>
      </c>
      <c r="B219" s="85" t="s">
        <v>379</v>
      </c>
      <c r="C219" s="86"/>
      <c r="D219" s="86"/>
      <c r="E219" s="86"/>
      <c r="F219" s="94" t="s">
        <v>731</v>
      </c>
      <c r="G219" s="95"/>
      <c r="H219" s="84">
        <v>9654554.6899999995</v>
      </c>
      <c r="I219" s="84">
        <v>0</v>
      </c>
      <c r="J219" s="84">
        <v>0</v>
      </c>
      <c r="K219" s="84">
        <v>9654554.6899999995</v>
      </c>
      <c r="L219" s="96"/>
    </row>
    <row r="220" spans="1:12" x14ac:dyDescent="0.3">
      <c r="A220" s="98" t="s">
        <v>732</v>
      </c>
      <c r="B220" s="85" t="s">
        <v>379</v>
      </c>
      <c r="C220" s="86"/>
      <c r="D220" s="86"/>
      <c r="E220" s="86"/>
      <c r="F220" s="86"/>
      <c r="G220" s="99" t="s">
        <v>492</v>
      </c>
      <c r="H220" s="107">
        <v>29585</v>
      </c>
      <c r="I220" s="107">
        <v>0</v>
      </c>
      <c r="J220" s="107">
        <v>0</v>
      </c>
      <c r="K220" s="107">
        <v>29585</v>
      </c>
      <c r="L220" s="100"/>
    </row>
    <row r="221" spans="1:12" x14ac:dyDescent="0.3">
      <c r="A221" s="98" t="s">
        <v>733</v>
      </c>
      <c r="B221" s="85" t="s">
        <v>379</v>
      </c>
      <c r="C221" s="86"/>
      <c r="D221" s="86"/>
      <c r="E221" s="86"/>
      <c r="F221" s="86"/>
      <c r="G221" s="99" t="s">
        <v>623</v>
      </c>
      <c r="H221" s="107">
        <v>1267564.69</v>
      </c>
      <c r="I221" s="107">
        <v>0</v>
      </c>
      <c r="J221" s="107">
        <v>0</v>
      </c>
      <c r="K221" s="107">
        <v>1267564.69</v>
      </c>
      <c r="L221" s="100"/>
    </row>
    <row r="222" spans="1:12" x14ac:dyDescent="0.3">
      <c r="A222" s="98" t="s">
        <v>734</v>
      </c>
      <c r="B222" s="85" t="s">
        <v>379</v>
      </c>
      <c r="C222" s="86"/>
      <c r="D222" s="86"/>
      <c r="E222" s="86"/>
      <c r="F222" s="86"/>
      <c r="G222" s="99" t="s">
        <v>625</v>
      </c>
      <c r="H222" s="107">
        <v>35000</v>
      </c>
      <c r="I222" s="107">
        <v>0</v>
      </c>
      <c r="J222" s="107">
        <v>0</v>
      </c>
      <c r="K222" s="107">
        <v>35000</v>
      </c>
      <c r="L222" s="100"/>
    </row>
    <row r="223" spans="1:12" x14ac:dyDescent="0.3">
      <c r="A223" s="98" t="s">
        <v>735</v>
      </c>
      <c r="B223" s="85" t="s">
        <v>379</v>
      </c>
      <c r="C223" s="86"/>
      <c r="D223" s="86"/>
      <c r="E223" s="86"/>
      <c r="F223" s="86"/>
      <c r="G223" s="99" t="s">
        <v>627</v>
      </c>
      <c r="H223" s="107">
        <v>150000</v>
      </c>
      <c r="I223" s="107">
        <v>0</v>
      </c>
      <c r="J223" s="107">
        <v>0</v>
      </c>
      <c r="K223" s="107">
        <v>150000</v>
      </c>
      <c r="L223" s="100"/>
    </row>
    <row r="224" spans="1:12" x14ac:dyDescent="0.3">
      <c r="A224" s="98" t="s">
        <v>736</v>
      </c>
      <c r="B224" s="85" t="s">
        <v>379</v>
      </c>
      <c r="C224" s="86"/>
      <c r="D224" s="86"/>
      <c r="E224" s="86"/>
      <c r="F224" s="86"/>
      <c r="G224" s="99" t="s">
        <v>629</v>
      </c>
      <c r="H224" s="107">
        <v>8172405</v>
      </c>
      <c r="I224" s="107">
        <v>0</v>
      </c>
      <c r="J224" s="107">
        <v>0</v>
      </c>
      <c r="K224" s="107">
        <v>8172405</v>
      </c>
      <c r="L224" s="100"/>
    </row>
    <row r="225" spans="1:12" x14ac:dyDescent="0.3">
      <c r="A225" s="101" t="s">
        <v>379</v>
      </c>
      <c r="B225" s="85" t="s">
        <v>379</v>
      </c>
      <c r="C225" s="86"/>
      <c r="D225" s="86"/>
      <c r="E225" s="86"/>
      <c r="F225" s="86"/>
      <c r="G225" s="102" t="s">
        <v>379</v>
      </c>
      <c r="H225" s="108"/>
      <c r="I225" s="108"/>
      <c r="J225" s="108"/>
      <c r="K225" s="108"/>
      <c r="L225" s="103"/>
    </row>
    <row r="226" spans="1:12" x14ac:dyDescent="0.3">
      <c r="A226" s="93" t="s">
        <v>737</v>
      </c>
      <c r="B226" s="97" t="s">
        <v>379</v>
      </c>
      <c r="C226" s="94" t="s">
        <v>738</v>
      </c>
      <c r="D226" s="95"/>
      <c r="E226" s="95"/>
      <c r="F226" s="95"/>
      <c r="G226" s="95"/>
      <c r="H226" s="84">
        <v>-463740.7</v>
      </c>
      <c r="I226" s="84">
        <v>0</v>
      </c>
      <c r="J226" s="84">
        <v>0</v>
      </c>
      <c r="K226" s="84">
        <v>-463740.7</v>
      </c>
      <c r="L226" s="96"/>
    </row>
    <row r="227" spans="1:12" x14ac:dyDescent="0.3">
      <c r="A227" s="93" t="s">
        <v>739</v>
      </c>
      <c r="B227" s="85" t="s">
        <v>379</v>
      </c>
      <c r="C227" s="86"/>
      <c r="D227" s="94" t="s">
        <v>740</v>
      </c>
      <c r="E227" s="95"/>
      <c r="F227" s="95"/>
      <c r="G227" s="95"/>
      <c r="H227" s="84">
        <v>-463740.7</v>
      </c>
      <c r="I227" s="84">
        <v>0</v>
      </c>
      <c r="J227" s="84">
        <v>0</v>
      </c>
      <c r="K227" s="84">
        <v>-463740.7</v>
      </c>
      <c r="L227" s="96"/>
    </row>
    <row r="228" spans="1:12" x14ac:dyDescent="0.3">
      <c r="A228" s="93" t="s">
        <v>741</v>
      </c>
      <c r="B228" s="85" t="s">
        <v>379</v>
      </c>
      <c r="C228" s="86"/>
      <c r="D228" s="86"/>
      <c r="E228" s="94" t="s">
        <v>742</v>
      </c>
      <c r="F228" s="95"/>
      <c r="G228" s="95"/>
      <c r="H228" s="84">
        <v>-463740.7</v>
      </c>
      <c r="I228" s="84">
        <v>0</v>
      </c>
      <c r="J228" s="84">
        <v>0</v>
      </c>
      <c r="K228" s="84">
        <v>-463740.7</v>
      </c>
      <c r="L228" s="96"/>
    </row>
    <row r="229" spans="1:12" x14ac:dyDescent="0.3">
      <c r="A229" s="93" t="s">
        <v>743</v>
      </c>
      <c r="B229" s="85" t="s">
        <v>379</v>
      </c>
      <c r="C229" s="86"/>
      <c r="D229" s="86"/>
      <c r="E229" s="86"/>
      <c r="F229" s="94" t="s">
        <v>742</v>
      </c>
      <c r="G229" s="95"/>
      <c r="H229" s="84">
        <v>-463740.7</v>
      </c>
      <c r="I229" s="84">
        <v>0</v>
      </c>
      <c r="J229" s="84">
        <v>0</v>
      </c>
      <c r="K229" s="84">
        <v>-463740.7</v>
      </c>
      <c r="L229" s="96"/>
    </row>
    <row r="230" spans="1:12" x14ac:dyDescent="0.3">
      <c r="A230" s="98" t="s">
        <v>744</v>
      </c>
      <c r="B230" s="85" t="s">
        <v>379</v>
      </c>
      <c r="C230" s="86"/>
      <c r="D230" s="86"/>
      <c r="E230" s="86"/>
      <c r="F230" s="86"/>
      <c r="G230" s="99" t="s">
        <v>745</v>
      </c>
      <c r="H230" s="107">
        <v>-463740.7</v>
      </c>
      <c r="I230" s="107">
        <v>0</v>
      </c>
      <c r="J230" s="107">
        <v>0</v>
      </c>
      <c r="K230" s="107">
        <v>-463740.7</v>
      </c>
      <c r="L230" s="100"/>
    </row>
    <row r="231" spans="1:12" x14ac:dyDescent="0.3">
      <c r="A231" s="101" t="s">
        <v>379</v>
      </c>
      <c r="B231" s="85" t="s">
        <v>379</v>
      </c>
      <c r="C231" s="86"/>
      <c r="D231" s="86"/>
      <c r="E231" s="86"/>
      <c r="F231" s="86"/>
      <c r="G231" s="102" t="s">
        <v>379</v>
      </c>
      <c r="H231" s="108"/>
      <c r="I231" s="108"/>
      <c r="J231" s="108"/>
      <c r="K231" s="108"/>
      <c r="L231" s="103"/>
    </row>
    <row r="232" spans="1:12" x14ac:dyDescent="0.3">
      <c r="A232" s="93" t="s">
        <v>746</v>
      </c>
      <c r="B232" s="94" t="s">
        <v>747</v>
      </c>
      <c r="C232" s="95"/>
      <c r="D232" s="95"/>
      <c r="E232" s="95"/>
      <c r="F232" s="95"/>
      <c r="G232" s="95"/>
      <c r="H232" s="84">
        <v>3958771.81</v>
      </c>
      <c r="I232" s="84">
        <v>2356248.41</v>
      </c>
      <c r="J232" s="84">
        <v>609117.15</v>
      </c>
      <c r="K232" s="84">
        <v>5705903.0700000003</v>
      </c>
      <c r="L232" s="109">
        <f>I232-J232</f>
        <v>1747131.2600000002</v>
      </c>
    </row>
    <row r="233" spans="1:12" x14ac:dyDescent="0.3">
      <c r="A233" s="93" t="s">
        <v>748</v>
      </c>
      <c r="B233" s="97" t="s">
        <v>379</v>
      </c>
      <c r="C233" s="94" t="s">
        <v>749</v>
      </c>
      <c r="D233" s="95"/>
      <c r="E233" s="95"/>
      <c r="F233" s="95"/>
      <c r="G233" s="95"/>
      <c r="H233" s="84">
        <v>1930002.42</v>
      </c>
      <c r="I233" s="84">
        <v>1534062.57</v>
      </c>
      <c r="J233" s="84">
        <v>609117.15</v>
      </c>
      <c r="K233" s="84">
        <v>2854947.84</v>
      </c>
      <c r="L233" s="96"/>
    </row>
    <row r="234" spans="1:12" x14ac:dyDescent="0.3">
      <c r="A234" s="93" t="s">
        <v>750</v>
      </c>
      <c r="B234" s="85" t="s">
        <v>379</v>
      </c>
      <c r="C234" s="86"/>
      <c r="D234" s="94" t="s">
        <v>751</v>
      </c>
      <c r="E234" s="95"/>
      <c r="F234" s="95"/>
      <c r="G234" s="95"/>
      <c r="H234" s="84">
        <v>1311462.48</v>
      </c>
      <c r="I234" s="84">
        <v>1330132.48</v>
      </c>
      <c r="J234" s="84">
        <v>609117.15</v>
      </c>
      <c r="K234" s="84">
        <v>2032477.81</v>
      </c>
      <c r="L234" s="96"/>
    </row>
    <row r="235" spans="1:12" x14ac:dyDescent="0.3">
      <c r="A235" s="93" t="s">
        <v>752</v>
      </c>
      <c r="B235" s="85" t="s">
        <v>379</v>
      </c>
      <c r="C235" s="86"/>
      <c r="D235" s="86"/>
      <c r="E235" s="94" t="s">
        <v>753</v>
      </c>
      <c r="F235" s="95"/>
      <c r="G235" s="95"/>
      <c r="H235" s="84">
        <v>22266.09</v>
      </c>
      <c r="I235" s="84">
        <v>22009.41</v>
      </c>
      <c r="J235" s="84">
        <v>8771.86</v>
      </c>
      <c r="K235" s="84">
        <v>35503.64</v>
      </c>
      <c r="L235" s="96"/>
    </row>
    <row r="236" spans="1:12" x14ac:dyDescent="0.3">
      <c r="A236" s="93" t="s">
        <v>754</v>
      </c>
      <c r="B236" s="85" t="s">
        <v>379</v>
      </c>
      <c r="C236" s="86"/>
      <c r="D236" s="86"/>
      <c r="E236" s="86"/>
      <c r="F236" s="94" t="s">
        <v>755</v>
      </c>
      <c r="G236" s="95"/>
      <c r="H236" s="84">
        <v>10697.77</v>
      </c>
      <c r="I236" s="84">
        <v>12402.31</v>
      </c>
      <c r="J236" s="84">
        <v>5768.13</v>
      </c>
      <c r="K236" s="84">
        <v>17331.95</v>
      </c>
      <c r="L236" s="109">
        <f>I236-J236</f>
        <v>6634.1799999999994</v>
      </c>
    </row>
    <row r="237" spans="1:12" x14ac:dyDescent="0.3">
      <c r="A237" s="98" t="s">
        <v>756</v>
      </c>
      <c r="B237" s="85" t="s">
        <v>379</v>
      </c>
      <c r="C237" s="86"/>
      <c r="D237" s="86"/>
      <c r="E237" s="86"/>
      <c r="F237" s="86"/>
      <c r="G237" s="99" t="s">
        <v>757</v>
      </c>
      <c r="H237" s="107">
        <v>7286.4</v>
      </c>
      <c r="I237" s="107">
        <v>3643.2</v>
      </c>
      <c r="J237" s="107">
        <v>0</v>
      </c>
      <c r="K237" s="107">
        <v>10929.6</v>
      </c>
      <c r="L237" s="100"/>
    </row>
    <row r="238" spans="1:12" x14ac:dyDescent="0.3">
      <c r="A238" s="98" t="s">
        <v>758</v>
      </c>
      <c r="B238" s="85" t="s">
        <v>379</v>
      </c>
      <c r="C238" s="86"/>
      <c r="D238" s="86"/>
      <c r="E238" s="86"/>
      <c r="F238" s="86"/>
      <c r="G238" s="99" t="s">
        <v>759</v>
      </c>
      <c r="H238" s="107">
        <v>-1472.59</v>
      </c>
      <c r="I238" s="107">
        <v>5489.99</v>
      </c>
      <c r="J238" s="107">
        <v>4940.99</v>
      </c>
      <c r="K238" s="107">
        <v>-923.59</v>
      </c>
      <c r="L238" s="100"/>
    </row>
    <row r="239" spans="1:12" x14ac:dyDescent="0.3">
      <c r="A239" s="98" t="s">
        <v>760</v>
      </c>
      <c r="B239" s="85" t="s">
        <v>379</v>
      </c>
      <c r="C239" s="86"/>
      <c r="D239" s="86"/>
      <c r="E239" s="86"/>
      <c r="F239" s="86"/>
      <c r="G239" s="99" t="s">
        <v>761</v>
      </c>
      <c r="H239" s="107">
        <v>823.5</v>
      </c>
      <c r="I239" s="107">
        <v>1235.25</v>
      </c>
      <c r="J239" s="107">
        <v>823.5</v>
      </c>
      <c r="K239" s="107">
        <v>1235.25</v>
      </c>
      <c r="L239" s="100"/>
    </row>
    <row r="240" spans="1:12" x14ac:dyDescent="0.3">
      <c r="A240" s="98" t="s">
        <v>762</v>
      </c>
      <c r="B240" s="85" t="s">
        <v>379</v>
      </c>
      <c r="C240" s="86"/>
      <c r="D240" s="86"/>
      <c r="E240" s="86"/>
      <c r="F240" s="86"/>
      <c r="G240" s="99" t="s">
        <v>763</v>
      </c>
      <c r="H240" s="107">
        <v>1939.82</v>
      </c>
      <c r="I240" s="107">
        <v>969.91</v>
      </c>
      <c r="J240" s="107">
        <v>0</v>
      </c>
      <c r="K240" s="107">
        <v>2909.73</v>
      </c>
      <c r="L240" s="100"/>
    </row>
    <row r="241" spans="1:12" x14ac:dyDescent="0.3">
      <c r="A241" s="98" t="s">
        <v>764</v>
      </c>
      <c r="B241" s="85" t="s">
        <v>379</v>
      </c>
      <c r="C241" s="86"/>
      <c r="D241" s="86"/>
      <c r="E241" s="86"/>
      <c r="F241" s="86"/>
      <c r="G241" s="99" t="s">
        <v>765</v>
      </c>
      <c r="H241" s="107">
        <v>582.91999999999996</v>
      </c>
      <c r="I241" s="107">
        <v>291.45999999999998</v>
      </c>
      <c r="J241" s="107">
        <v>0</v>
      </c>
      <c r="K241" s="107">
        <v>874.38</v>
      </c>
      <c r="L241" s="100"/>
    </row>
    <row r="242" spans="1:12" x14ac:dyDescent="0.3">
      <c r="A242" s="98" t="s">
        <v>766</v>
      </c>
      <c r="B242" s="85" t="s">
        <v>379</v>
      </c>
      <c r="C242" s="86"/>
      <c r="D242" s="86"/>
      <c r="E242" s="86"/>
      <c r="F242" s="86"/>
      <c r="G242" s="99" t="s">
        <v>767</v>
      </c>
      <c r="H242" s="107">
        <v>72.86</v>
      </c>
      <c r="I242" s="107">
        <v>36.43</v>
      </c>
      <c r="J242" s="107">
        <v>0</v>
      </c>
      <c r="K242" s="107">
        <v>109.29</v>
      </c>
      <c r="L242" s="100"/>
    </row>
    <row r="243" spans="1:12" x14ac:dyDescent="0.3">
      <c r="A243" s="98" t="s">
        <v>768</v>
      </c>
      <c r="B243" s="85" t="s">
        <v>379</v>
      </c>
      <c r="C243" s="86"/>
      <c r="D243" s="86"/>
      <c r="E243" s="86"/>
      <c r="F243" s="86"/>
      <c r="G243" s="99" t="s">
        <v>769</v>
      </c>
      <c r="H243" s="107">
        <v>1270.1199999999999</v>
      </c>
      <c r="I243" s="107">
        <v>638.70000000000005</v>
      </c>
      <c r="J243" s="107">
        <v>3.64</v>
      </c>
      <c r="K243" s="107">
        <v>1905.18</v>
      </c>
      <c r="L243" s="100"/>
    </row>
    <row r="244" spans="1:12" x14ac:dyDescent="0.3">
      <c r="A244" s="98" t="s">
        <v>770</v>
      </c>
      <c r="B244" s="85" t="s">
        <v>379</v>
      </c>
      <c r="C244" s="86"/>
      <c r="D244" s="86"/>
      <c r="E244" s="86"/>
      <c r="F244" s="86"/>
      <c r="G244" s="99" t="s">
        <v>771</v>
      </c>
      <c r="H244" s="107">
        <v>2.08</v>
      </c>
      <c r="I244" s="107">
        <v>1.04</v>
      </c>
      <c r="J244" s="107">
        <v>0</v>
      </c>
      <c r="K244" s="107">
        <v>3.12</v>
      </c>
      <c r="L244" s="100"/>
    </row>
    <row r="245" spans="1:12" x14ac:dyDescent="0.3">
      <c r="A245" s="98" t="s">
        <v>772</v>
      </c>
      <c r="B245" s="85" t="s">
        <v>379</v>
      </c>
      <c r="C245" s="86"/>
      <c r="D245" s="86"/>
      <c r="E245" s="86"/>
      <c r="F245" s="86"/>
      <c r="G245" s="99" t="s">
        <v>773</v>
      </c>
      <c r="H245" s="107">
        <v>192.66</v>
      </c>
      <c r="I245" s="107">
        <v>96.33</v>
      </c>
      <c r="J245" s="107">
        <v>0</v>
      </c>
      <c r="K245" s="107">
        <v>288.99</v>
      </c>
      <c r="L245" s="100"/>
    </row>
    <row r="246" spans="1:12" x14ac:dyDescent="0.3">
      <c r="A246" s="101" t="s">
        <v>379</v>
      </c>
      <c r="B246" s="85" t="s">
        <v>379</v>
      </c>
      <c r="C246" s="86"/>
      <c r="D246" s="86"/>
      <c r="E246" s="86"/>
      <c r="F246" s="86"/>
      <c r="G246" s="102" t="s">
        <v>379</v>
      </c>
      <c r="H246" s="108"/>
      <c r="I246" s="108"/>
      <c r="J246" s="108"/>
      <c r="K246" s="108"/>
      <c r="L246" s="103"/>
    </row>
    <row r="247" spans="1:12" x14ac:dyDescent="0.3">
      <c r="A247" s="93" t="s">
        <v>774</v>
      </c>
      <c r="B247" s="85" t="s">
        <v>379</v>
      </c>
      <c r="C247" s="86"/>
      <c r="D247" s="86"/>
      <c r="E247" s="86"/>
      <c r="F247" s="94" t="s">
        <v>775</v>
      </c>
      <c r="G247" s="95"/>
      <c r="H247" s="84">
        <v>11568.32</v>
      </c>
      <c r="I247" s="84">
        <v>9607.1</v>
      </c>
      <c r="J247" s="84">
        <v>3003.73</v>
      </c>
      <c r="K247" s="84">
        <v>18171.689999999999</v>
      </c>
      <c r="L247" s="109">
        <f>I247-J247</f>
        <v>6603.3700000000008</v>
      </c>
    </row>
    <row r="248" spans="1:12" x14ac:dyDescent="0.3">
      <c r="A248" s="98" t="s">
        <v>776</v>
      </c>
      <c r="B248" s="85" t="s">
        <v>379</v>
      </c>
      <c r="C248" s="86"/>
      <c r="D248" s="86"/>
      <c r="E248" s="86"/>
      <c r="F248" s="86"/>
      <c r="G248" s="99" t="s">
        <v>757</v>
      </c>
      <c r="H248" s="107">
        <v>7680</v>
      </c>
      <c r="I248" s="107">
        <v>3840</v>
      </c>
      <c r="J248" s="107">
        <v>0</v>
      </c>
      <c r="K248" s="107">
        <v>11520</v>
      </c>
      <c r="L248" s="100"/>
    </row>
    <row r="249" spans="1:12" x14ac:dyDescent="0.3">
      <c r="A249" s="98" t="s">
        <v>777</v>
      </c>
      <c r="B249" s="85" t="s">
        <v>379</v>
      </c>
      <c r="C249" s="86"/>
      <c r="D249" s="86"/>
      <c r="E249" s="86"/>
      <c r="F249" s="86"/>
      <c r="G249" s="99" t="s">
        <v>759</v>
      </c>
      <c r="H249" s="107">
        <v>-546.14</v>
      </c>
      <c r="I249" s="107">
        <v>2730.67</v>
      </c>
      <c r="J249" s="107">
        <v>2184.5300000000002</v>
      </c>
      <c r="K249" s="107">
        <v>0</v>
      </c>
      <c r="L249" s="100"/>
    </row>
    <row r="250" spans="1:12" x14ac:dyDescent="0.3">
      <c r="A250" s="98" t="s">
        <v>778</v>
      </c>
      <c r="B250" s="85" t="s">
        <v>379</v>
      </c>
      <c r="C250" s="86"/>
      <c r="D250" s="86"/>
      <c r="E250" s="86"/>
      <c r="F250" s="86"/>
      <c r="G250" s="99" t="s">
        <v>761</v>
      </c>
      <c r="H250" s="107">
        <v>819.2</v>
      </c>
      <c r="I250" s="107">
        <v>1228.8</v>
      </c>
      <c r="J250" s="107">
        <v>819.2</v>
      </c>
      <c r="K250" s="107">
        <v>1228.8</v>
      </c>
      <c r="L250" s="100"/>
    </row>
    <row r="251" spans="1:12" x14ac:dyDescent="0.3">
      <c r="A251" s="98" t="s">
        <v>779</v>
      </c>
      <c r="B251" s="85" t="s">
        <v>379</v>
      </c>
      <c r="C251" s="86"/>
      <c r="D251" s="86"/>
      <c r="E251" s="86"/>
      <c r="F251" s="86"/>
      <c r="G251" s="99" t="s">
        <v>763</v>
      </c>
      <c r="H251" s="107">
        <v>1536</v>
      </c>
      <c r="I251" s="107">
        <v>768</v>
      </c>
      <c r="J251" s="107">
        <v>0</v>
      </c>
      <c r="K251" s="107">
        <v>2304</v>
      </c>
      <c r="L251" s="100"/>
    </row>
    <row r="252" spans="1:12" x14ac:dyDescent="0.3">
      <c r="A252" s="98" t="s">
        <v>780</v>
      </c>
      <c r="B252" s="85" t="s">
        <v>379</v>
      </c>
      <c r="C252" s="86"/>
      <c r="D252" s="86"/>
      <c r="E252" s="86"/>
      <c r="F252" s="86"/>
      <c r="G252" s="99" t="s">
        <v>765</v>
      </c>
      <c r="H252" s="107">
        <v>614.4</v>
      </c>
      <c r="I252" s="107">
        <v>307.2</v>
      </c>
      <c r="J252" s="107">
        <v>0</v>
      </c>
      <c r="K252" s="107">
        <v>921.6</v>
      </c>
      <c r="L252" s="100"/>
    </row>
    <row r="253" spans="1:12" x14ac:dyDescent="0.3">
      <c r="A253" s="98" t="s">
        <v>781</v>
      </c>
      <c r="B253" s="85" t="s">
        <v>379</v>
      </c>
      <c r="C253" s="86"/>
      <c r="D253" s="86"/>
      <c r="E253" s="86"/>
      <c r="F253" s="86"/>
      <c r="G253" s="99" t="s">
        <v>769</v>
      </c>
      <c r="H253" s="107">
        <v>1270.1199999999999</v>
      </c>
      <c r="I253" s="107">
        <v>635.05999999999995</v>
      </c>
      <c r="J253" s="107">
        <v>0</v>
      </c>
      <c r="K253" s="107">
        <v>1905.18</v>
      </c>
      <c r="L253" s="100"/>
    </row>
    <row r="254" spans="1:12" x14ac:dyDescent="0.3">
      <c r="A254" s="98" t="s">
        <v>782</v>
      </c>
      <c r="B254" s="85" t="s">
        <v>379</v>
      </c>
      <c r="C254" s="86"/>
      <c r="D254" s="86"/>
      <c r="E254" s="86"/>
      <c r="F254" s="86"/>
      <c r="G254" s="99" t="s">
        <v>771</v>
      </c>
      <c r="H254" s="107">
        <v>2.08</v>
      </c>
      <c r="I254" s="107">
        <v>1.04</v>
      </c>
      <c r="J254" s="107">
        <v>0</v>
      </c>
      <c r="K254" s="107">
        <v>3.12</v>
      </c>
      <c r="L254" s="100"/>
    </row>
    <row r="255" spans="1:12" x14ac:dyDescent="0.3">
      <c r="A255" s="98" t="s">
        <v>783</v>
      </c>
      <c r="B255" s="85" t="s">
        <v>379</v>
      </c>
      <c r="C255" s="86"/>
      <c r="D255" s="86"/>
      <c r="E255" s="86"/>
      <c r="F255" s="86"/>
      <c r="G255" s="99" t="s">
        <v>773</v>
      </c>
      <c r="H255" s="107">
        <v>192.66</v>
      </c>
      <c r="I255" s="107">
        <v>96.33</v>
      </c>
      <c r="J255" s="107">
        <v>0</v>
      </c>
      <c r="K255" s="107">
        <v>288.99</v>
      </c>
      <c r="L255" s="100"/>
    </row>
    <row r="256" spans="1:12" x14ac:dyDescent="0.3">
      <c r="A256" s="101" t="s">
        <v>379</v>
      </c>
      <c r="B256" s="85" t="s">
        <v>379</v>
      </c>
      <c r="C256" s="86"/>
      <c r="D256" s="86"/>
      <c r="E256" s="86"/>
      <c r="F256" s="86"/>
      <c r="G256" s="102" t="s">
        <v>379</v>
      </c>
      <c r="H256" s="108"/>
      <c r="I256" s="108"/>
      <c r="J256" s="108"/>
      <c r="K256" s="108"/>
      <c r="L256" s="103"/>
    </row>
    <row r="257" spans="1:12" x14ac:dyDescent="0.3">
      <c r="A257" s="93" t="s">
        <v>784</v>
      </c>
      <c r="B257" s="85" t="s">
        <v>379</v>
      </c>
      <c r="C257" s="86"/>
      <c r="D257" s="86"/>
      <c r="E257" s="94" t="s">
        <v>785</v>
      </c>
      <c r="F257" s="95"/>
      <c r="G257" s="95"/>
      <c r="H257" s="84">
        <v>959414.97</v>
      </c>
      <c r="I257" s="84">
        <v>1114999.56</v>
      </c>
      <c r="J257" s="84">
        <v>594963.66</v>
      </c>
      <c r="K257" s="84">
        <v>1479450.87</v>
      </c>
      <c r="L257" s="96"/>
    </row>
    <row r="258" spans="1:12" x14ac:dyDescent="0.3">
      <c r="A258" s="93" t="s">
        <v>786</v>
      </c>
      <c r="B258" s="85" t="s">
        <v>379</v>
      </c>
      <c r="C258" s="86"/>
      <c r="D258" s="86"/>
      <c r="E258" s="86"/>
      <c r="F258" s="94" t="s">
        <v>755</v>
      </c>
      <c r="G258" s="95"/>
      <c r="H258" s="84">
        <v>74081.929999999993</v>
      </c>
      <c r="I258" s="84">
        <v>140298.20000000001</v>
      </c>
      <c r="J258" s="84">
        <v>80114.02</v>
      </c>
      <c r="K258" s="84">
        <v>134266.10999999999</v>
      </c>
      <c r="L258" s="109">
        <f>I258-J258</f>
        <v>60184.180000000008</v>
      </c>
    </row>
    <row r="259" spans="1:12" x14ac:dyDescent="0.3">
      <c r="A259" s="98" t="s">
        <v>787</v>
      </c>
      <c r="B259" s="85" t="s">
        <v>379</v>
      </c>
      <c r="C259" s="86"/>
      <c r="D259" s="86"/>
      <c r="E259" s="86"/>
      <c r="F259" s="86"/>
      <c r="G259" s="99" t="s">
        <v>757</v>
      </c>
      <c r="H259" s="107">
        <v>63515</v>
      </c>
      <c r="I259" s="107">
        <v>32712.38</v>
      </c>
      <c r="J259" s="107">
        <v>0</v>
      </c>
      <c r="K259" s="107">
        <v>96227.38</v>
      </c>
      <c r="L259" s="100"/>
    </row>
    <row r="260" spans="1:12" x14ac:dyDescent="0.3">
      <c r="A260" s="98" t="s">
        <v>788</v>
      </c>
      <c r="B260" s="85" t="s">
        <v>379</v>
      </c>
      <c r="C260" s="86"/>
      <c r="D260" s="86"/>
      <c r="E260" s="86"/>
      <c r="F260" s="86"/>
      <c r="G260" s="99" t="s">
        <v>759</v>
      </c>
      <c r="H260" s="107">
        <v>-35120.58</v>
      </c>
      <c r="I260" s="107">
        <v>74050.36</v>
      </c>
      <c r="J260" s="107">
        <v>70537.75</v>
      </c>
      <c r="K260" s="107">
        <v>-31607.97</v>
      </c>
      <c r="L260" s="100"/>
    </row>
    <row r="261" spans="1:12" x14ac:dyDescent="0.3">
      <c r="A261" s="98" t="s">
        <v>789</v>
      </c>
      <c r="B261" s="85" t="s">
        <v>379</v>
      </c>
      <c r="C261" s="86"/>
      <c r="D261" s="86"/>
      <c r="E261" s="86"/>
      <c r="F261" s="86"/>
      <c r="G261" s="99" t="s">
        <v>761</v>
      </c>
      <c r="H261" s="107">
        <v>7647.56</v>
      </c>
      <c r="I261" s="107">
        <v>11397.64</v>
      </c>
      <c r="J261" s="107">
        <v>7991.51</v>
      </c>
      <c r="K261" s="107">
        <v>11053.69</v>
      </c>
      <c r="L261" s="100"/>
    </row>
    <row r="262" spans="1:12" x14ac:dyDescent="0.3">
      <c r="A262" s="98" t="s">
        <v>790</v>
      </c>
      <c r="B262" s="85" t="s">
        <v>379</v>
      </c>
      <c r="C262" s="86"/>
      <c r="D262" s="86"/>
      <c r="E262" s="86"/>
      <c r="F262" s="86"/>
      <c r="G262" s="99" t="s">
        <v>791</v>
      </c>
      <c r="H262" s="107">
        <v>-1285.76</v>
      </c>
      <c r="I262" s="107">
        <v>0</v>
      </c>
      <c r="J262" s="107">
        <v>0.01</v>
      </c>
      <c r="K262" s="107">
        <v>-1285.77</v>
      </c>
      <c r="L262" s="100"/>
    </row>
    <row r="263" spans="1:12" x14ac:dyDescent="0.3">
      <c r="A263" s="98" t="s">
        <v>792</v>
      </c>
      <c r="B263" s="85" t="s">
        <v>379</v>
      </c>
      <c r="C263" s="86"/>
      <c r="D263" s="86"/>
      <c r="E263" s="86"/>
      <c r="F263" s="86"/>
      <c r="G263" s="99" t="s">
        <v>763</v>
      </c>
      <c r="H263" s="107">
        <v>17526.830000000002</v>
      </c>
      <c r="I263" s="107">
        <v>9097.33</v>
      </c>
      <c r="J263" s="107">
        <v>0</v>
      </c>
      <c r="K263" s="107">
        <v>26624.16</v>
      </c>
      <c r="L263" s="100"/>
    </row>
    <row r="264" spans="1:12" x14ac:dyDescent="0.3">
      <c r="A264" s="98" t="s">
        <v>793</v>
      </c>
      <c r="B264" s="85" t="s">
        <v>379</v>
      </c>
      <c r="C264" s="86"/>
      <c r="D264" s="86"/>
      <c r="E264" s="86"/>
      <c r="F264" s="86"/>
      <c r="G264" s="99" t="s">
        <v>765</v>
      </c>
      <c r="H264" s="107">
        <v>5338.66</v>
      </c>
      <c r="I264" s="107">
        <v>2759.65</v>
      </c>
      <c r="J264" s="107">
        <v>0</v>
      </c>
      <c r="K264" s="107">
        <v>8098.31</v>
      </c>
      <c r="L264" s="100"/>
    </row>
    <row r="265" spans="1:12" x14ac:dyDescent="0.3">
      <c r="A265" s="98" t="s">
        <v>794</v>
      </c>
      <c r="B265" s="85" t="s">
        <v>379</v>
      </c>
      <c r="C265" s="86"/>
      <c r="D265" s="86"/>
      <c r="E265" s="86"/>
      <c r="F265" s="86"/>
      <c r="G265" s="99" t="s">
        <v>767</v>
      </c>
      <c r="H265" s="107">
        <v>669.38</v>
      </c>
      <c r="I265" s="107">
        <v>345.5</v>
      </c>
      <c r="J265" s="107">
        <v>0</v>
      </c>
      <c r="K265" s="107">
        <v>1014.88</v>
      </c>
      <c r="L265" s="100"/>
    </row>
    <row r="266" spans="1:12" x14ac:dyDescent="0.3">
      <c r="A266" s="98" t="s">
        <v>795</v>
      </c>
      <c r="B266" s="85" t="s">
        <v>379</v>
      </c>
      <c r="C266" s="86"/>
      <c r="D266" s="86"/>
      <c r="E266" s="86"/>
      <c r="F266" s="86"/>
      <c r="G266" s="99" t="s">
        <v>769</v>
      </c>
      <c r="H266" s="107">
        <v>4141.3</v>
      </c>
      <c r="I266" s="107">
        <v>3369.29</v>
      </c>
      <c r="J266" s="107">
        <v>979.43</v>
      </c>
      <c r="K266" s="107">
        <v>6531.16</v>
      </c>
      <c r="L266" s="100"/>
    </row>
    <row r="267" spans="1:12" x14ac:dyDescent="0.3">
      <c r="A267" s="98" t="s">
        <v>796</v>
      </c>
      <c r="B267" s="85" t="s">
        <v>379</v>
      </c>
      <c r="C267" s="86"/>
      <c r="D267" s="86"/>
      <c r="E267" s="86"/>
      <c r="F267" s="86"/>
      <c r="G267" s="99" t="s">
        <v>771</v>
      </c>
      <c r="H267" s="107">
        <v>154.47</v>
      </c>
      <c r="I267" s="107">
        <v>57.68</v>
      </c>
      <c r="J267" s="107">
        <v>0</v>
      </c>
      <c r="K267" s="107">
        <v>212.15</v>
      </c>
      <c r="L267" s="100"/>
    </row>
    <row r="268" spans="1:12" x14ac:dyDescent="0.3">
      <c r="A268" s="98" t="s">
        <v>797</v>
      </c>
      <c r="B268" s="85" t="s">
        <v>379</v>
      </c>
      <c r="C268" s="86"/>
      <c r="D268" s="86"/>
      <c r="E268" s="86"/>
      <c r="F268" s="86"/>
      <c r="G268" s="99" t="s">
        <v>773</v>
      </c>
      <c r="H268" s="107">
        <v>9557.9500000000007</v>
      </c>
      <c r="I268" s="107">
        <v>4838</v>
      </c>
      <c r="J268" s="107">
        <v>0</v>
      </c>
      <c r="K268" s="107">
        <v>14395.95</v>
      </c>
      <c r="L268" s="100"/>
    </row>
    <row r="269" spans="1:12" x14ac:dyDescent="0.3">
      <c r="A269" s="98" t="s">
        <v>798</v>
      </c>
      <c r="B269" s="85" t="s">
        <v>379</v>
      </c>
      <c r="C269" s="86"/>
      <c r="D269" s="86"/>
      <c r="E269" s="86"/>
      <c r="F269" s="86"/>
      <c r="G269" s="99" t="s">
        <v>799</v>
      </c>
      <c r="H269" s="107">
        <v>1795.85</v>
      </c>
      <c r="I269" s="107">
        <v>1610.08</v>
      </c>
      <c r="J269" s="107">
        <v>605.32000000000005</v>
      </c>
      <c r="K269" s="107">
        <v>2800.61</v>
      </c>
      <c r="L269" s="100"/>
    </row>
    <row r="270" spans="1:12" x14ac:dyDescent="0.3">
      <c r="A270" s="98" t="s">
        <v>800</v>
      </c>
      <c r="B270" s="85" t="s">
        <v>379</v>
      </c>
      <c r="C270" s="86"/>
      <c r="D270" s="86"/>
      <c r="E270" s="86"/>
      <c r="F270" s="86"/>
      <c r="G270" s="99" t="s">
        <v>801</v>
      </c>
      <c r="H270" s="107">
        <v>141.27000000000001</v>
      </c>
      <c r="I270" s="107">
        <v>60.29</v>
      </c>
      <c r="J270" s="107">
        <v>0</v>
      </c>
      <c r="K270" s="107">
        <v>201.56</v>
      </c>
      <c r="L270" s="100"/>
    </row>
    <row r="271" spans="1:12" x14ac:dyDescent="0.3">
      <c r="A271" s="101" t="s">
        <v>379</v>
      </c>
      <c r="B271" s="85" t="s">
        <v>379</v>
      </c>
      <c r="C271" s="86"/>
      <c r="D271" s="86"/>
      <c r="E271" s="86"/>
      <c r="F271" s="86"/>
      <c r="G271" s="102" t="s">
        <v>379</v>
      </c>
      <c r="H271" s="108"/>
      <c r="I271" s="108"/>
      <c r="J271" s="108"/>
      <c r="K271" s="108"/>
      <c r="L271" s="103"/>
    </row>
    <row r="272" spans="1:12" x14ac:dyDescent="0.3">
      <c r="A272" s="93" t="s">
        <v>802</v>
      </c>
      <c r="B272" s="85" t="s">
        <v>379</v>
      </c>
      <c r="C272" s="86"/>
      <c r="D272" s="86"/>
      <c r="E272" s="86"/>
      <c r="F272" s="94" t="s">
        <v>775</v>
      </c>
      <c r="G272" s="95"/>
      <c r="H272" s="84">
        <v>885333.04</v>
      </c>
      <c r="I272" s="84">
        <v>974701.36</v>
      </c>
      <c r="J272" s="84">
        <v>514849.64</v>
      </c>
      <c r="K272" s="84">
        <v>1345184.76</v>
      </c>
      <c r="L272" s="109">
        <f>I272-J272</f>
        <v>459851.72</v>
      </c>
    </row>
    <row r="273" spans="1:12" x14ac:dyDescent="0.3">
      <c r="A273" s="98" t="s">
        <v>803</v>
      </c>
      <c r="B273" s="85" t="s">
        <v>379</v>
      </c>
      <c r="C273" s="86"/>
      <c r="D273" s="86"/>
      <c r="E273" s="86"/>
      <c r="F273" s="86"/>
      <c r="G273" s="99" t="s">
        <v>757</v>
      </c>
      <c r="H273" s="107">
        <v>433252.12</v>
      </c>
      <c r="I273" s="107">
        <v>221630.09</v>
      </c>
      <c r="J273" s="107">
        <v>5770.14</v>
      </c>
      <c r="K273" s="107">
        <v>649112.06999999995</v>
      </c>
      <c r="L273" s="100"/>
    </row>
    <row r="274" spans="1:12" x14ac:dyDescent="0.3">
      <c r="A274" s="98" t="s">
        <v>804</v>
      </c>
      <c r="B274" s="85" t="s">
        <v>379</v>
      </c>
      <c r="C274" s="86"/>
      <c r="D274" s="86"/>
      <c r="E274" s="86"/>
      <c r="F274" s="86"/>
      <c r="G274" s="99" t="s">
        <v>759</v>
      </c>
      <c r="H274" s="107">
        <v>27362.18</v>
      </c>
      <c r="I274" s="107">
        <v>463471.14</v>
      </c>
      <c r="J274" s="107">
        <v>437746.19</v>
      </c>
      <c r="K274" s="107">
        <v>53087.13</v>
      </c>
      <c r="L274" s="100"/>
    </row>
    <row r="275" spans="1:12" x14ac:dyDescent="0.3">
      <c r="A275" s="98" t="s">
        <v>805</v>
      </c>
      <c r="B275" s="85" t="s">
        <v>379</v>
      </c>
      <c r="C275" s="86"/>
      <c r="D275" s="86"/>
      <c r="E275" s="86"/>
      <c r="F275" s="86"/>
      <c r="G275" s="99" t="s">
        <v>761</v>
      </c>
      <c r="H275" s="107">
        <v>54664.73</v>
      </c>
      <c r="I275" s="107">
        <v>79877.34</v>
      </c>
      <c r="J275" s="107">
        <v>53822.19</v>
      </c>
      <c r="K275" s="107">
        <v>80719.88</v>
      </c>
      <c r="L275" s="100"/>
    </row>
    <row r="276" spans="1:12" x14ac:dyDescent="0.3">
      <c r="A276" s="98" t="s">
        <v>806</v>
      </c>
      <c r="B276" s="85" t="s">
        <v>379</v>
      </c>
      <c r="C276" s="86"/>
      <c r="D276" s="86"/>
      <c r="E276" s="86"/>
      <c r="F276" s="86"/>
      <c r="G276" s="99" t="s">
        <v>791</v>
      </c>
      <c r="H276" s="107">
        <v>2934.73</v>
      </c>
      <c r="I276" s="107">
        <v>0</v>
      </c>
      <c r="J276" s="107">
        <v>0</v>
      </c>
      <c r="K276" s="107">
        <v>2934.73</v>
      </c>
      <c r="L276" s="100"/>
    </row>
    <row r="277" spans="1:12" x14ac:dyDescent="0.3">
      <c r="A277" s="98" t="s">
        <v>807</v>
      </c>
      <c r="B277" s="85" t="s">
        <v>379</v>
      </c>
      <c r="C277" s="86"/>
      <c r="D277" s="86"/>
      <c r="E277" s="86"/>
      <c r="F277" s="86"/>
      <c r="G277" s="99" t="s">
        <v>808</v>
      </c>
      <c r="H277" s="107">
        <v>778.71</v>
      </c>
      <c r="I277" s="107">
        <v>973.39</v>
      </c>
      <c r="J277" s="107">
        <v>0</v>
      </c>
      <c r="K277" s="107">
        <v>1752.1</v>
      </c>
      <c r="L277" s="100"/>
    </row>
    <row r="278" spans="1:12" x14ac:dyDescent="0.3">
      <c r="A278" s="98" t="s">
        <v>809</v>
      </c>
      <c r="B278" s="85" t="s">
        <v>379</v>
      </c>
      <c r="C278" s="86"/>
      <c r="D278" s="86"/>
      <c r="E278" s="86"/>
      <c r="F278" s="86"/>
      <c r="G278" s="99" t="s">
        <v>763</v>
      </c>
      <c r="H278" s="107">
        <v>131168.26</v>
      </c>
      <c r="I278" s="107">
        <v>66758.77</v>
      </c>
      <c r="J278" s="107">
        <v>0</v>
      </c>
      <c r="K278" s="107">
        <v>197927.03</v>
      </c>
      <c r="L278" s="100"/>
    </row>
    <row r="279" spans="1:12" x14ac:dyDescent="0.3">
      <c r="A279" s="98" t="s">
        <v>810</v>
      </c>
      <c r="B279" s="85" t="s">
        <v>379</v>
      </c>
      <c r="C279" s="86"/>
      <c r="D279" s="86"/>
      <c r="E279" s="86"/>
      <c r="F279" s="86"/>
      <c r="G279" s="99" t="s">
        <v>765</v>
      </c>
      <c r="H279" s="107">
        <v>41328.06</v>
      </c>
      <c r="I279" s="107">
        <v>19969.34</v>
      </c>
      <c r="J279" s="107">
        <v>0</v>
      </c>
      <c r="K279" s="107">
        <v>61297.4</v>
      </c>
      <c r="L279" s="100"/>
    </row>
    <row r="280" spans="1:12" x14ac:dyDescent="0.3">
      <c r="A280" s="98" t="s">
        <v>811</v>
      </c>
      <c r="B280" s="85" t="s">
        <v>379</v>
      </c>
      <c r="C280" s="86"/>
      <c r="D280" s="86"/>
      <c r="E280" s="86"/>
      <c r="F280" s="86"/>
      <c r="G280" s="99" t="s">
        <v>767</v>
      </c>
      <c r="H280" s="107">
        <v>4934.8999999999996</v>
      </c>
      <c r="I280" s="107">
        <v>2517.39</v>
      </c>
      <c r="J280" s="107">
        <v>0</v>
      </c>
      <c r="K280" s="107">
        <v>7452.29</v>
      </c>
      <c r="L280" s="100"/>
    </row>
    <row r="281" spans="1:12" x14ac:dyDescent="0.3">
      <c r="A281" s="98" t="s">
        <v>812</v>
      </c>
      <c r="B281" s="85" t="s">
        <v>379</v>
      </c>
      <c r="C281" s="86"/>
      <c r="D281" s="86"/>
      <c r="E281" s="86"/>
      <c r="F281" s="86"/>
      <c r="G281" s="99" t="s">
        <v>769</v>
      </c>
      <c r="H281" s="107">
        <v>49993.62</v>
      </c>
      <c r="I281" s="107">
        <v>36633.440000000002</v>
      </c>
      <c r="J281" s="107">
        <v>10088.91</v>
      </c>
      <c r="K281" s="107">
        <v>76538.149999999994</v>
      </c>
      <c r="L281" s="100"/>
    </row>
    <row r="282" spans="1:12" x14ac:dyDescent="0.3">
      <c r="A282" s="98" t="s">
        <v>813</v>
      </c>
      <c r="B282" s="85" t="s">
        <v>379</v>
      </c>
      <c r="C282" s="86"/>
      <c r="D282" s="86"/>
      <c r="E282" s="86"/>
      <c r="F282" s="86"/>
      <c r="G282" s="99" t="s">
        <v>771</v>
      </c>
      <c r="H282" s="107">
        <v>1579.1</v>
      </c>
      <c r="I282" s="107">
        <v>2085.13</v>
      </c>
      <c r="J282" s="107">
        <v>0.01</v>
      </c>
      <c r="K282" s="107">
        <v>3664.22</v>
      </c>
      <c r="L282" s="100"/>
    </row>
    <row r="283" spans="1:12" x14ac:dyDescent="0.3">
      <c r="A283" s="98" t="s">
        <v>814</v>
      </c>
      <c r="B283" s="85" t="s">
        <v>379</v>
      </c>
      <c r="C283" s="86"/>
      <c r="D283" s="86"/>
      <c r="E283" s="86"/>
      <c r="F283" s="86"/>
      <c r="G283" s="99" t="s">
        <v>773</v>
      </c>
      <c r="H283" s="107">
        <v>105984.79</v>
      </c>
      <c r="I283" s="107">
        <v>54324.11</v>
      </c>
      <c r="J283" s="107">
        <v>0</v>
      </c>
      <c r="K283" s="107">
        <v>160308.9</v>
      </c>
      <c r="L283" s="100"/>
    </row>
    <row r="284" spans="1:12" x14ac:dyDescent="0.3">
      <c r="A284" s="98" t="s">
        <v>815</v>
      </c>
      <c r="B284" s="85" t="s">
        <v>379</v>
      </c>
      <c r="C284" s="86"/>
      <c r="D284" s="86"/>
      <c r="E284" s="86"/>
      <c r="F284" s="86"/>
      <c r="G284" s="99" t="s">
        <v>799</v>
      </c>
      <c r="H284" s="107">
        <v>29787.040000000001</v>
      </c>
      <c r="I284" s="107">
        <v>26138.82</v>
      </c>
      <c r="J284" s="107">
        <v>7422.2</v>
      </c>
      <c r="K284" s="107">
        <v>48503.66</v>
      </c>
      <c r="L284" s="100"/>
    </row>
    <row r="285" spans="1:12" x14ac:dyDescent="0.3">
      <c r="A285" s="98" t="s">
        <v>816</v>
      </c>
      <c r="B285" s="85" t="s">
        <v>379</v>
      </c>
      <c r="C285" s="86"/>
      <c r="D285" s="86"/>
      <c r="E285" s="86"/>
      <c r="F285" s="86"/>
      <c r="G285" s="99" t="s">
        <v>801</v>
      </c>
      <c r="H285" s="107">
        <v>644.79999999999995</v>
      </c>
      <c r="I285" s="107">
        <v>322.39999999999998</v>
      </c>
      <c r="J285" s="107">
        <v>0</v>
      </c>
      <c r="K285" s="107">
        <v>967.2</v>
      </c>
      <c r="L285" s="100"/>
    </row>
    <row r="286" spans="1:12" x14ac:dyDescent="0.3">
      <c r="A286" s="98" t="s">
        <v>817</v>
      </c>
      <c r="B286" s="85" t="s">
        <v>379</v>
      </c>
      <c r="C286" s="86"/>
      <c r="D286" s="86"/>
      <c r="E286" s="86"/>
      <c r="F286" s="86"/>
      <c r="G286" s="99" t="s">
        <v>818</v>
      </c>
      <c r="H286" s="107">
        <v>920</v>
      </c>
      <c r="I286" s="107">
        <v>0</v>
      </c>
      <c r="J286" s="107">
        <v>0</v>
      </c>
      <c r="K286" s="107">
        <v>920</v>
      </c>
      <c r="L286" s="100"/>
    </row>
    <row r="287" spans="1:12" x14ac:dyDescent="0.3">
      <c r="A287" s="101" t="s">
        <v>379</v>
      </c>
      <c r="B287" s="85" t="s">
        <v>379</v>
      </c>
      <c r="C287" s="86"/>
      <c r="D287" s="86"/>
      <c r="E287" s="86"/>
      <c r="F287" s="86"/>
      <c r="G287" s="102" t="s">
        <v>379</v>
      </c>
      <c r="H287" s="108"/>
      <c r="I287" s="108"/>
      <c r="J287" s="108"/>
      <c r="K287" s="108"/>
      <c r="L287" s="103"/>
    </row>
    <row r="288" spans="1:12" x14ac:dyDescent="0.3">
      <c r="A288" s="93" t="s">
        <v>819</v>
      </c>
      <c r="B288" s="85" t="s">
        <v>379</v>
      </c>
      <c r="C288" s="86"/>
      <c r="D288" s="86"/>
      <c r="E288" s="94" t="s">
        <v>820</v>
      </c>
      <c r="F288" s="95"/>
      <c r="G288" s="95"/>
      <c r="H288" s="84">
        <v>329781.42</v>
      </c>
      <c r="I288" s="84">
        <v>193123.51</v>
      </c>
      <c r="J288" s="84">
        <v>5381.63</v>
      </c>
      <c r="K288" s="84">
        <v>517523.3</v>
      </c>
      <c r="L288" s="96"/>
    </row>
    <row r="289" spans="1:12" x14ac:dyDescent="0.3">
      <c r="A289" s="93" t="s">
        <v>821</v>
      </c>
      <c r="B289" s="85" t="s">
        <v>379</v>
      </c>
      <c r="C289" s="86"/>
      <c r="D289" s="86"/>
      <c r="E289" s="86"/>
      <c r="F289" s="94" t="s">
        <v>755</v>
      </c>
      <c r="G289" s="95"/>
      <c r="H289" s="84">
        <v>139.08000000000001</v>
      </c>
      <c r="I289" s="84">
        <v>209.18</v>
      </c>
      <c r="J289" s="84">
        <v>0</v>
      </c>
      <c r="K289" s="84">
        <v>348.26</v>
      </c>
      <c r="L289" s="109">
        <f>I289-J289</f>
        <v>209.18</v>
      </c>
    </row>
    <row r="290" spans="1:12" x14ac:dyDescent="0.3">
      <c r="A290" s="98" t="s">
        <v>822</v>
      </c>
      <c r="B290" s="85" t="s">
        <v>379</v>
      </c>
      <c r="C290" s="86"/>
      <c r="D290" s="86"/>
      <c r="E290" s="86"/>
      <c r="F290" s="86"/>
      <c r="G290" s="99" t="s">
        <v>771</v>
      </c>
      <c r="H290" s="107">
        <v>0</v>
      </c>
      <c r="I290" s="107">
        <v>1.04</v>
      </c>
      <c r="J290" s="107">
        <v>0</v>
      </c>
      <c r="K290" s="107">
        <v>1.04</v>
      </c>
      <c r="L290" s="100"/>
    </row>
    <row r="291" spans="1:12" x14ac:dyDescent="0.3">
      <c r="A291" s="98" t="s">
        <v>823</v>
      </c>
      <c r="B291" s="85" t="s">
        <v>379</v>
      </c>
      <c r="C291" s="86"/>
      <c r="D291" s="86"/>
      <c r="E291" s="86"/>
      <c r="F291" s="86"/>
      <c r="G291" s="99" t="s">
        <v>799</v>
      </c>
      <c r="H291" s="107">
        <v>28.68</v>
      </c>
      <c r="I291" s="107">
        <v>64.14</v>
      </c>
      <c r="J291" s="107">
        <v>0</v>
      </c>
      <c r="K291" s="107">
        <v>92.82</v>
      </c>
      <c r="L291" s="100"/>
    </row>
    <row r="292" spans="1:12" x14ac:dyDescent="0.3">
      <c r="A292" s="98" t="s">
        <v>824</v>
      </c>
      <c r="B292" s="85" t="s">
        <v>379</v>
      </c>
      <c r="C292" s="86"/>
      <c r="D292" s="86"/>
      <c r="E292" s="86"/>
      <c r="F292" s="86"/>
      <c r="G292" s="99" t="s">
        <v>818</v>
      </c>
      <c r="H292" s="107">
        <v>110.4</v>
      </c>
      <c r="I292" s="107">
        <v>144</v>
      </c>
      <c r="J292" s="107">
        <v>0</v>
      </c>
      <c r="K292" s="107">
        <v>254.4</v>
      </c>
      <c r="L292" s="100"/>
    </row>
    <row r="293" spans="1:12" x14ac:dyDescent="0.3">
      <c r="A293" s="101" t="s">
        <v>379</v>
      </c>
      <c r="B293" s="85" t="s">
        <v>379</v>
      </c>
      <c r="C293" s="86"/>
      <c r="D293" s="86"/>
      <c r="E293" s="86"/>
      <c r="F293" s="86"/>
      <c r="G293" s="102" t="s">
        <v>379</v>
      </c>
      <c r="H293" s="108"/>
      <c r="I293" s="108"/>
      <c r="J293" s="108"/>
      <c r="K293" s="108"/>
      <c r="L293" s="103"/>
    </row>
    <row r="294" spans="1:12" x14ac:dyDescent="0.3">
      <c r="A294" s="93" t="s">
        <v>825</v>
      </c>
      <c r="B294" s="85" t="s">
        <v>379</v>
      </c>
      <c r="C294" s="86"/>
      <c r="D294" s="86"/>
      <c r="E294" s="86"/>
      <c r="F294" s="94" t="s">
        <v>775</v>
      </c>
      <c r="G294" s="95"/>
      <c r="H294" s="84">
        <v>329642.34000000003</v>
      </c>
      <c r="I294" s="84">
        <v>192914.33</v>
      </c>
      <c r="J294" s="84">
        <v>5381.63</v>
      </c>
      <c r="K294" s="84">
        <v>517175.03999999998</v>
      </c>
      <c r="L294" s="109">
        <f>I294-J294</f>
        <v>187532.69999999998</v>
      </c>
    </row>
    <row r="295" spans="1:12" x14ac:dyDescent="0.3">
      <c r="A295" s="98" t="s">
        <v>826</v>
      </c>
      <c r="B295" s="85" t="s">
        <v>379</v>
      </c>
      <c r="C295" s="86"/>
      <c r="D295" s="86"/>
      <c r="E295" s="86"/>
      <c r="F295" s="86"/>
      <c r="G295" s="99" t="s">
        <v>771</v>
      </c>
      <c r="H295" s="107">
        <v>2246.02</v>
      </c>
      <c r="I295" s="107">
        <v>1169.98</v>
      </c>
      <c r="J295" s="107">
        <v>0</v>
      </c>
      <c r="K295" s="107">
        <v>3416</v>
      </c>
      <c r="L295" s="100"/>
    </row>
    <row r="296" spans="1:12" x14ac:dyDescent="0.3">
      <c r="A296" s="98" t="s">
        <v>827</v>
      </c>
      <c r="B296" s="85" t="s">
        <v>379</v>
      </c>
      <c r="C296" s="86"/>
      <c r="D296" s="86"/>
      <c r="E296" s="86"/>
      <c r="F296" s="86"/>
      <c r="G296" s="99" t="s">
        <v>799</v>
      </c>
      <c r="H296" s="107">
        <v>96826.21</v>
      </c>
      <c r="I296" s="107">
        <v>63833.84</v>
      </c>
      <c r="J296" s="107">
        <v>4292.28</v>
      </c>
      <c r="K296" s="107">
        <v>156367.76999999999</v>
      </c>
      <c r="L296" s="100"/>
    </row>
    <row r="297" spans="1:12" x14ac:dyDescent="0.3">
      <c r="A297" s="98" t="s">
        <v>828</v>
      </c>
      <c r="B297" s="85" t="s">
        <v>379</v>
      </c>
      <c r="C297" s="86"/>
      <c r="D297" s="86"/>
      <c r="E297" s="86"/>
      <c r="F297" s="86"/>
      <c r="G297" s="99" t="s">
        <v>818</v>
      </c>
      <c r="H297" s="107">
        <v>230570.11</v>
      </c>
      <c r="I297" s="107">
        <v>127910.51</v>
      </c>
      <c r="J297" s="107">
        <v>1089.3499999999999</v>
      </c>
      <c r="K297" s="107">
        <v>357391.27</v>
      </c>
      <c r="L297" s="100"/>
    </row>
    <row r="298" spans="1:12" x14ac:dyDescent="0.3">
      <c r="A298" s="93" t="s">
        <v>379</v>
      </c>
      <c r="B298" s="85" t="s">
        <v>379</v>
      </c>
      <c r="C298" s="86"/>
      <c r="D298" s="86"/>
      <c r="E298" s="94" t="s">
        <v>379</v>
      </c>
      <c r="F298" s="95"/>
      <c r="G298" s="95"/>
      <c r="H298" s="106"/>
      <c r="I298" s="106"/>
      <c r="J298" s="106"/>
      <c r="K298" s="106"/>
      <c r="L298" s="95"/>
    </row>
    <row r="299" spans="1:12" x14ac:dyDescent="0.3">
      <c r="A299" s="93" t="s">
        <v>829</v>
      </c>
      <c r="B299" s="85" t="s">
        <v>379</v>
      </c>
      <c r="C299" s="86"/>
      <c r="D299" s="94" t="s">
        <v>830</v>
      </c>
      <c r="E299" s="95"/>
      <c r="F299" s="95"/>
      <c r="G299" s="95"/>
      <c r="H299" s="84">
        <v>618539.93999999994</v>
      </c>
      <c r="I299" s="84">
        <v>203930.09</v>
      </c>
      <c r="J299" s="84">
        <v>0</v>
      </c>
      <c r="K299" s="84">
        <v>822470.03</v>
      </c>
      <c r="L299" s="109">
        <f>I299-J299</f>
        <v>203930.09</v>
      </c>
    </row>
    <row r="300" spans="1:12" x14ac:dyDescent="0.3">
      <c r="A300" s="93" t="s">
        <v>831</v>
      </c>
      <c r="B300" s="85" t="s">
        <v>379</v>
      </c>
      <c r="C300" s="86"/>
      <c r="D300" s="86"/>
      <c r="E300" s="94" t="s">
        <v>830</v>
      </c>
      <c r="F300" s="95"/>
      <c r="G300" s="95"/>
      <c r="H300" s="84">
        <v>618539.93999999994</v>
      </c>
      <c r="I300" s="84">
        <v>203930.09</v>
      </c>
      <c r="J300" s="84">
        <v>0</v>
      </c>
      <c r="K300" s="84">
        <v>822470.03</v>
      </c>
      <c r="L300" s="96"/>
    </row>
    <row r="301" spans="1:12" x14ac:dyDescent="0.3">
      <c r="A301" s="93" t="s">
        <v>832</v>
      </c>
      <c r="B301" s="85" t="s">
        <v>379</v>
      </c>
      <c r="C301" s="86"/>
      <c r="D301" s="86"/>
      <c r="E301" s="86"/>
      <c r="F301" s="94" t="s">
        <v>830</v>
      </c>
      <c r="G301" s="95"/>
      <c r="H301" s="84">
        <v>618539.93999999994</v>
      </c>
      <c r="I301" s="84">
        <v>203930.09</v>
      </c>
      <c r="J301" s="84">
        <v>0</v>
      </c>
      <c r="K301" s="84">
        <v>822470.03</v>
      </c>
      <c r="L301" s="109"/>
    </row>
    <row r="302" spans="1:12" x14ac:dyDescent="0.3">
      <c r="A302" s="98" t="s">
        <v>833</v>
      </c>
      <c r="B302" s="85" t="s">
        <v>379</v>
      </c>
      <c r="C302" s="86"/>
      <c r="D302" s="86"/>
      <c r="E302" s="86"/>
      <c r="F302" s="86"/>
      <c r="G302" s="99" t="s">
        <v>834</v>
      </c>
      <c r="H302" s="107">
        <v>5304</v>
      </c>
      <c r="I302" s="107">
        <v>2652</v>
      </c>
      <c r="J302" s="107">
        <v>0</v>
      </c>
      <c r="K302" s="107">
        <v>7956</v>
      </c>
      <c r="L302" s="109">
        <f t="shared" ref="L302:L310" si="0">I302-J302</f>
        <v>2652</v>
      </c>
    </row>
    <row r="303" spans="1:12" x14ac:dyDescent="0.3">
      <c r="A303" s="98" t="s">
        <v>835</v>
      </c>
      <c r="B303" s="85" t="s">
        <v>379</v>
      </c>
      <c r="C303" s="86"/>
      <c r="D303" s="86"/>
      <c r="E303" s="86"/>
      <c r="F303" s="86"/>
      <c r="G303" s="99" t="s">
        <v>836</v>
      </c>
      <c r="H303" s="107">
        <v>1764</v>
      </c>
      <c r="I303" s="107">
        <v>882</v>
      </c>
      <c r="J303" s="107">
        <v>0</v>
      </c>
      <c r="K303" s="107">
        <v>2646</v>
      </c>
      <c r="L303" s="109">
        <f t="shared" si="0"/>
        <v>882</v>
      </c>
    </row>
    <row r="304" spans="1:12" x14ac:dyDescent="0.3">
      <c r="A304" s="98" t="s">
        <v>837</v>
      </c>
      <c r="B304" s="85" t="s">
        <v>379</v>
      </c>
      <c r="C304" s="86"/>
      <c r="D304" s="86"/>
      <c r="E304" s="86"/>
      <c r="F304" s="86"/>
      <c r="G304" s="99" t="s">
        <v>838</v>
      </c>
      <c r="H304" s="107">
        <v>2448.98</v>
      </c>
      <c r="I304" s="107">
        <v>0</v>
      </c>
      <c r="J304" s="107">
        <v>0</v>
      </c>
      <c r="K304" s="107">
        <v>2448.98</v>
      </c>
      <c r="L304" s="109">
        <f t="shared" si="0"/>
        <v>0</v>
      </c>
    </row>
    <row r="305" spans="1:12" x14ac:dyDescent="0.3">
      <c r="A305" s="98" t="s">
        <v>839</v>
      </c>
      <c r="B305" s="85" t="s">
        <v>379</v>
      </c>
      <c r="C305" s="86"/>
      <c r="D305" s="86"/>
      <c r="E305" s="86"/>
      <c r="F305" s="86"/>
      <c r="G305" s="99" t="s">
        <v>840</v>
      </c>
      <c r="H305" s="107">
        <v>22482.59</v>
      </c>
      <c r="I305" s="107">
        <v>0</v>
      </c>
      <c r="J305" s="107">
        <v>0</v>
      </c>
      <c r="K305" s="107">
        <v>22482.59</v>
      </c>
      <c r="L305" s="109">
        <f t="shared" si="0"/>
        <v>0</v>
      </c>
    </row>
    <row r="306" spans="1:12" x14ac:dyDescent="0.3">
      <c r="A306" s="98" t="s">
        <v>841</v>
      </c>
      <c r="B306" s="85" t="s">
        <v>379</v>
      </c>
      <c r="C306" s="86"/>
      <c r="D306" s="86"/>
      <c r="E306" s="86"/>
      <c r="F306" s="86"/>
      <c r="G306" s="99" t="s">
        <v>842</v>
      </c>
      <c r="H306" s="107">
        <v>129060.74</v>
      </c>
      <c r="I306" s="107">
        <v>62577.37</v>
      </c>
      <c r="J306" s="107">
        <v>0</v>
      </c>
      <c r="K306" s="107">
        <v>191638.11</v>
      </c>
      <c r="L306" s="109">
        <f t="shared" si="0"/>
        <v>62577.37</v>
      </c>
    </row>
    <row r="307" spans="1:12" x14ac:dyDescent="0.3">
      <c r="A307" s="98" t="s">
        <v>843</v>
      </c>
      <c r="B307" s="85" t="s">
        <v>379</v>
      </c>
      <c r="C307" s="86"/>
      <c r="D307" s="86"/>
      <c r="E307" s="86"/>
      <c r="F307" s="86"/>
      <c r="G307" s="99" t="s">
        <v>844</v>
      </c>
      <c r="H307" s="107">
        <v>243110.04</v>
      </c>
      <c r="I307" s="107">
        <v>19068.63</v>
      </c>
      <c r="J307" s="107">
        <v>0</v>
      </c>
      <c r="K307" s="107">
        <v>262178.67</v>
      </c>
      <c r="L307" s="109">
        <f t="shared" si="0"/>
        <v>19068.63</v>
      </c>
    </row>
    <row r="308" spans="1:12" x14ac:dyDescent="0.3">
      <c r="A308" s="98" t="s">
        <v>845</v>
      </c>
      <c r="B308" s="85" t="s">
        <v>379</v>
      </c>
      <c r="C308" s="86"/>
      <c r="D308" s="86"/>
      <c r="E308" s="86"/>
      <c r="F308" s="86"/>
      <c r="G308" s="99" t="s">
        <v>846</v>
      </c>
      <c r="H308" s="107">
        <v>182166.24</v>
      </c>
      <c r="I308" s="107">
        <v>104000</v>
      </c>
      <c r="J308" s="107">
        <v>0</v>
      </c>
      <c r="K308" s="107">
        <v>286166.24</v>
      </c>
      <c r="L308" s="109">
        <f t="shared" si="0"/>
        <v>104000</v>
      </c>
    </row>
    <row r="309" spans="1:12" x14ac:dyDescent="0.3">
      <c r="A309" s="98" t="s">
        <v>847</v>
      </c>
      <c r="B309" s="85" t="s">
        <v>379</v>
      </c>
      <c r="C309" s="86"/>
      <c r="D309" s="86"/>
      <c r="E309" s="86"/>
      <c r="F309" s="86"/>
      <c r="G309" s="99" t="s">
        <v>848</v>
      </c>
      <c r="H309" s="107">
        <v>14134.49</v>
      </c>
      <c r="I309" s="107">
        <v>5545.42</v>
      </c>
      <c r="J309" s="107">
        <v>0</v>
      </c>
      <c r="K309" s="107">
        <v>19679.91</v>
      </c>
      <c r="L309" s="109">
        <f t="shared" si="0"/>
        <v>5545.42</v>
      </c>
    </row>
    <row r="310" spans="1:12" x14ac:dyDescent="0.3">
      <c r="A310" s="98" t="s">
        <v>849</v>
      </c>
      <c r="B310" s="85" t="s">
        <v>379</v>
      </c>
      <c r="C310" s="86"/>
      <c r="D310" s="86"/>
      <c r="E310" s="86"/>
      <c r="F310" s="86"/>
      <c r="G310" s="99" t="s">
        <v>850</v>
      </c>
      <c r="H310" s="107">
        <v>18068.86</v>
      </c>
      <c r="I310" s="107">
        <v>9204.67</v>
      </c>
      <c r="J310" s="107">
        <v>0</v>
      </c>
      <c r="K310" s="107">
        <v>27273.53</v>
      </c>
      <c r="L310" s="109">
        <f t="shared" si="0"/>
        <v>9204.67</v>
      </c>
    </row>
    <row r="311" spans="1:12" x14ac:dyDescent="0.3">
      <c r="A311" s="101" t="s">
        <v>379</v>
      </c>
      <c r="B311" s="85" t="s">
        <v>379</v>
      </c>
      <c r="C311" s="86"/>
      <c r="D311" s="86"/>
      <c r="E311" s="86"/>
      <c r="F311" s="86"/>
      <c r="G311" s="102" t="s">
        <v>379</v>
      </c>
      <c r="H311" s="108"/>
      <c r="I311" s="108"/>
      <c r="J311" s="108"/>
      <c r="K311" s="108"/>
      <c r="L311" s="103"/>
    </row>
    <row r="312" spans="1:12" x14ac:dyDescent="0.3">
      <c r="A312" s="93" t="s">
        <v>851</v>
      </c>
      <c r="B312" s="97" t="s">
        <v>379</v>
      </c>
      <c r="C312" s="94" t="s">
        <v>852</v>
      </c>
      <c r="D312" s="95"/>
      <c r="E312" s="95"/>
      <c r="F312" s="95"/>
      <c r="G312" s="95"/>
      <c r="H312" s="84">
        <v>313365.62</v>
      </c>
      <c r="I312" s="84">
        <v>116827.56</v>
      </c>
      <c r="J312" s="84">
        <v>0</v>
      </c>
      <c r="K312" s="84">
        <v>430193.18</v>
      </c>
      <c r="L312" s="109">
        <f>I312-J312</f>
        <v>116827.56</v>
      </c>
    </row>
    <row r="313" spans="1:12" x14ac:dyDescent="0.3">
      <c r="A313" s="93" t="s">
        <v>853</v>
      </c>
      <c r="B313" s="85" t="s">
        <v>379</v>
      </c>
      <c r="C313" s="86"/>
      <c r="D313" s="94" t="s">
        <v>852</v>
      </c>
      <c r="E313" s="95"/>
      <c r="F313" s="95"/>
      <c r="G313" s="95"/>
      <c r="H313" s="84">
        <v>313365.62</v>
      </c>
      <c r="I313" s="84">
        <v>116827.56</v>
      </c>
      <c r="J313" s="84">
        <v>0</v>
      </c>
      <c r="K313" s="84">
        <v>430193.18</v>
      </c>
      <c r="L313" s="96"/>
    </row>
    <row r="314" spans="1:12" x14ac:dyDescent="0.3">
      <c r="A314" s="93" t="s">
        <v>854</v>
      </c>
      <c r="B314" s="85" t="s">
        <v>379</v>
      </c>
      <c r="C314" s="86"/>
      <c r="D314" s="86"/>
      <c r="E314" s="94" t="s">
        <v>852</v>
      </c>
      <c r="F314" s="95"/>
      <c r="G314" s="95"/>
      <c r="H314" s="84">
        <v>313365.62</v>
      </c>
      <c r="I314" s="84">
        <v>116827.56</v>
      </c>
      <c r="J314" s="84">
        <v>0</v>
      </c>
      <c r="K314" s="84">
        <v>430193.18</v>
      </c>
      <c r="L314" s="96"/>
    </row>
    <row r="315" spans="1:12" x14ac:dyDescent="0.3">
      <c r="A315" s="93" t="s">
        <v>855</v>
      </c>
      <c r="B315" s="85" t="s">
        <v>379</v>
      </c>
      <c r="C315" s="86"/>
      <c r="D315" s="86"/>
      <c r="E315" s="86"/>
      <c r="F315" s="94" t="s">
        <v>856</v>
      </c>
      <c r="G315" s="95"/>
      <c r="H315" s="84">
        <v>6913.24</v>
      </c>
      <c r="I315" s="84">
        <v>4962.3100000000004</v>
      </c>
      <c r="J315" s="84">
        <v>0</v>
      </c>
      <c r="K315" s="84">
        <v>11875.55</v>
      </c>
      <c r="L315" s="109">
        <f>I315-J315</f>
        <v>4962.3100000000004</v>
      </c>
    </row>
    <row r="316" spans="1:12" x14ac:dyDescent="0.3">
      <c r="A316" s="98" t="s">
        <v>857</v>
      </c>
      <c r="B316" s="85" t="s">
        <v>379</v>
      </c>
      <c r="C316" s="86"/>
      <c r="D316" s="86"/>
      <c r="E316" s="86"/>
      <c r="F316" s="86"/>
      <c r="G316" s="99" t="s">
        <v>858</v>
      </c>
      <c r="H316" s="107">
        <v>6913.24</v>
      </c>
      <c r="I316" s="107">
        <v>4962.3100000000004</v>
      </c>
      <c r="J316" s="107">
        <v>0</v>
      </c>
      <c r="K316" s="107">
        <v>11875.55</v>
      </c>
      <c r="L316" s="100"/>
    </row>
    <row r="317" spans="1:12" x14ac:dyDescent="0.3">
      <c r="A317" s="101" t="s">
        <v>379</v>
      </c>
      <c r="B317" s="85" t="s">
        <v>379</v>
      </c>
      <c r="C317" s="86"/>
      <c r="D317" s="86"/>
      <c r="E317" s="86"/>
      <c r="F317" s="86"/>
      <c r="G317" s="102" t="s">
        <v>379</v>
      </c>
      <c r="H317" s="108"/>
      <c r="I317" s="108"/>
      <c r="J317" s="108"/>
      <c r="K317" s="108"/>
      <c r="L317" s="103"/>
    </row>
    <row r="318" spans="1:12" x14ac:dyDescent="0.3">
      <c r="A318" s="93" t="s">
        <v>859</v>
      </c>
      <c r="B318" s="85" t="s">
        <v>379</v>
      </c>
      <c r="C318" s="86"/>
      <c r="D318" s="86"/>
      <c r="E318" s="86"/>
      <c r="F318" s="94" t="s">
        <v>860</v>
      </c>
      <c r="G318" s="95"/>
      <c r="H318" s="84">
        <v>156628.26999999999</v>
      </c>
      <c r="I318" s="84">
        <v>63134.93</v>
      </c>
      <c r="J318" s="84">
        <v>0</v>
      </c>
      <c r="K318" s="84">
        <v>219763.20000000001</v>
      </c>
      <c r="L318" s="109">
        <f t="shared" ref="L318:L322" si="1">I318-J318</f>
        <v>63134.93</v>
      </c>
    </row>
    <row r="319" spans="1:12" x14ac:dyDescent="0.3">
      <c r="A319" s="98" t="s">
        <v>861</v>
      </c>
      <c r="B319" s="85" t="s">
        <v>379</v>
      </c>
      <c r="C319" s="86"/>
      <c r="D319" s="86"/>
      <c r="E319" s="86"/>
      <c r="F319" s="86"/>
      <c r="G319" s="99" t="s">
        <v>862</v>
      </c>
      <c r="H319" s="107">
        <v>87866.92</v>
      </c>
      <c r="I319" s="107">
        <v>44191.85</v>
      </c>
      <c r="J319" s="107">
        <v>0</v>
      </c>
      <c r="K319" s="107">
        <v>132058.76999999999</v>
      </c>
      <c r="L319" s="109">
        <f t="shared" si="1"/>
        <v>44191.85</v>
      </c>
    </row>
    <row r="320" spans="1:12" x14ac:dyDescent="0.3">
      <c r="A320" s="98" t="s">
        <v>863</v>
      </c>
      <c r="B320" s="85" t="s">
        <v>379</v>
      </c>
      <c r="C320" s="86"/>
      <c r="D320" s="86"/>
      <c r="E320" s="86"/>
      <c r="F320" s="86"/>
      <c r="G320" s="99" t="s">
        <v>864</v>
      </c>
      <c r="H320" s="107">
        <v>3195.57</v>
      </c>
      <c r="I320" s="107">
        <v>670.06</v>
      </c>
      <c r="J320" s="107">
        <v>0</v>
      </c>
      <c r="K320" s="107">
        <v>3865.63</v>
      </c>
      <c r="L320" s="109">
        <f t="shared" si="1"/>
        <v>670.06</v>
      </c>
    </row>
    <row r="321" spans="1:12" x14ac:dyDescent="0.3">
      <c r="A321" s="98" t="s">
        <v>865</v>
      </c>
      <c r="B321" s="85" t="s">
        <v>379</v>
      </c>
      <c r="C321" s="86"/>
      <c r="D321" s="86"/>
      <c r="E321" s="86"/>
      <c r="F321" s="86"/>
      <c r="G321" s="99" t="s">
        <v>866</v>
      </c>
      <c r="H321" s="107">
        <v>54799.27</v>
      </c>
      <c r="I321" s="107">
        <v>10455.9</v>
      </c>
      <c r="J321" s="107">
        <v>0</v>
      </c>
      <c r="K321" s="107">
        <v>65255.17</v>
      </c>
      <c r="L321" s="109">
        <f t="shared" si="1"/>
        <v>10455.9</v>
      </c>
    </row>
    <row r="322" spans="1:12" x14ac:dyDescent="0.3">
      <c r="A322" s="98" t="s">
        <v>867</v>
      </c>
      <c r="B322" s="85" t="s">
        <v>379</v>
      </c>
      <c r="C322" s="86"/>
      <c r="D322" s="86"/>
      <c r="E322" s="86"/>
      <c r="F322" s="86"/>
      <c r="G322" s="99" t="s">
        <v>868</v>
      </c>
      <c r="H322" s="107">
        <v>10766.51</v>
      </c>
      <c r="I322" s="107">
        <v>7817.12</v>
      </c>
      <c r="J322" s="107">
        <v>0</v>
      </c>
      <c r="K322" s="107">
        <v>18583.63</v>
      </c>
      <c r="L322" s="109">
        <f t="shared" si="1"/>
        <v>7817.12</v>
      </c>
    </row>
    <row r="323" spans="1:12" x14ac:dyDescent="0.3">
      <c r="A323" s="101" t="s">
        <v>379</v>
      </c>
      <c r="B323" s="85" t="s">
        <v>379</v>
      </c>
      <c r="C323" s="86"/>
      <c r="D323" s="86"/>
      <c r="E323" s="86"/>
      <c r="F323" s="86"/>
      <c r="G323" s="102" t="s">
        <v>379</v>
      </c>
      <c r="H323" s="108"/>
      <c r="I323" s="108"/>
      <c r="J323" s="108"/>
      <c r="K323" s="108"/>
      <c r="L323" s="103"/>
    </row>
    <row r="324" spans="1:12" x14ac:dyDescent="0.3">
      <c r="A324" s="93" t="s">
        <v>869</v>
      </c>
      <c r="B324" s="85" t="s">
        <v>379</v>
      </c>
      <c r="C324" s="86"/>
      <c r="D324" s="86"/>
      <c r="E324" s="86"/>
      <c r="F324" s="94" t="s">
        <v>870</v>
      </c>
      <c r="G324" s="95"/>
      <c r="H324" s="84">
        <v>1791.1</v>
      </c>
      <c r="I324" s="84">
        <v>1145.3</v>
      </c>
      <c r="J324" s="84">
        <v>0</v>
      </c>
      <c r="K324" s="84">
        <v>2936.4</v>
      </c>
      <c r="L324" s="109">
        <f>I324-J324</f>
        <v>1145.3</v>
      </c>
    </row>
    <row r="325" spans="1:12" x14ac:dyDescent="0.3">
      <c r="A325" s="98" t="s">
        <v>871</v>
      </c>
      <c r="B325" s="85" t="s">
        <v>379</v>
      </c>
      <c r="C325" s="86"/>
      <c r="D325" s="86"/>
      <c r="E325" s="86"/>
      <c r="F325" s="86"/>
      <c r="G325" s="99" t="s">
        <v>872</v>
      </c>
      <c r="H325" s="107">
        <v>172</v>
      </c>
      <c r="I325" s="107">
        <v>310</v>
      </c>
      <c r="J325" s="107">
        <v>0</v>
      </c>
      <c r="K325" s="107">
        <v>482</v>
      </c>
      <c r="L325" s="100"/>
    </row>
    <row r="326" spans="1:12" x14ac:dyDescent="0.3">
      <c r="A326" s="98" t="s">
        <v>873</v>
      </c>
      <c r="B326" s="85" t="s">
        <v>379</v>
      </c>
      <c r="C326" s="86"/>
      <c r="D326" s="86"/>
      <c r="E326" s="86"/>
      <c r="F326" s="86"/>
      <c r="G326" s="99" t="s">
        <v>874</v>
      </c>
      <c r="H326" s="107">
        <v>1619.1</v>
      </c>
      <c r="I326" s="107">
        <v>835.3</v>
      </c>
      <c r="J326" s="107">
        <v>0</v>
      </c>
      <c r="K326" s="107">
        <v>2454.4</v>
      </c>
      <c r="L326" s="100"/>
    </row>
    <row r="327" spans="1:12" x14ac:dyDescent="0.3">
      <c r="A327" s="101" t="s">
        <v>379</v>
      </c>
      <c r="B327" s="85" t="s">
        <v>379</v>
      </c>
      <c r="C327" s="86"/>
      <c r="D327" s="86"/>
      <c r="E327" s="86"/>
      <c r="F327" s="86"/>
      <c r="G327" s="102" t="s">
        <v>379</v>
      </c>
      <c r="H327" s="108"/>
      <c r="I327" s="108"/>
      <c r="J327" s="108"/>
      <c r="K327" s="108"/>
      <c r="L327" s="103"/>
    </row>
    <row r="328" spans="1:12" x14ac:dyDescent="0.3">
      <c r="A328" s="93" t="s">
        <v>875</v>
      </c>
      <c r="B328" s="85" t="s">
        <v>379</v>
      </c>
      <c r="C328" s="86"/>
      <c r="D328" s="86"/>
      <c r="E328" s="86"/>
      <c r="F328" s="94" t="s">
        <v>876</v>
      </c>
      <c r="G328" s="95"/>
      <c r="H328" s="84">
        <v>76.400000000000006</v>
      </c>
      <c r="I328" s="84">
        <v>121.8</v>
      </c>
      <c r="J328" s="84">
        <v>0</v>
      </c>
      <c r="K328" s="84">
        <v>198.2</v>
      </c>
      <c r="L328" s="109">
        <f>I328-J328</f>
        <v>121.8</v>
      </c>
    </row>
    <row r="329" spans="1:12" x14ac:dyDescent="0.3">
      <c r="A329" s="98" t="s">
        <v>877</v>
      </c>
      <c r="B329" s="85" t="s">
        <v>379</v>
      </c>
      <c r="C329" s="86"/>
      <c r="D329" s="86"/>
      <c r="E329" s="86"/>
      <c r="F329" s="86"/>
      <c r="G329" s="99" t="s">
        <v>878</v>
      </c>
      <c r="H329" s="107">
        <v>76.400000000000006</v>
      </c>
      <c r="I329" s="107">
        <v>121.8</v>
      </c>
      <c r="J329" s="107">
        <v>0</v>
      </c>
      <c r="K329" s="107">
        <v>198.2</v>
      </c>
      <c r="L329" s="100"/>
    </row>
    <row r="330" spans="1:12" x14ac:dyDescent="0.3">
      <c r="A330" s="101" t="s">
        <v>379</v>
      </c>
      <c r="B330" s="85" t="s">
        <v>379</v>
      </c>
      <c r="C330" s="86"/>
      <c r="D330" s="86"/>
      <c r="E330" s="86"/>
      <c r="F330" s="86"/>
      <c r="G330" s="102" t="s">
        <v>379</v>
      </c>
      <c r="H330" s="108"/>
      <c r="I330" s="108"/>
      <c r="J330" s="108"/>
      <c r="K330" s="108"/>
      <c r="L330" s="103"/>
    </row>
    <row r="331" spans="1:12" x14ac:dyDescent="0.3">
      <c r="A331" s="93" t="s">
        <v>883</v>
      </c>
      <c r="B331" s="85" t="s">
        <v>379</v>
      </c>
      <c r="C331" s="86"/>
      <c r="D331" s="86"/>
      <c r="E331" s="86"/>
      <c r="F331" s="94" t="s">
        <v>884</v>
      </c>
      <c r="G331" s="95"/>
      <c r="H331" s="84">
        <v>56665.45</v>
      </c>
      <c r="I331" s="84">
        <v>17577.97</v>
      </c>
      <c r="J331" s="84">
        <v>0</v>
      </c>
      <c r="K331" s="84">
        <v>74243.42</v>
      </c>
      <c r="L331" s="109">
        <f>I331-J331</f>
        <v>17577.97</v>
      </c>
    </row>
    <row r="332" spans="1:12" x14ac:dyDescent="0.3">
      <c r="A332" s="98" t="s">
        <v>885</v>
      </c>
      <c r="B332" s="85" t="s">
        <v>379</v>
      </c>
      <c r="C332" s="86"/>
      <c r="D332" s="86"/>
      <c r="E332" s="86"/>
      <c r="F332" s="86"/>
      <c r="G332" s="99" t="s">
        <v>886</v>
      </c>
      <c r="H332" s="107">
        <v>40287.35</v>
      </c>
      <c r="I332" s="107">
        <v>10127.530000000001</v>
      </c>
      <c r="J332" s="107">
        <v>0</v>
      </c>
      <c r="K332" s="107">
        <v>50414.879999999997</v>
      </c>
      <c r="L332" s="100"/>
    </row>
    <row r="333" spans="1:12" x14ac:dyDescent="0.3">
      <c r="A333" s="98" t="s">
        <v>887</v>
      </c>
      <c r="B333" s="85" t="s">
        <v>379</v>
      </c>
      <c r="C333" s="86"/>
      <c r="D333" s="86"/>
      <c r="E333" s="86"/>
      <c r="F333" s="86"/>
      <c r="G333" s="99" t="s">
        <v>888</v>
      </c>
      <c r="H333" s="107">
        <v>10998.66</v>
      </c>
      <c r="I333" s="107">
        <v>5250.99</v>
      </c>
      <c r="J333" s="107">
        <v>0</v>
      </c>
      <c r="K333" s="107">
        <v>16249.65</v>
      </c>
      <c r="L333" s="100"/>
    </row>
    <row r="334" spans="1:12" x14ac:dyDescent="0.3">
      <c r="A334" s="98" t="s">
        <v>889</v>
      </c>
      <c r="B334" s="85" t="s">
        <v>379</v>
      </c>
      <c r="C334" s="86"/>
      <c r="D334" s="86"/>
      <c r="E334" s="86"/>
      <c r="F334" s="86"/>
      <c r="G334" s="99" t="s">
        <v>890</v>
      </c>
      <c r="H334" s="107">
        <v>336.34</v>
      </c>
      <c r="I334" s="107">
        <v>207</v>
      </c>
      <c r="J334" s="107">
        <v>0</v>
      </c>
      <c r="K334" s="107">
        <v>543.34</v>
      </c>
      <c r="L334" s="100"/>
    </row>
    <row r="335" spans="1:12" x14ac:dyDescent="0.3">
      <c r="A335" s="98" t="s">
        <v>891</v>
      </c>
      <c r="B335" s="85" t="s">
        <v>379</v>
      </c>
      <c r="C335" s="86"/>
      <c r="D335" s="86"/>
      <c r="E335" s="86"/>
      <c r="F335" s="86"/>
      <c r="G335" s="99" t="s">
        <v>892</v>
      </c>
      <c r="H335" s="107">
        <v>5013.2</v>
      </c>
      <c r="I335" s="107">
        <v>1992.45</v>
      </c>
      <c r="J335" s="107">
        <v>0</v>
      </c>
      <c r="K335" s="107">
        <v>7005.65</v>
      </c>
      <c r="L335" s="100"/>
    </row>
    <row r="336" spans="1:12" x14ac:dyDescent="0.3">
      <c r="A336" s="98" t="s">
        <v>893</v>
      </c>
      <c r="B336" s="85" t="s">
        <v>379</v>
      </c>
      <c r="C336" s="86"/>
      <c r="D336" s="86"/>
      <c r="E336" s="86"/>
      <c r="F336" s="86"/>
      <c r="G336" s="99" t="s">
        <v>848</v>
      </c>
      <c r="H336" s="107">
        <v>29.9</v>
      </c>
      <c r="I336" s="107">
        <v>0</v>
      </c>
      <c r="J336" s="107">
        <v>0</v>
      </c>
      <c r="K336" s="107">
        <v>29.9</v>
      </c>
      <c r="L336" s="100"/>
    </row>
    <row r="337" spans="1:12" x14ac:dyDescent="0.3">
      <c r="A337" s="101" t="s">
        <v>379</v>
      </c>
      <c r="B337" s="85" t="s">
        <v>379</v>
      </c>
      <c r="C337" s="86"/>
      <c r="D337" s="86"/>
      <c r="E337" s="86"/>
      <c r="F337" s="86"/>
      <c r="G337" s="102" t="s">
        <v>379</v>
      </c>
      <c r="H337" s="108"/>
      <c r="I337" s="108"/>
      <c r="J337" s="108"/>
      <c r="K337" s="108"/>
      <c r="L337" s="103"/>
    </row>
    <row r="338" spans="1:12" x14ac:dyDescent="0.3">
      <c r="A338" s="93" t="s">
        <v>894</v>
      </c>
      <c r="B338" s="85" t="s">
        <v>379</v>
      </c>
      <c r="C338" s="86"/>
      <c r="D338" s="86"/>
      <c r="E338" s="86"/>
      <c r="F338" s="94" t="s">
        <v>895</v>
      </c>
      <c r="G338" s="95"/>
      <c r="H338" s="84">
        <v>25881.38</v>
      </c>
      <c r="I338" s="84">
        <v>10069.9</v>
      </c>
      <c r="J338" s="84">
        <v>0</v>
      </c>
      <c r="K338" s="84">
        <v>35951.279999999999</v>
      </c>
      <c r="L338" s="109">
        <f>I338-J338</f>
        <v>10069.9</v>
      </c>
    </row>
    <row r="339" spans="1:12" x14ac:dyDescent="0.3">
      <c r="A339" s="98" t="s">
        <v>896</v>
      </c>
      <c r="B339" s="85" t="s">
        <v>379</v>
      </c>
      <c r="C339" s="86"/>
      <c r="D339" s="86"/>
      <c r="E339" s="86"/>
      <c r="F339" s="86"/>
      <c r="G339" s="99" t="s">
        <v>682</v>
      </c>
      <c r="H339" s="107">
        <v>4322.5200000000004</v>
      </c>
      <c r="I339" s="107">
        <v>2572.4699999999998</v>
      </c>
      <c r="J339" s="107">
        <v>0</v>
      </c>
      <c r="K339" s="107">
        <v>6894.99</v>
      </c>
      <c r="L339" s="100"/>
    </row>
    <row r="340" spans="1:12" x14ac:dyDescent="0.3">
      <c r="A340" s="98" t="s">
        <v>897</v>
      </c>
      <c r="B340" s="85" t="s">
        <v>379</v>
      </c>
      <c r="C340" s="86"/>
      <c r="D340" s="86"/>
      <c r="E340" s="86"/>
      <c r="F340" s="86"/>
      <c r="G340" s="99" t="s">
        <v>898</v>
      </c>
      <c r="H340" s="107">
        <v>0</v>
      </c>
      <c r="I340" s="107">
        <v>286.5</v>
      </c>
      <c r="J340" s="107">
        <v>0</v>
      </c>
      <c r="K340" s="107">
        <v>286.5</v>
      </c>
      <c r="L340" s="100"/>
    </row>
    <row r="341" spans="1:12" x14ac:dyDescent="0.3">
      <c r="A341" s="98" t="s">
        <v>899</v>
      </c>
      <c r="B341" s="85" t="s">
        <v>379</v>
      </c>
      <c r="C341" s="86"/>
      <c r="D341" s="86"/>
      <c r="E341" s="86"/>
      <c r="F341" s="86"/>
      <c r="G341" s="99" t="s">
        <v>900</v>
      </c>
      <c r="H341" s="107">
        <v>3210.82</v>
      </c>
      <c r="I341" s="107">
        <v>1683.8</v>
      </c>
      <c r="J341" s="107">
        <v>0</v>
      </c>
      <c r="K341" s="107">
        <v>4894.62</v>
      </c>
      <c r="L341" s="100"/>
    </row>
    <row r="342" spans="1:12" x14ac:dyDescent="0.3">
      <c r="A342" s="98" t="s">
        <v>901</v>
      </c>
      <c r="B342" s="85" t="s">
        <v>379</v>
      </c>
      <c r="C342" s="86"/>
      <c r="D342" s="86"/>
      <c r="E342" s="86"/>
      <c r="F342" s="86"/>
      <c r="G342" s="99" t="s">
        <v>902</v>
      </c>
      <c r="H342" s="107">
        <v>16736.009999999998</v>
      </c>
      <c r="I342" s="107">
        <v>4774.59</v>
      </c>
      <c r="J342" s="107">
        <v>0</v>
      </c>
      <c r="K342" s="107">
        <v>21510.6</v>
      </c>
      <c r="L342" s="100"/>
    </row>
    <row r="343" spans="1:12" x14ac:dyDescent="0.3">
      <c r="A343" s="98" t="s">
        <v>903</v>
      </c>
      <c r="B343" s="85" t="s">
        <v>379</v>
      </c>
      <c r="C343" s="86"/>
      <c r="D343" s="86"/>
      <c r="E343" s="86"/>
      <c r="F343" s="86"/>
      <c r="G343" s="99" t="s">
        <v>904</v>
      </c>
      <c r="H343" s="107">
        <v>1612.03</v>
      </c>
      <c r="I343" s="107">
        <v>752.54</v>
      </c>
      <c r="J343" s="107">
        <v>0</v>
      </c>
      <c r="K343" s="107">
        <v>2364.5700000000002</v>
      </c>
      <c r="L343" s="100"/>
    </row>
    <row r="344" spans="1:12" x14ac:dyDescent="0.3">
      <c r="A344" s="101" t="s">
        <v>379</v>
      </c>
      <c r="B344" s="85" t="s">
        <v>379</v>
      </c>
      <c r="C344" s="86"/>
      <c r="D344" s="86"/>
      <c r="E344" s="86"/>
      <c r="F344" s="86"/>
      <c r="G344" s="102" t="s">
        <v>379</v>
      </c>
      <c r="H344" s="108"/>
      <c r="I344" s="108"/>
      <c r="J344" s="108"/>
      <c r="K344" s="108"/>
      <c r="L344" s="103"/>
    </row>
    <row r="345" spans="1:12" x14ac:dyDescent="0.3">
      <c r="A345" s="93" t="s">
        <v>905</v>
      </c>
      <c r="B345" s="85" t="s">
        <v>379</v>
      </c>
      <c r="C345" s="86"/>
      <c r="D345" s="86"/>
      <c r="E345" s="86"/>
      <c r="F345" s="94" t="s">
        <v>906</v>
      </c>
      <c r="G345" s="95"/>
      <c r="H345" s="84">
        <v>64854.81</v>
      </c>
      <c r="I345" s="84">
        <v>7985.35</v>
      </c>
      <c r="J345" s="84">
        <v>0</v>
      </c>
      <c r="K345" s="84">
        <v>72840.160000000003</v>
      </c>
      <c r="L345" s="109">
        <f>I345-J345</f>
        <v>7985.35</v>
      </c>
    </row>
    <row r="346" spans="1:12" x14ac:dyDescent="0.3">
      <c r="A346" s="98" t="s">
        <v>907</v>
      </c>
      <c r="B346" s="85" t="s">
        <v>379</v>
      </c>
      <c r="C346" s="86"/>
      <c r="D346" s="86"/>
      <c r="E346" s="86"/>
      <c r="F346" s="86"/>
      <c r="G346" s="99" t="s">
        <v>908</v>
      </c>
      <c r="H346" s="107">
        <v>0</v>
      </c>
      <c r="I346" s="107">
        <v>14.16</v>
      </c>
      <c r="J346" s="107">
        <v>0</v>
      </c>
      <c r="K346" s="107">
        <v>14.16</v>
      </c>
      <c r="L346" s="100"/>
    </row>
    <row r="347" spans="1:12" x14ac:dyDescent="0.3">
      <c r="A347" s="98" t="s">
        <v>909</v>
      </c>
      <c r="B347" s="85" t="s">
        <v>379</v>
      </c>
      <c r="C347" s="86"/>
      <c r="D347" s="86"/>
      <c r="E347" s="86"/>
      <c r="F347" s="86"/>
      <c r="G347" s="99" t="s">
        <v>910</v>
      </c>
      <c r="H347" s="107">
        <v>257.94</v>
      </c>
      <c r="I347" s="107">
        <v>0</v>
      </c>
      <c r="J347" s="107">
        <v>0</v>
      </c>
      <c r="K347" s="107">
        <v>257.94</v>
      </c>
      <c r="L347" s="100"/>
    </row>
    <row r="348" spans="1:12" x14ac:dyDescent="0.3">
      <c r="A348" s="98" t="s">
        <v>911</v>
      </c>
      <c r="B348" s="85" t="s">
        <v>379</v>
      </c>
      <c r="C348" s="86"/>
      <c r="D348" s="86"/>
      <c r="E348" s="86"/>
      <c r="F348" s="86"/>
      <c r="G348" s="99" t="s">
        <v>912</v>
      </c>
      <c r="H348" s="107">
        <v>0</v>
      </c>
      <c r="I348" s="107">
        <v>603.95000000000005</v>
      </c>
      <c r="J348" s="107">
        <v>0</v>
      </c>
      <c r="K348" s="107">
        <v>603.95000000000005</v>
      </c>
      <c r="L348" s="100"/>
    </row>
    <row r="349" spans="1:12" x14ac:dyDescent="0.3">
      <c r="A349" s="98" t="s">
        <v>913</v>
      </c>
      <c r="B349" s="85" t="s">
        <v>379</v>
      </c>
      <c r="C349" s="86"/>
      <c r="D349" s="86"/>
      <c r="E349" s="86"/>
      <c r="F349" s="86"/>
      <c r="G349" s="99" t="s">
        <v>914</v>
      </c>
      <c r="H349" s="107">
        <v>1765.24</v>
      </c>
      <c r="I349" s="107">
        <v>0</v>
      </c>
      <c r="J349" s="107">
        <v>0</v>
      </c>
      <c r="K349" s="107">
        <v>1765.24</v>
      </c>
      <c r="L349" s="100"/>
    </row>
    <row r="350" spans="1:12" x14ac:dyDescent="0.3">
      <c r="A350" s="98" t="s">
        <v>915</v>
      </c>
      <c r="B350" s="85" t="s">
        <v>379</v>
      </c>
      <c r="C350" s="86"/>
      <c r="D350" s="86"/>
      <c r="E350" s="86"/>
      <c r="F350" s="86"/>
      <c r="G350" s="99" t="s">
        <v>916</v>
      </c>
      <c r="H350" s="107">
        <v>1345.68</v>
      </c>
      <c r="I350" s="107">
        <v>800</v>
      </c>
      <c r="J350" s="107">
        <v>0</v>
      </c>
      <c r="K350" s="107">
        <v>2145.6799999999998</v>
      </c>
      <c r="L350" s="100"/>
    </row>
    <row r="351" spans="1:12" x14ac:dyDescent="0.3">
      <c r="A351" s="98" t="s">
        <v>917</v>
      </c>
      <c r="B351" s="85" t="s">
        <v>379</v>
      </c>
      <c r="C351" s="86"/>
      <c r="D351" s="86"/>
      <c r="E351" s="86"/>
      <c r="F351" s="86"/>
      <c r="G351" s="99" t="s">
        <v>918</v>
      </c>
      <c r="H351" s="107">
        <v>0</v>
      </c>
      <c r="I351" s="107">
        <v>447</v>
      </c>
      <c r="J351" s="107">
        <v>0</v>
      </c>
      <c r="K351" s="107">
        <v>447</v>
      </c>
      <c r="L351" s="100"/>
    </row>
    <row r="352" spans="1:12" x14ac:dyDescent="0.3">
      <c r="A352" s="98" t="s">
        <v>919</v>
      </c>
      <c r="B352" s="85" t="s">
        <v>379</v>
      </c>
      <c r="C352" s="86"/>
      <c r="D352" s="86"/>
      <c r="E352" s="86"/>
      <c r="F352" s="86"/>
      <c r="G352" s="99" t="s">
        <v>920</v>
      </c>
      <c r="H352" s="107">
        <v>131.5</v>
      </c>
      <c r="I352" s="107">
        <v>0</v>
      </c>
      <c r="J352" s="107">
        <v>0</v>
      </c>
      <c r="K352" s="107">
        <v>131.5</v>
      </c>
      <c r="L352" s="100"/>
    </row>
    <row r="353" spans="1:12" x14ac:dyDescent="0.3">
      <c r="A353" s="98" t="s">
        <v>921</v>
      </c>
      <c r="B353" s="85" t="s">
        <v>379</v>
      </c>
      <c r="C353" s="86"/>
      <c r="D353" s="86"/>
      <c r="E353" s="86"/>
      <c r="F353" s="86"/>
      <c r="G353" s="99" t="s">
        <v>922</v>
      </c>
      <c r="H353" s="107">
        <v>35.1</v>
      </c>
      <c r="I353" s="107">
        <v>0</v>
      </c>
      <c r="J353" s="107">
        <v>0</v>
      </c>
      <c r="K353" s="107">
        <v>35.1</v>
      </c>
      <c r="L353" s="100"/>
    </row>
    <row r="354" spans="1:12" x14ac:dyDescent="0.3">
      <c r="A354" s="98" t="s">
        <v>923</v>
      </c>
      <c r="B354" s="85" t="s">
        <v>379</v>
      </c>
      <c r="C354" s="86"/>
      <c r="D354" s="86"/>
      <c r="E354" s="86"/>
      <c r="F354" s="86"/>
      <c r="G354" s="99" t="s">
        <v>924</v>
      </c>
      <c r="H354" s="107">
        <v>1905.88</v>
      </c>
      <c r="I354" s="107">
        <v>1166.17</v>
      </c>
      <c r="J354" s="107">
        <v>0</v>
      </c>
      <c r="K354" s="107">
        <v>3072.05</v>
      </c>
      <c r="L354" s="100"/>
    </row>
    <row r="355" spans="1:12" x14ac:dyDescent="0.3">
      <c r="A355" s="98" t="s">
        <v>925</v>
      </c>
      <c r="B355" s="85" t="s">
        <v>379</v>
      </c>
      <c r="C355" s="86"/>
      <c r="D355" s="86"/>
      <c r="E355" s="86"/>
      <c r="F355" s="86"/>
      <c r="G355" s="99" t="s">
        <v>926</v>
      </c>
      <c r="H355" s="107">
        <v>63.99</v>
      </c>
      <c r="I355" s="107">
        <v>0</v>
      </c>
      <c r="J355" s="107">
        <v>0</v>
      </c>
      <c r="K355" s="107">
        <v>63.99</v>
      </c>
      <c r="L355" s="100"/>
    </row>
    <row r="356" spans="1:12" x14ac:dyDescent="0.3">
      <c r="A356" s="98" t="s">
        <v>927</v>
      </c>
      <c r="B356" s="85" t="s">
        <v>379</v>
      </c>
      <c r="C356" s="86"/>
      <c r="D356" s="86"/>
      <c r="E356" s="86"/>
      <c r="F356" s="86"/>
      <c r="G356" s="99" t="s">
        <v>928</v>
      </c>
      <c r="H356" s="107">
        <v>3972</v>
      </c>
      <c r="I356" s="107">
        <v>1986</v>
      </c>
      <c r="J356" s="107">
        <v>0</v>
      </c>
      <c r="K356" s="107">
        <v>5958</v>
      </c>
      <c r="L356" s="100"/>
    </row>
    <row r="357" spans="1:12" x14ac:dyDescent="0.3">
      <c r="A357" s="98" t="s">
        <v>929</v>
      </c>
      <c r="B357" s="85" t="s">
        <v>379</v>
      </c>
      <c r="C357" s="86"/>
      <c r="D357" s="86"/>
      <c r="E357" s="86"/>
      <c r="F357" s="86"/>
      <c r="G357" s="99" t="s">
        <v>930</v>
      </c>
      <c r="H357" s="107">
        <v>615.4</v>
      </c>
      <c r="I357" s="107">
        <v>0</v>
      </c>
      <c r="J357" s="107">
        <v>0</v>
      </c>
      <c r="K357" s="107">
        <v>615.4</v>
      </c>
      <c r="L357" s="100"/>
    </row>
    <row r="358" spans="1:12" x14ac:dyDescent="0.3">
      <c r="A358" s="98" t="s">
        <v>931</v>
      </c>
      <c r="B358" s="85" t="s">
        <v>379</v>
      </c>
      <c r="C358" s="86"/>
      <c r="D358" s="86"/>
      <c r="E358" s="86"/>
      <c r="F358" s="86"/>
      <c r="G358" s="99" t="s">
        <v>932</v>
      </c>
      <c r="H358" s="107">
        <v>1500</v>
      </c>
      <c r="I358" s="107">
        <v>0</v>
      </c>
      <c r="J358" s="107">
        <v>0</v>
      </c>
      <c r="K358" s="107">
        <v>1500</v>
      </c>
      <c r="L358" s="100"/>
    </row>
    <row r="359" spans="1:12" x14ac:dyDescent="0.3">
      <c r="A359" s="98" t="s">
        <v>933</v>
      </c>
      <c r="B359" s="85" t="s">
        <v>379</v>
      </c>
      <c r="C359" s="86"/>
      <c r="D359" s="86"/>
      <c r="E359" s="86"/>
      <c r="F359" s="86"/>
      <c r="G359" s="99" t="s">
        <v>934</v>
      </c>
      <c r="H359" s="107">
        <v>8744.5300000000007</v>
      </c>
      <c r="I359" s="107">
        <v>335.95</v>
      </c>
      <c r="J359" s="107">
        <v>0</v>
      </c>
      <c r="K359" s="107">
        <v>9080.48</v>
      </c>
      <c r="L359" s="100"/>
    </row>
    <row r="360" spans="1:12" x14ac:dyDescent="0.3">
      <c r="A360" s="98" t="s">
        <v>935</v>
      </c>
      <c r="B360" s="85" t="s">
        <v>379</v>
      </c>
      <c r="C360" s="86"/>
      <c r="D360" s="86"/>
      <c r="E360" s="86"/>
      <c r="F360" s="86"/>
      <c r="G360" s="99" t="s">
        <v>936</v>
      </c>
      <c r="H360" s="107">
        <v>1232.7</v>
      </c>
      <c r="I360" s="107">
        <v>576.16999999999996</v>
      </c>
      <c r="J360" s="107">
        <v>0</v>
      </c>
      <c r="K360" s="107">
        <v>1808.87</v>
      </c>
      <c r="L360" s="100"/>
    </row>
    <row r="361" spans="1:12" x14ac:dyDescent="0.3">
      <c r="A361" s="98" t="s">
        <v>937</v>
      </c>
      <c r="B361" s="85" t="s">
        <v>379</v>
      </c>
      <c r="C361" s="86"/>
      <c r="D361" s="86"/>
      <c r="E361" s="86"/>
      <c r="F361" s="86"/>
      <c r="G361" s="99" t="s">
        <v>938</v>
      </c>
      <c r="H361" s="107">
        <v>41569.69</v>
      </c>
      <c r="I361" s="107">
        <v>1315.32</v>
      </c>
      <c r="J361" s="107">
        <v>0</v>
      </c>
      <c r="K361" s="107">
        <v>42885.01</v>
      </c>
      <c r="L361" s="100"/>
    </row>
    <row r="362" spans="1:12" x14ac:dyDescent="0.3">
      <c r="A362" s="98" t="s">
        <v>939</v>
      </c>
      <c r="B362" s="85" t="s">
        <v>379</v>
      </c>
      <c r="C362" s="86"/>
      <c r="D362" s="86"/>
      <c r="E362" s="86"/>
      <c r="F362" s="86"/>
      <c r="G362" s="99" t="s">
        <v>940</v>
      </c>
      <c r="H362" s="107">
        <v>1715.16</v>
      </c>
      <c r="I362" s="107">
        <v>740.63</v>
      </c>
      <c r="J362" s="107">
        <v>0</v>
      </c>
      <c r="K362" s="107">
        <v>2455.79</v>
      </c>
      <c r="L362" s="100"/>
    </row>
    <row r="363" spans="1:12" x14ac:dyDescent="0.3">
      <c r="A363" s="101" t="s">
        <v>379</v>
      </c>
      <c r="B363" s="85" t="s">
        <v>379</v>
      </c>
      <c r="C363" s="86"/>
      <c r="D363" s="86"/>
      <c r="E363" s="86"/>
      <c r="F363" s="86"/>
      <c r="G363" s="102" t="s">
        <v>379</v>
      </c>
      <c r="H363" s="108"/>
      <c r="I363" s="108"/>
      <c r="J363" s="108"/>
      <c r="K363" s="108"/>
      <c r="L363" s="103"/>
    </row>
    <row r="364" spans="1:12" x14ac:dyDescent="0.3">
      <c r="A364" s="93" t="s">
        <v>941</v>
      </c>
      <c r="B364" s="85" t="s">
        <v>379</v>
      </c>
      <c r="C364" s="86"/>
      <c r="D364" s="86"/>
      <c r="E364" s="86"/>
      <c r="F364" s="94" t="s">
        <v>942</v>
      </c>
      <c r="G364" s="95"/>
      <c r="H364" s="84">
        <v>554.97</v>
      </c>
      <c r="I364" s="84">
        <v>11830</v>
      </c>
      <c r="J364" s="84">
        <v>0</v>
      </c>
      <c r="K364" s="84">
        <v>12384.97</v>
      </c>
      <c r="L364" s="109">
        <f>I364-J364</f>
        <v>11830</v>
      </c>
    </row>
    <row r="365" spans="1:12" x14ac:dyDescent="0.3">
      <c r="A365" s="98" t="s">
        <v>943</v>
      </c>
      <c r="B365" s="85" t="s">
        <v>379</v>
      </c>
      <c r="C365" s="86"/>
      <c r="D365" s="86"/>
      <c r="E365" s="86"/>
      <c r="F365" s="86"/>
      <c r="G365" s="99" t="s">
        <v>944</v>
      </c>
      <c r="H365" s="107">
        <v>554.97</v>
      </c>
      <c r="I365" s="107">
        <v>11830</v>
      </c>
      <c r="J365" s="107">
        <v>0</v>
      </c>
      <c r="K365" s="107">
        <v>12384.97</v>
      </c>
      <c r="L365" s="100"/>
    </row>
    <row r="366" spans="1:12" x14ac:dyDescent="0.3">
      <c r="A366" s="101" t="s">
        <v>379</v>
      </c>
      <c r="B366" s="85" t="s">
        <v>379</v>
      </c>
      <c r="C366" s="86"/>
      <c r="D366" s="86"/>
      <c r="E366" s="86"/>
      <c r="F366" s="86"/>
      <c r="G366" s="102" t="s">
        <v>379</v>
      </c>
      <c r="H366" s="108"/>
      <c r="I366" s="108"/>
      <c r="J366" s="108"/>
      <c r="K366" s="108"/>
      <c r="L366" s="103"/>
    </row>
    <row r="367" spans="1:12" x14ac:dyDescent="0.3">
      <c r="A367" s="93" t="s">
        <v>945</v>
      </c>
      <c r="B367" s="97" t="s">
        <v>379</v>
      </c>
      <c r="C367" s="94" t="s">
        <v>946</v>
      </c>
      <c r="D367" s="95"/>
      <c r="E367" s="95"/>
      <c r="F367" s="95"/>
      <c r="G367" s="95"/>
      <c r="H367" s="84">
        <v>61271.92</v>
      </c>
      <c r="I367" s="84">
        <v>73533.02</v>
      </c>
      <c r="J367" s="84">
        <v>0</v>
      </c>
      <c r="K367" s="84">
        <v>134804.94</v>
      </c>
      <c r="L367" s="109">
        <f>I367-J367</f>
        <v>73533.02</v>
      </c>
    </row>
    <row r="368" spans="1:12" x14ac:dyDescent="0.3">
      <c r="A368" s="93" t="s">
        <v>947</v>
      </c>
      <c r="B368" s="85" t="s">
        <v>379</v>
      </c>
      <c r="C368" s="86"/>
      <c r="D368" s="94" t="s">
        <v>946</v>
      </c>
      <c r="E368" s="95"/>
      <c r="F368" s="95"/>
      <c r="G368" s="95"/>
      <c r="H368" s="84">
        <v>61271.92</v>
      </c>
      <c r="I368" s="84">
        <v>73533.02</v>
      </c>
      <c r="J368" s="84">
        <v>0</v>
      </c>
      <c r="K368" s="84">
        <v>134804.94</v>
      </c>
      <c r="L368" s="96"/>
    </row>
    <row r="369" spans="1:12" x14ac:dyDescent="0.3">
      <c r="A369" s="93" t="s">
        <v>948</v>
      </c>
      <c r="B369" s="85" t="s">
        <v>379</v>
      </c>
      <c r="C369" s="86"/>
      <c r="D369" s="86"/>
      <c r="E369" s="94" t="s">
        <v>946</v>
      </c>
      <c r="F369" s="95"/>
      <c r="G369" s="95"/>
      <c r="H369" s="84">
        <v>61271.92</v>
      </c>
      <c r="I369" s="84">
        <v>73533.02</v>
      </c>
      <c r="J369" s="84">
        <v>0</v>
      </c>
      <c r="K369" s="84">
        <v>134804.94</v>
      </c>
      <c r="L369" s="96"/>
    </row>
    <row r="370" spans="1:12" x14ac:dyDescent="0.3">
      <c r="A370" s="93" t="s">
        <v>949</v>
      </c>
      <c r="B370" s="85" t="s">
        <v>379</v>
      </c>
      <c r="C370" s="86"/>
      <c r="D370" s="86"/>
      <c r="E370" s="86"/>
      <c r="F370" s="94" t="s">
        <v>950</v>
      </c>
      <c r="G370" s="95"/>
      <c r="H370" s="84">
        <v>46788.86</v>
      </c>
      <c r="I370" s="84">
        <v>45264.56</v>
      </c>
      <c r="J370" s="84">
        <v>0</v>
      </c>
      <c r="K370" s="84">
        <v>92053.42</v>
      </c>
      <c r="L370" s="109">
        <f>I370-J370</f>
        <v>45264.56</v>
      </c>
    </row>
    <row r="371" spans="1:12" x14ac:dyDescent="0.3">
      <c r="A371" s="98" t="s">
        <v>951</v>
      </c>
      <c r="B371" s="85" t="s">
        <v>379</v>
      </c>
      <c r="C371" s="86"/>
      <c r="D371" s="86"/>
      <c r="E371" s="86"/>
      <c r="F371" s="86"/>
      <c r="G371" s="99" t="s">
        <v>952</v>
      </c>
      <c r="H371" s="107">
        <v>25467.33</v>
      </c>
      <c r="I371" s="107">
        <v>14581.83</v>
      </c>
      <c r="J371" s="107">
        <v>0</v>
      </c>
      <c r="K371" s="107">
        <v>40049.160000000003</v>
      </c>
      <c r="L371" s="100"/>
    </row>
    <row r="372" spans="1:12" x14ac:dyDescent="0.3">
      <c r="A372" s="98" t="s">
        <v>955</v>
      </c>
      <c r="B372" s="85" t="s">
        <v>379</v>
      </c>
      <c r="C372" s="86"/>
      <c r="D372" s="86"/>
      <c r="E372" s="86"/>
      <c r="F372" s="86"/>
      <c r="G372" s="99" t="s">
        <v>956</v>
      </c>
      <c r="H372" s="107">
        <v>6320</v>
      </c>
      <c r="I372" s="107">
        <v>0</v>
      </c>
      <c r="J372" s="107">
        <v>0</v>
      </c>
      <c r="K372" s="107">
        <v>6320</v>
      </c>
      <c r="L372" s="100"/>
    </row>
    <row r="373" spans="1:12" x14ac:dyDescent="0.3">
      <c r="A373" s="98" t="s">
        <v>957</v>
      </c>
      <c r="B373" s="85" t="s">
        <v>379</v>
      </c>
      <c r="C373" s="86"/>
      <c r="D373" s="86"/>
      <c r="E373" s="86"/>
      <c r="F373" s="86"/>
      <c r="G373" s="99" t="s">
        <v>958</v>
      </c>
      <c r="H373" s="107">
        <v>280</v>
      </c>
      <c r="I373" s="107">
        <v>65</v>
      </c>
      <c r="J373" s="107">
        <v>0</v>
      </c>
      <c r="K373" s="107">
        <v>345</v>
      </c>
      <c r="L373" s="100"/>
    </row>
    <row r="374" spans="1:12" x14ac:dyDescent="0.3">
      <c r="A374" s="98" t="s">
        <v>959</v>
      </c>
      <c r="B374" s="85" t="s">
        <v>379</v>
      </c>
      <c r="C374" s="86"/>
      <c r="D374" s="86"/>
      <c r="E374" s="86"/>
      <c r="F374" s="86"/>
      <c r="G374" s="99" t="s">
        <v>960</v>
      </c>
      <c r="H374" s="107">
        <v>11021.53</v>
      </c>
      <c r="I374" s="107">
        <v>28397.73</v>
      </c>
      <c r="J374" s="107">
        <v>0</v>
      </c>
      <c r="K374" s="107">
        <v>39419.26</v>
      </c>
      <c r="L374" s="100"/>
    </row>
    <row r="375" spans="1:12" x14ac:dyDescent="0.3">
      <c r="A375" s="98" t="s">
        <v>961</v>
      </c>
      <c r="B375" s="85" t="s">
        <v>379</v>
      </c>
      <c r="C375" s="86"/>
      <c r="D375" s="86"/>
      <c r="E375" s="86"/>
      <c r="F375" s="86"/>
      <c r="G375" s="99" t="s">
        <v>962</v>
      </c>
      <c r="H375" s="107">
        <v>3700</v>
      </c>
      <c r="I375" s="107">
        <v>2220</v>
      </c>
      <c r="J375" s="107">
        <v>0</v>
      </c>
      <c r="K375" s="107">
        <v>5920</v>
      </c>
      <c r="L375" s="100"/>
    </row>
    <row r="376" spans="1:12" x14ac:dyDescent="0.3">
      <c r="A376" s="101" t="s">
        <v>379</v>
      </c>
      <c r="B376" s="85" t="s">
        <v>379</v>
      </c>
      <c r="C376" s="86"/>
      <c r="D376" s="86"/>
      <c r="E376" s="86"/>
      <c r="F376" s="86"/>
      <c r="G376" s="102" t="s">
        <v>379</v>
      </c>
      <c r="H376" s="108"/>
      <c r="I376" s="108"/>
      <c r="J376" s="108"/>
      <c r="K376" s="108"/>
      <c r="L376" s="103"/>
    </row>
    <row r="377" spans="1:12" x14ac:dyDescent="0.3">
      <c r="A377" s="93" t="s">
        <v>963</v>
      </c>
      <c r="B377" s="85" t="s">
        <v>379</v>
      </c>
      <c r="C377" s="86"/>
      <c r="D377" s="86"/>
      <c r="E377" s="86"/>
      <c r="F377" s="94" t="s">
        <v>964</v>
      </c>
      <c r="G377" s="95"/>
      <c r="H377" s="84">
        <v>1290</v>
      </c>
      <c r="I377" s="84">
        <v>19500</v>
      </c>
      <c r="J377" s="84">
        <v>0</v>
      </c>
      <c r="K377" s="84">
        <v>20790</v>
      </c>
      <c r="L377" s="109">
        <f>I377-J377</f>
        <v>19500</v>
      </c>
    </row>
    <row r="378" spans="1:12" x14ac:dyDescent="0.3">
      <c r="A378" s="98" t="s">
        <v>965</v>
      </c>
      <c r="B378" s="85" t="s">
        <v>379</v>
      </c>
      <c r="C378" s="86"/>
      <c r="D378" s="86"/>
      <c r="E378" s="86"/>
      <c r="F378" s="86"/>
      <c r="G378" s="99" t="s">
        <v>966</v>
      </c>
      <c r="H378" s="107">
        <v>1290</v>
      </c>
      <c r="I378" s="107">
        <v>19500</v>
      </c>
      <c r="J378" s="107">
        <v>0</v>
      </c>
      <c r="K378" s="107">
        <v>20790</v>
      </c>
      <c r="L378" s="100"/>
    </row>
    <row r="379" spans="1:12" x14ac:dyDescent="0.3">
      <c r="A379" s="101" t="s">
        <v>379</v>
      </c>
      <c r="B379" s="85" t="s">
        <v>379</v>
      </c>
      <c r="C379" s="86"/>
      <c r="D379" s="86"/>
      <c r="E379" s="86"/>
      <c r="F379" s="86"/>
      <c r="G379" s="102" t="s">
        <v>379</v>
      </c>
      <c r="H379" s="108"/>
      <c r="I379" s="108"/>
      <c r="J379" s="108"/>
      <c r="K379" s="108"/>
      <c r="L379" s="103"/>
    </row>
    <row r="380" spans="1:12" x14ac:dyDescent="0.3">
      <c r="A380" s="93" t="s">
        <v>967</v>
      </c>
      <c r="B380" s="85" t="s">
        <v>379</v>
      </c>
      <c r="C380" s="86"/>
      <c r="D380" s="86"/>
      <c r="E380" s="86"/>
      <c r="F380" s="94" t="s">
        <v>968</v>
      </c>
      <c r="G380" s="95"/>
      <c r="H380" s="84">
        <v>11723.06</v>
      </c>
      <c r="I380" s="84">
        <v>6159.56</v>
      </c>
      <c r="J380" s="84">
        <v>0</v>
      </c>
      <c r="K380" s="84">
        <v>17882.62</v>
      </c>
      <c r="L380" s="109">
        <f>I380-J380</f>
        <v>6159.56</v>
      </c>
    </row>
    <row r="381" spans="1:12" x14ac:dyDescent="0.3">
      <c r="A381" s="98" t="s">
        <v>969</v>
      </c>
      <c r="B381" s="85" t="s">
        <v>379</v>
      </c>
      <c r="C381" s="86"/>
      <c r="D381" s="86"/>
      <c r="E381" s="86"/>
      <c r="F381" s="86"/>
      <c r="G381" s="99" t="s">
        <v>970</v>
      </c>
      <c r="H381" s="107">
        <v>11723.06</v>
      </c>
      <c r="I381" s="107">
        <v>6159.56</v>
      </c>
      <c r="J381" s="107">
        <v>0</v>
      </c>
      <c r="K381" s="107">
        <v>17882.62</v>
      </c>
      <c r="L381" s="100"/>
    </row>
    <row r="382" spans="1:12" x14ac:dyDescent="0.3">
      <c r="A382" s="101" t="s">
        <v>379</v>
      </c>
      <c r="B382" s="85" t="s">
        <v>379</v>
      </c>
      <c r="C382" s="86"/>
      <c r="D382" s="86"/>
      <c r="E382" s="86"/>
      <c r="F382" s="86"/>
      <c r="G382" s="102" t="s">
        <v>379</v>
      </c>
      <c r="H382" s="108"/>
      <c r="I382" s="108"/>
      <c r="J382" s="108"/>
      <c r="K382" s="108"/>
      <c r="L382" s="103"/>
    </row>
    <row r="383" spans="1:12" x14ac:dyDescent="0.3">
      <c r="A383" s="93" t="s">
        <v>971</v>
      </c>
      <c r="B383" s="85" t="s">
        <v>379</v>
      </c>
      <c r="C383" s="86"/>
      <c r="D383" s="86"/>
      <c r="E383" s="86"/>
      <c r="F383" s="94" t="s">
        <v>942</v>
      </c>
      <c r="G383" s="95"/>
      <c r="H383" s="84">
        <v>1470</v>
      </c>
      <c r="I383" s="84">
        <v>2608.9</v>
      </c>
      <c r="J383" s="84">
        <v>0</v>
      </c>
      <c r="K383" s="84">
        <v>4078.9</v>
      </c>
      <c r="L383" s="109">
        <f>I383-J383</f>
        <v>2608.9</v>
      </c>
    </row>
    <row r="384" spans="1:12" x14ac:dyDescent="0.3">
      <c r="A384" s="98" t="s">
        <v>972</v>
      </c>
      <c r="B384" s="85" t="s">
        <v>379</v>
      </c>
      <c r="C384" s="86"/>
      <c r="D384" s="86"/>
      <c r="E384" s="86"/>
      <c r="F384" s="86"/>
      <c r="G384" s="99" t="s">
        <v>944</v>
      </c>
      <c r="H384" s="107">
        <v>0</v>
      </c>
      <c r="I384" s="107">
        <v>628.9</v>
      </c>
      <c r="J384" s="107">
        <v>0</v>
      </c>
      <c r="K384" s="107">
        <v>628.9</v>
      </c>
      <c r="L384" s="100"/>
    </row>
    <row r="385" spans="1:12" x14ac:dyDescent="0.3">
      <c r="A385" s="98" t="s">
        <v>973</v>
      </c>
      <c r="B385" s="85" t="s">
        <v>379</v>
      </c>
      <c r="C385" s="86"/>
      <c r="D385" s="86"/>
      <c r="E385" s="86"/>
      <c r="F385" s="86"/>
      <c r="G385" s="99" t="s">
        <v>974</v>
      </c>
      <c r="H385" s="107">
        <v>0</v>
      </c>
      <c r="I385" s="107">
        <v>1750</v>
      </c>
      <c r="J385" s="107">
        <v>0</v>
      </c>
      <c r="K385" s="107">
        <v>1750</v>
      </c>
      <c r="L385" s="100"/>
    </row>
    <row r="386" spans="1:12" x14ac:dyDescent="0.3">
      <c r="A386" s="98" t="s">
        <v>975</v>
      </c>
      <c r="B386" s="85" t="s">
        <v>379</v>
      </c>
      <c r="C386" s="86"/>
      <c r="D386" s="86"/>
      <c r="E386" s="86"/>
      <c r="F386" s="86"/>
      <c r="G386" s="99" t="s">
        <v>976</v>
      </c>
      <c r="H386" s="107">
        <v>1470</v>
      </c>
      <c r="I386" s="107">
        <v>230</v>
      </c>
      <c r="J386" s="107">
        <v>0</v>
      </c>
      <c r="K386" s="107">
        <v>1700</v>
      </c>
      <c r="L386" s="100"/>
    </row>
    <row r="387" spans="1:12" x14ac:dyDescent="0.3">
      <c r="A387" s="101" t="s">
        <v>379</v>
      </c>
      <c r="B387" s="85" t="s">
        <v>379</v>
      </c>
      <c r="C387" s="86"/>
      <c r="D387" s="86"/>
      <c r="E387" s="86"/>
      <c r="F387" s="86"/>
      <c r="G387" s="102" t="s">
        <v>379</v>
      </c>
      <c r="H387" s="108"/>
      <c r="I387" s="108"/>
      <c r="J387" s="108"/>
      <c r="K387" s="108"/>
      <c r="L387" s="103"/>
    </row>
    <row r="388" spans="1:12" x14ac:dyDescent="0.3">
      <c r="A388" s="93" t="s">
        <v>977</v>
      </c>
      <c r="B388" s="97" t="s">
        <v>379</v>
      </c>
      <c r="C388" s="94" t="s">
        <v>978</v>
      </c>
      <c r="D388" s="95"/>
      <c r="E388" s="95"/>
      <c r="F388" s="95"/>
      <c r="G388" s="95"/>
      <c r="H388" s="84">
        <v>2237.79</v>
      </c>
      <c r="I388" s="84">
        <v>1175.79</v>
      </c>
      <c r="J388" s="84">
        <v>0</v>
      </c>
      <c r="K388" s="84">
        <v>3413.58</v>
      </c>
      <c r="L388" s="109">
        <f>I388-J388</f>
        <v>1175.79</v>
      </c>
    </row>
    <row r="389" spans="1:12" x14ac:dyDescent="0.3">
      <c r="A389" s="93" t="s">
        <v>979</v>
      </c>
      <c r="B389" s="85" t="s">
        <v>379</v>
      </c>
      <c r="C389" s="86"/>
      <c r="D389" s="94" t="s">
        <v>978</v>
      </c>
      <c r="E389" s="95"/>
      <c r="F389" s="95"/>
      <c r="G389" s="95"/>
      <c r="H389" s="84">
        <v>2237.79</v>
      </c>
      <c r="I389" s="84">
        <v>1175.79</v>
      </c>
      <c r="J389" s="84">
        <v>0</v>
      </c>
      <c r="K389" s="84">
        <v>3413.58</v>
      </c>
      <c r="L389" s="96"/>
    </row>
    <row r="390" spans="1:12" x14ac:dyDescent="0.3">
      <c r="A390" s="93" t="s">
        <v>980</v>
      </c>
      <c r="B390" s="85" t="s">
        <v>379</v>
      </c>
      <c r="C390" s="86"/>
      <c r="D390" s="86"/>
      <c r="E390" s="94" t="s">
        <v>978</v>
      </c>
      <c r="F390" s="95"/>
      <c r="G390" s="95"/>
      <c r="H390" s="84">
        <v>2237.79</v>
      </c>
      <c r="I390" s="84">
        <v>1175.79</v>
      </c>
      <c r="J390" s="84">
        <v>0</v>
      </c>
      <c r="K390" s="84">
        <v>3413.58</v>
      </c>
      <c r="L390" s="96"/>
    </row>
    <row r="391" spans="1:12" x14ac:dyDescent="0.3">
      <c r="A391" s="93" t="s">
        <v>981</v>
      </c>
      <c r="B391" s="85" t="s">
        <v>379</v>
      </c>
      <c r="C391" s="86"/>
      <c r="D391" s="86"/>
      <c r="E391" s="86"/>
      <c r="F391" s="94" t="s">
        <v>982</v>
      </c>
      <c r="G391" s="95"/>
      <c r="H391" s="84">
        <v>2237.79</v>
      </c>
      <c r="I391" s="84">
        <v>1175.79</v>
      </c>
      <c r="J391" s="84">
        <v>0</v>
      </c>
      <c r="K391" s="84">
        <v>3413.58</v>
      </c>
      <c r="L391" s="109">
        <f>I391-J391</f>
        <v>1175.79</v>
      </c>
    </row>
    <row r="392" spans="1:12" x14ac:dyDescent="0.3">
      <c r="A392" s="98" t="s">
        <v>983</v>
      </c>
      <c r="B392" s="85" t="s">
        <v>379</v>
      </c>
      <c r="C392" s="86"/>
      <c r="D392" s="86"/>
      <c r="E392" s="86"/>
      <c r="F392" s="86"/>
      <c r="G392" s="99" t="s">
        <v>984</v>
      </c>
      <c r="H392" s="107">
        <v>2237.79</v>
      </c>
      <c r="I392" s="107">
        <v>1175.79</v>
      </c>
      <c r="J392" s="107">
        <v>0</v>
      </c>
      <c r="K392" s="107">
        <v>3413.58</v>
      </c>
      <c r="L392" s="100"/>
    </row>
    <row r="393" spans="1:12" x14ac:dyDescent="0.3">
      <c r="A393" s="101" t="s">
        <v>379</v>
      </c>
      <c r="B393" s="85" t="s">
        <v>379</v>
      </c>
      <c r="C393" s="86"/>
      <c r="D393" s="86"/>
      <c r="E393" s="86"/>
      <c r="F393" s="86"/>
      <c r="G393" s="102" t="s">
        <v>379</v>
      </c>
      <c r="H393" s="108"/>
      <c r="I393" s="108"/>
      <c r="J393" s="108"/>
      <c r="K393" s="108"/>
      <c r="L393" s="103"/>
    </row>
    <row r="394" spans="1:12" x14ac:dyDescent="0.3">
      <c r="A394" s="93" t="s">
        <v>989</v>
      </c>
      <c r="B394" s="97" t="s">
        <v>379</v>
      </c>
      <c r="C394" s="94" t="s">
        <v>990</v>
      </c>
      <c r="D394" s="95"/>
      <c r="E394" s="95"/>
      <c r="F394" s="95"/>
      <c r="G394" s="95"/>
      <c r="H394" s="84">
        <v>96292.4</v>
      </c>
      <c r="I394" s="84">
        <v>76753.47</v>
      </c>
      <c r="J394" s="84">
        <v>0</v>
      </c>
      <c r="K394" s="84">
        <v>173045.87</v>
      </c>
      <c r="L394" s="109">
        <f>I394-J394</f>
        <v>76753.47</v>
      </c>
    </row>
    <row r="395" spans="1:12" x14ac:dyDescent="0.3">
      <c r="A395" s="93" t="s">
        <v>991</v>
      </c>
      <c r="B395" s="85" t="s">
        <v>379</v>
      </c>
      <c r="C395" s="86"/>
      <c r="D395" s="94" t="s">
        <v>990</v>
      </c>
      <c r="E395" s="95"/>
      <c r="F395" s="95"/>
      <c r="G395" s="95"/>
      <c r="H395" s="84">
        <v>96292.4</v>
      </c>
      <c r="I395" s="84">
        <v>76753.47</v>
      </c>
      <c r="J395" s="84">
        <v>0</v>
      </c>
      <c r="K395" s="84">
        <v>173045.87</v>
      </c>
      <c r="L395" s="96"/>
    </row>
    <row r="396" spans="1:12" x14ac:dyDescent="0.3">
      <c r="A396" s="93" t="s">
        <v>992</v>
      </c>
      <c r="B396" s="85" t="s">
        <v>379</v>
      </c>
      <c r="C396" s="86"/>
      <c r="D396" s="86"/>
      <c r="E396" s="94" t="s">
        <v>990</v>
      </c>
      <c r="F396" s="95"/>
      <c r="G396" s="95"/>
      <c r="H396" s="84">
        <v>96292.4</v>
      </c>
      <c r="I396" s="84">
        <v>76753.47</v>
      </c>
      <c r="J396" s="84">
        <v>0</v>
      </c>
      <c r="K396" s="84">
        <v>173045.87</v>
      </c>
      <c r="L396" s="96"/>
    </row>
    <row r="397" spans="1:12" x14ac:dyDescent="0.3">
      <c r="A397" s="93" t="s">
        <v>993</v>
      </c>
      <c r="B397" s="85" t="s">
        <v>379</v>
      </c>
      <c r="C397" s="86"/>
      <c r="D397" s="86"/>
      <c r="E397" s="86"/>
      <c r="F397" s="94" t="s">
        <v>986</v>
      </c>
      <c r="G397" s="95"/>
      <c r="H397" s="84">
        <v>17991.52</v>
      </c>
      <c r="I397" s="84">
        <v>14055.91</v>
      </c>
      <c r="J397" s="84">
        <v>0</v>
      </c>
      <c r="K397" s="84">
        <v>32047.43</v>
      </c>
      <c r="L397" s="109">
        <f>I397-J397</f>
        <v>14055.91</v>
      </c>
    </row>
    <row r="398" spans="1:12" x14ac:dyDescent="0.3">
      <c r="A398" s="98" t="s">
        <v>994</v>
      </c>
      <c r="B398" s="85" t="s">
        <v>379</v>
      </c>
      <c r="C398" s="86"/>
      <c r="D398" s="86"/>
      <c r="E398" s="86"/>
      <c r="F398" s="86"/>
      <c r="G398" s="99" t="s">
        <v>938</v>
      </c>
      <c r="H398" s="107">
        <v>753.72</v>
      </c>
      <c r="I398" s="107">
        <v>21.63</v>
      </c>
      <c r="J398" s="107">
        <v>0</v>
      </c>
      <c r="K398" s="107">
        <v>775.35</v>
      </c>
      <c r="L398" s="100"/>
    </row>
    <row r="399" spans="1:12" x14ac:dyDescent="0.3">
      <c r="A399" s="98" t="s">
        <v>995</v>
      </c>
      <c r="B399" s="85" t="s">
        <v>379</v>
      </c>
      <c r="C399" s="86"/>
      <c r="D399" s="86"/>
      <c r="E399" s="86"/>
      <c r="F399" s="86"/>
      <c r="G399" s="99" t="s">
        <v>988</v>
      </c>
      <c r="H399" s="107">
        <v>17237.8</v>
      </c>
      <c r="I399" s="107">
        <v>14034.28</v>
      </c>
      <c r="J399" s="107">
        <v>0</v>
      </c>
      <c r="K399" s="107">
        <v>31272.080000000002</v>
      </c>
      <c r="L399" s="100"/>
    </row>
    <row r="400" spans="1:12" x14ac:dyDescent="0.3">
      <c r="A400" s="101" t="s">
        <v>379</v>
      </c>
      <c r="B400" s="85" t="s">
        <v>379</v>
      </c>
      <c r="C400" s="86"/>
      <c r="D400" s="86"/>
      <c r="E400" s="86"/>
      <c r="F400" s="86"/>
      <c r="G400" s="102" t="s">
        <v>379</v>
      </c>
      <c r="H400" s="108"/>
      <c r="I400" s="108"/>
      <c r="J400" s="108"/>
      <c r="K400" s="108"/>
      <c r="L400" s="103"/>
    </row>
    <row r="401" spans="1:12" x14ac:dyDescent="0.3">
      <c r="A401" s="93" t="s">
        <v>996</v>
      </c>
      <c r="B401" s="85" t="s">
        <v>379</v>
      </c>
      <c r="C401" s="86"/>
      <c r="D401" s="86"/>
      <c r="E401" s="86"/>
      <c r="F401" s="94" t="s">
        <v>997</v>
      </c>
      <c r="G401" s="95"/>
      <c r="H401" s="84">
        <v>77304.88</v>
      </c>
      <c r="I401" s="84">
        <v>62697.56</v>
      </c>
      <c r="J401" s="84">
        <v>0</v>
      </c>
      <c r="K401" s="84">
        <v>140002.44</v>
      </c>
      <c r="L401" s="109">
        <f>I401-J401</f>
        <v>62697.56</v>
      </c>
    </row>
    <row r="402" spans="1:12" x14ac:dyDescent="0.3">
      <c r="A402" s="98" t="s">
        <v>998</v>
      </c>
      <c r="B402" s="85" t="s">
        <v>379</v>
      </c>
      <c r="C402" s="86"/>
      <c r="D402" s="86"/>
      <c r="E402" s="86"/>
      <c r="F402" s="86"/>
      <c r="G402" s="99" t="s">
        <v>999</v>
      </c>
      <c r="H402" s="107">
        <v>72658</v>
      </c>
      <c r="I402" s="107">
        <v>55796.04</v>
      </c>
      <c r="J402" s="107">
        <v>0</v>
      </c>
      <c r="K402" s="107">
        <v>128454.04</v>
      </c>
      <c r="L402" s="100"/>
    </row>
    <row r="403" spans="1:12" x14ac:dyDescent="0.3">
      <c r="A403" s="98" t="s">
        <v>1000</v>
      </c>
      <c r="B403" s="85" t="s">
        <v>379</v>
      </c>
      <c r="C403" s="86"/>
      <c r="D403" s="86"/>
      <c r="E403" s="86"/>
      <c r="F403" s="86"/>
      <c r="G403" s="99" t="s">
        <v>1001</v>
      </c>
      <c r="H403" s="107">
        <v>4646.88</v>
      </c>
      <c r="I403" s="107">
        <v>6901.52</v>
      </c>
      <c r="J403" s="107">
        <v>0</v>
      </c>
      <c r="K403" s="107">
        <v>11548.4</v>
      </c>
      <c r="L403" s="100"/>
    </row>
    <row r="404" spans="1:12" x14ac:dyDescent="0.3">
      <c r="A404" s="101" t="s">
        <v>379</v>
      </c>
      <c r="B404" s="85" t="s">
        <v>379</v>
      </c>
      <c r="C404" s="86"/>
      <c r="D404" s="86"/>
      <c r="E404" s="86"/>
      <c r="F404" s="86"/>
      <c r="G404" s="102" t="s">
        <v>379</v>
      </c>
      <c r="H404" s="108"/>
      <c r="I404" s="108"/>
      <c r="J404" s="108"/>
      <c r="K404" s="108"/>
      <c r="L404" s="103"/>
    </row>
    <row r="405" spans="1:12" x14ac:dyDescent="0.3">
      <c r="A405" s="93" t="s">
        <v>1002</v>
      </c>
      <c r="B405" s="85" t="s">
        <v>379</v>
      </c>
      <c r="C405" s="86"/>
      <c r="D405" s="86"/>
      <c r="E405" s="86"/>
      <c r="F405" s="94" t="s">
        <v>1003</v>
      </c>
      <c r="G405" s="95"/>
      <c r="H405" s="84">
        <v>996</v>
      </c>
      <c r="I405" s="84">
        <v>0</v>
      </c>
      <c r="J405" s="84">
        <v>0</v>
      </c>
      <c r="K405" s="84">
        <v>996</v>
      </c>
      <c r="L405" s="109">
        <f>I405-J405</f>
        <v>0</v>
      </c>
    </row>
    <row r="406" spans="1:12" x14ac:dyDescent="0.3">
      <c r="A406" s="98" t="s">
        <v>1004</v>
      </c>
      <c r="B406" s="85" t="s">
        <v>379</v>
      </c>
      <c r="C406" s="86"/>
      <c r="D406" s="86"/>
      <c r="E406" s="86"/>
      <c r="F406" s="86"/>
      <c r="G406" s="99" t="s">
        <v>944</v>
      </c>
      <c r="H406" s="107">
        <v>996</v>
      </c>
      <c r="I406" s="107">
        <v>0</v>
      </c>
      <c r="J406" s="107">
        <v>0</v>
      </c>
      <c r="K406" s="107">
        <v>996</v>
      </c>
      <c r="L406" s="100"/>
    </row>
    <row r="407" spans="1:12" x14ac:dyDescent="0.3">
      <c r="A407" s="101" t="s">
        <v>379</v>
      </c>
      <c r="B407" s="85" t="s">
        <v>379</v>
      </c>
      <c r="C407" s="86"/>
      <c r="D407" s="86"/>
      <c r="E407" s="86"/>
      <c r="F407" s="86"/>
      <c r="G407" s="102" t="s">
        <v>379</v>
      </c>
      <c r="H407" s="108"/>
      <c r="I407" s="108"/>
      <c r="J407" s="108"/>
      <c r="K407" s="108"/>
      <c r="L407" s="103"/>
    </row>
    <row r="408" spans="1:12" x14ac:dyDescent="0.3">
      <c r="A408" s="93" t="s">
        <v>1005</v>
      </c>
      <c r="B408" s="97" t="s">
        <v>379</v>
      </c>
      <c r="C408" s="94" t="s">
        <v>1006</v>
      </c>
      <c r="D408" s="95"/>
      <c r="E408" s="95"/>
      <c r="F408" s="95"/>
      <c r="G408" s="95"/>
      <c r="H408" s="84">
        <v>4936</v>
      </c>
      <c r="I408" s="84">
        <v>5558.18</v>
      </c>
      <c r="J408" s="84">
        <v>0</v>
      </c>
      <c r="K408" s="84">
        <v>10494.18</v>
      </c>
      <c r="L408" s="109">
        <f>I408-J408</f>
        <v>5558.18</v>
      </c>
    </row>
    <row r="409" spans="1:12" x14ac:dyDescent="0.3">
      <c r="A409" s="93" t="s">
        <v>1007</v>
      </c>
      <c r="B409" s="85" t="s">
        <v>379</v>
      </c>
      <c r="C409" s="86"/>
      <c r="D409" s="94" t="s">
        <v>1006</v>
      </c>
      <c r="E409" s="95"/>
      <c r="F409" s="95"/>
      <c r="G409" s="95"/>
      <c r="H409" s="84">
        <v>4936</v>
      </c>
      <c r="I409" s="84">
        <v>5558.18</v>
      </c>
      <c r="J409" s="84">
        <v>0</v>
      </c>
      <c r="K409" s="84">
        <v>10494.18</v>
      </c>
      <c r="L409" s="96"/>
    </row>
    <row r="410" spans="1:12" x14ac:dyDescent="0.3">
      <c r="A410" s="93" t="s">
        <v>1008</v>
      </c>
      <c r="B410" s="85" t="s">
        <v>379</v>
      </c>
      <c r="C410" s="86"/>
      <c r="D410" s="86"/>
      <c r="E410" s="94" t="s">
        <v>1006</v>
      </c>
      <c r="F410" s="95"/>
      <c r="G410" s="95"/>
      <c r="H410" s="84">
        <v>4936</v>
      </c>
      <c r="I410" s="84">
        <v>5558.18</v>
      </c>
      <c r="J410" s="84">
        <v>0</v>
      </c>
      <c r="K410" s="84">
        <v>10494.18</v>
      </c>
      <c r="L410" s="96"/>
    </row>
    <row r="411" spans="1:12" x14ac:dyDescent="0.3">
      <c r="A411" s="93" t="s">
        <v>1009</v>
      </c>
      <c r="B411" s="85" t="s">
        <v>379</v>
      </c>
      <c r="C411" s="86"/>
      <c r="D411" s="86"/>
      <c r="E411" s="86"/>
      <c r="F411" s="94" t="s">
        <v>1010</v>
      </c>
      <c r="G411" s="95"/>
      <c r="H411" s="84">
        <v>4936</v>
      </c>
      <c r="I411" s="84">
        <v>1120</v>
      </c>
      <c r="J411" s="84">
        <v>0</v>
      </c>
      <c r="K411" s="84">
        <v>6056</v>
      </c>
      <c r="L411" s="109">
        <f>I411-J411</f>
        <v>1120</v>
      </c>
    </row>
    <row r="412" spans="1:12" x14ac:dyDescent="0.3">
      <c r="A412" s="98" t="s">
        <v>1011</v>
      </c>
      <c r="B412" s="85" t="s">
        <v>379</v>
      </c>
      <c r="C412" s="86"/>
      <c r="D412" s="86"/>
      <c r="E412" s="86"/>
      <c r="F412" s="86"/>
      <c r="G412" s="99" t="s">
        <v>1012</v>
      </c>
      <c r="H412" s="107">
        <v>2696</v>
      </c>
      <c r="I412" s="107">
        <v>0</v>
      </c>
      <c r="J412" s="107">
        <v>0</v>
      </c>
      <c r="K412" s="107">
        <v>2696</v>
      </c>
      <c r="L412" s="100"/>
    </row>
    <row r="413" spans="1:12" x14ac:dyDescent="0.3">
      <c r="A413" s="98" t="s">
        <v>1013</v>
      </c>
      <c r="B413" s="85" t="s">
        <v>379</v>
      </c>
      <c r="C413" s="86"/>
      <c r="D413" s="86"/>
      <c r="E413" s="86"/>
      <c r="F413" s="86"/>
      <c r="G413" s="99" t="s">
        <v>1014</v>
      </c>
      <c r="H413" s="107">
        <v>2240</v>
      </c>
      <c r="I413" s="107">
        <v>1120</v>
      </c>
      <c r="J413" s="107">
        <v>0</v>
      </c>
      <c r="K413" s="107">
        <v>3360</v>
      </c>
      <c r="L413" s="100"/>
    </row>
    <row r="414" spans="1:12" x14ac:dyDescent="0.3">
      <c r="A414" s="101" t="s">
        <v>379</v>
      </c>
      <c r="B414" s="85" t="s">
        <v>379</v>
      </c>
      <c r="C414" s="86"/>
      <c r="D414" s="86"/>
      <c r="E414" s="86"/>
      <c r="F414" s="86"/>
      <c r="G414" s="102" t="s">
        <v>379</v>
      </c>
      <c r="H414" s="108"/>
      <c r="I414" s="108"/>
      <c r="J414" s="108"/>
      <c r="K414" s="108"/>
      <c r="L414" s="103"/>
    </row>
    <row r="415" spans="1:12" x14ac:dyDescent="0.3">
      <c r="A415" s="93" t="s">
        <v>1021</v>
      </c>
      <c r="B415" s="85" t="s">
        <v>379</v>
      </c>
      <c r="C415" s="86"/>
      <c r="D415" s="86"/>
      <c r="E415" s="86"/>
      <c r="F415" s="94" t="s">
        <v>1022</v>
      </c>
      <c r="G415" s="95"/>
      <c r="H415" s="84">
        <v>0</v>
      </c>
      <c r="I415" s="84">
        <v>4438.18</v>
      </c>
      <c r="J415" s="84">
        <v>0</v>
      </c>
      <c r="K415" s="84">
        <v>4438.18</v>
      </c>
      <c r="L415" s="109">
        <f>I415-J415</f>
        <v>4438.18</v>
      </c>
    </row>
    <row r="416" spans="1:12" x14ac:dyDescent="0.3">
      <c r="A416" s="98" t="s">
        <v>1023</v>
      </c>
      <c r="B416" s="85" t="s">
        <v>379</v>
      </c>
      <c r="C416" s="86"/>
      <c r="D416" s="86"/>
      <c r="E416" s="86"/>
      <c r="F416" s="86"/>
      <c r="G416" s="99" t="s">
        <v>1024</v>
      </c>
      <c r="H416" s="107">
        <v>0</v>
      </c>
      <c r="I416" s="107">
        <v>4438.18</v>
      </c>
      <c r="J416" s="107">
        <v>0</v>
      </c>
      <c r="K416" s="107">
        <v>4438.18</v>
      </c>
      <c r="L416" s="100"/>
    </row>
    <row r="417" spans="1:12" x14ac:dyDescent="0.3">
      <c r="A417" s="101" t="s">
        <v>379</v>
      </c>
      <c r="B417" s="85" t="s">
        <v>379</v>
      </c>
      <c r="C417" s="86"/>
      <c r="D417" s="86"/>
      <c r="E417" s="86"/>
      <c r="F417" s="86"/>
      <c r="G417" s="102" t="s">
        <v>379</v>
      </c>
      <c r="H417" s="108"/>
      <c r="I417" s="108"/>
      <c r="J417" s="108"/>
      <c r="K417" s="108"/>
      <c r="L417" s="103"/>
    </row>
    <row r="418" spans="1:12" x14ac:dyDescent="0.3">
      <c r="A418" s="93" t="s">
        <v>1025</v>
      </c>
      <c r="B418" s="97" t="s">
        <v>379</v>
      </c>
      <c r="C418" s="94" t="s">
        <v>1026</v>
      </c>
      <c r="D418" s="95"/>
      <c r="E418" s="95"/>
      <c r="F418" s="95"/>
      <c r="G418" s="95"/>
      <c r="H418" s="84">
        <v>85267.68</v>
      </c>
      <c r="I418" s="84">
        <v>5857.17</v>
      </c>
      <c r="J418" s="84">
        <v>0</v>
      </c>
      <c r="K418" s="84">
        <v>91124.85</v>
      </c>
      <c r="L418" s="109">
        <f>I418-J418</f>
        <v>5857.17</v>
      </c>
    </row>
    <row r="419" spans="1:12" x14ac:dyDescent="0.3">
      <c r="A419" s="93" t="s">
        <v>1027</v>
      </c>
      <c r="B419" s="85" t="s">
        <v>379</v>
      </c>
      <c r="C419" s="86"/>
      <c r="D419" s="94" t="s">
        <v>1026</v>
      </c>
      <c r="E419" s="95"/>
      <c r="F419" s="95"/>
      <c r="G419" s="95"/>
      <c r="H419" s="84">
        <v>85267.68</v>
      </c>
      <c r="I419" s="84">
        <v>5857.17</v>
      </c>
      <c r="J419" s="84">
        <v>0</v>
      </c>
      <c r="K419" s="84">
        <v>91124.85</v>
      </c>
      <c r="L419" s="96"/>
    </row>
    <row r="420" spans="1:12" x14ac:dyDescent="0.3">
      <c r="A420" s="93" t="s">
        <v>1028</v>
      </c>
      <c r="B420" s="85" t="s">
        <v>379</v>
      </c>
      <c r="C420" s="86"/>
      <c r="D420" s="86"/>
      <c r="E420" s="94" t="s">
        <v>1026</v>
      </c>
      <c r="F420" s="95"/>
      <c r="G420" s="95"/>
      <c r="H420" s="84">
        <v>85267.68</v>
      </c>
      <c r="I420" s="84">
        <v>5857.17</v>
      </c>
      <c r="J420" s="84">
        <v>0</v>
      </c>
      <c r="K420" s="84">
        <v>91124.85</v>
      </c>
      <c r="L420" s="96"/>
    </row>
    <row r="421" spans="1:12" x14ac:dyDescent="0.3">
      <c r="A421" s="93" t="s">
        <v>1032</v>
      </c>
      <c r="B421" s="85" t="s">
        <v>379</v>
      </c>
      <c r="C421" s="86"/>
      <c r="D421" s="86"/>
      <c r="E421" s="86"/>
      <c r="F421" s="94" t="s">
        <v>1033</v>
      </c>
      <c r="G421" s="95"/>
      <c r="H421" s="84">
        <v>85267.68</v>
      </c>
      <c r="I421" s="84">
        <v>5857.17</v>
      </c>
      <c r="J421" s="84">
        <v>0</v>
      </c>
      <c r="K421" s="84">
        <v>91124.85</v>
      </c>
      <c r="L421" s="109">
        <f>I421-J421</f>
        <v>5857.17</v>
      </c>
    </row>
    <row r="422" spans="1:12" x14ac:dyDescent="0.3">
      <c r="A422" s="98" t="s">
        <v>1034</v>
      </c>
      <c r="B422" s="85" t="s">
        <v>379</v>
      </c>
      <c r="C422" s="86"/>
      <c r="D422" s="86"/>
      <c r="E422" s="86"/>
      <c r="F422" s="86"/>
      <c r="G422" s="99" t="s">
        <v>1033</v>
      </c>
      <c r="H422" s="107">
        <v>85267.68</v>
      </c>
      <c r="I422" s="107">
        <v>5857.17</v>
      </c>
      <c r="J422" s="107">
        <v>0</v>
      </c>
      <c r="K422" s="107">
        <v>91124.85</v>
      </c>
      <c r="L422" s="100"/>
    </row>
    <row r="423" spans="1:12" x14ac:dyDescent="0.3">
      <c r="A423" s="101" t="s">
        <v>379</v>
      </c>
      <c r="B423" s="85" t="s">
        <v>379</v>
      </c>
      <c r="C423" s="86"/>
      <c r="D423" s="86"/>
      <c r="E423" s="86"/>
      <c r="F423" s="86"/>
      <c r="G423" s="102" t="s">
        <v>379</v>
      </c>
      <c r="H423" s="108"/>
      <c r="I423" s="108"/>
      <c r="J423" s="108"/>
      <c r="K423" s="108"/>
      <c r="L423" s="103"/>
    </row>
    <row r="424" spans="1:12" x14ac:dyDescent="0.3">
      <c r="A424" s="93" t="s">
        <v>1035</v>
      </c>
      <c r="B424" s="97" t="s">
        <v>379</v>
      </c>
      <c r="C424" s="94" t="s">
        <v>1036</v>
      </c>
      <c r="D424" s="95"/>
      <c r="E424" s="95"/>
      <c r="F424" s="95"/>
      <c r="G424" s="95"/>
      <c r="H424" s="84">
        <v>55027.26</v>
      </c>
      <c r="I424" s="84">
        <v>22462.91</v>
      </c>
      <c r="J424" s="84">
        <v>0</v>
      </c>
      <c r="K424" s="84">
        <v>77490.17</v>
      </c>
      <c r="L424" s="109">
        <f>I424-J424</f>
        <v>22462.91</v>
      </c>
    </row>
    <row r="425" spans="1:12" x14ac:dyDescent="0.3">
      <c r="A425" s="93" t="s">
        <v>1037</v>
      </c>
      <c r="B425" s="85" t="s">
        <v>379</v>
      </c>
      <c r="C425" s="86"/>
      <c r="D425" s="94" t="s">
        <v>1036</v>
      </c>
      <c r="E425" s="95"/>
      <c r="F425" s="95"/>
      <c r="G425" s="95"/>
      <c r="H425" s="84">
        <v>55027.26</v>
      </c>
      <c r="I425" s="84">
        <v>22462.91</v>
      </c>
      <c r="J425" s="84">
        <v>0</v>
      </c>
      <c r="K425" s="84">
        <v>77490.17</v>
      </c>
      <c r="L425" s="96"/>
    </row>
    <row r="426" spans="1:12" x14ac:dyDescent="0.3">
      <c r="A426" s="93" t="s">
        <v>1038</v>
      </c>
      <c r="B426" s="85" t="s">
        <v>379</v>
      </c>
      <c r="C426" s="86"/>
      <c r="D426" s="86"/>
      <c r="E426" s="94" t="s">
        <v>1036</v>
      </c>
      <c r="F426" s="95"/>
      <c r="G426" s="95"/>
      <c r="H426" s="84">
        <v>55027.26</v>
      </c>
      <c r="I426" s="84">
        <v>22462.91</v>
      </c>
      <c r="J426" s="84">
        <v>0</v>
      </c>
      <c r="K426" s="84">
        <v>77490.17</v>
      </c>
      <c r="L426" s="96"/>
    </row>
    <row r="427" spans="1:12" x14ac:dyDescent="0.3">
      <c r="A427" s="93" t="s">
        <v>1039</v>
      </c>
      <c r="B427" s="85" t="s">
        <v>379</v>
      </c>
      <c r="C427" s="86"/>
      <c r="D427" s="86"/>
      <c r="E427" s="86"/>
      <c r="F427" s="94" t="s">
        <v>1036</v>
      </c>
      <c r="G427" s="95"/>
      <c r="H427" s="84">
        <v>55027.26</v>
      </c>
      <c r="I427" s="84">
        <v>22462.91</v>
      </c>
      <c r="J427" s="84">
        <v>0</v>
      </c>
      <c r="K427" s="84">
        <v>77490.17</v>
      </c>
      <c r="L427" s="96"/>
    </row>
    <row r="428" spans="1:12" x14ac:dyDescent="0.3">
      <c r="A428" s="98" t="s">
        <v>1040</v>
      </c>
      <c r="B428" s="85" t="s">
        <v>379</v>
      </c>
      <c r="C428" s="86"/>
      <c r="D428" s="86"/>
      <c r="E428" s="86"/>
      <c r="F428" s="86"/>
      <c r="G428" s="99" t="s">
        <v>1041</v>
      </c>
      <c r="H428" s="107">
        <v>55027.26</v>
      </c>
      <c r="I428" s="107">
        <v>22462.91</v>
      </c>
      <c r="J428" s="107">
        <v>0</v>
      </c>
      <c r="K428" s="107">
        <v>77490.17</v>
      </c>
      <c r="L428" s="100"/>
    </row>
    <row r="429" spans="1:12" x14ac:dyDescent="0.3">
      <c r="A429" s="93" t="s">
        <v>379</v>
      </c>
      <c r="B429" s="97" t="s">
        <v>379</v>
      </c>
      <c r="C429" s="94" t="s">
        <v>379</v>
      </c>
      <c r="D429" s="95"/>
      <c r="E429" s="95"/>
      <c r="F429" s="95"/>
      <c r="G429" s="95"/>
      <c r="H429" s="106"/>
      <c r="I429" s="106"/>
      <c r="J429" s="106"/>
      <c r="K429" s="106"/>
      <c r="L429" s="95"/>
    </row>
    <row r="430" spans="1:12" x14ac:dyDescent="0.3">
      <c r="A430" s="93" t="s">
        <v>1042</v>
      </c>
      <c r="B430" s="97" t="s">
        <v>379</v>
      </c>
      <c r="C430" s="94" t="s">
        <v>1043</v>
      </c>
      <c r="D430" s="95"/>
      <c r="E430" s="95"/>
      <c r="F430" s="95"/>
      <c r="G430" s="95"/>
      <c r="H430" s="84">
        <v>618941.23</v>
      </c>
      <c r="I430" s="84">
        <v>324977.15000000002</v>
      </c>
      <c r="J430" s="84">
        <v>0</v>
      </c>
      <c r="K430" s="84">
        <v>943918.38</v>
      </c>
      <c r="L430" s="109">
        <f>I430-J430</f>
        <v>324977.15000000002</v>
      </c>
    </row>
    <row r="431" spans="1:12" x14ac:dyDescent="0.3">
      <c r="A431" s="93" t="s">
        <v>1044</v>
      </c>
      <c r="B431" s="85" t="s">
        <v>379</v>
      </c>
      <c r="C431" s="86"/>
      <c r="D431" s="94" t="s">
        <v>1043</v>
      </c>
      <c r="E431" s="95"/>
      <c r="F431" s="95"/>
      <c r="G431" s="95"/>
      <c r="H431" s="84">
        <v>618941.23</v>
      </c>
      <c r="I431" s="84">
        <v>324977.15000000002</v>
      </c>
      <c r="J431" s="84">
        <v>0</v>
      </c>
      <c r="K431" s="84">
        <v>943918.38</v>
      </c>
      <c r="L431" s="96"/>
    </row>
    <row r="432" spans="1:12" x14ac:dyDescent="0.3">
      <c r="A432" s="93" t="s">
        <v>1045</v>
      </c>
      <c r="B432" s="85" t="s">
        <v>379</v>
      </c>
      <c r="C432" s="86"/>
      <c r="D432" s="86"/>
      <c r="E432" s="94" t="s">
        <v>1043</v>
      </c>
      <c r="F432" s="95"/>
      <c r="G432" s="95"/>
      <c r="H432" s="84">
        <v>618941.23</v>
      </c>
      <c r="I432" s="84">
        <v>324977.15000000002</v>
      </c>
      <c r="J432" s="84">
        <v>0</v>
      </c>
      <c r="K432" s="84">
        <v>943918.38</v>
      </c>
      <c r="L432" s="96"/>
    </row>
    <row r="433" spans="1:12" x14ac:dyDescent="0.3">
      <c r="A433" s="93" t="s">
        <v>1046</v>
      </c>
      <c r="B433" s="85" t="s">
        <v>379</v>
      </c>
      <c r="C433" s="86"/>
      <c r="D433" s="86"/>
      <c r="E433" s="86"/>
      <c r="F433" s="94" t="s">
        <v>1043</v>
      </c>
      <c r="G433" s="95"/>
      <c r="H433" s="84">
        <v>618941.23</v>
      </c>
      <c r="I433" s="84">
        <v>324977.15000000002</v>
      </c>
      <c r="J433" s="84">
        <v>0</v>
      </c>
      <c r="K433" s="84">
        <v>943918.38</v>
      </c>
      <c r="L433" s="96"/>
    </row>
    <row r="434" spans="1:12" x14ac:dyDescent="0.3">
      <c r="A434" s="98" t="s">
        <v>1047</v>
      </c>
      <c r="B434" s="85" t="s">
        <v>379</v>
      </c>
      <c r="C434" s="86"/>
      <c r="D434" s="86"/>
      <c r="E434" s="86"/>
      <c r="F434" s="86"/>
      <c r="G434" s="99" t="s">
        <v>1048</v>
      </c>
      <c r="H434" s="107">
        <v>607765.1</v>
      </c>
      <c r="I434" s="107">
        <v>319104.94</v>
      </c>
      <c r="J434" s="107">
        <v>0</v>
      </c>
      <c r="K434" s="107">
        <v>926870.04</v>
      </c>
      <c r="L434" s="109">
        <f t="shared" ref="L434:L435" si="2">I434-J434</f>
        <v>319104.94</v>
      </c>
    </row>
    <row r="435" spans="1:12" x14ac:dyDescent="0.3">
      <c r="A435" s="98" t="s">
        <v>1049</v>
      </c>
      <c r="B435" s="85" t="s">
        <v>379</v>
      </c>
      <c r="C435" s="86"/>
      <c r="D435" s="86"/>
      <c r="E435" s="86"/>
      <c r="F435" s="86"/>
      <c r="G435" s="99" t="s">
        <v>1050</v>
      </c>
      <c r="H435" s="107">
        <v>11176.13</v>
      </c>
      <c r="I435" s="107">
        <v>5872.21</v>
      </c>
      <c r="J435" s="107">
        <v>0</v>
      </c>
      <c r="K435" s="107">
        <v>17048.34</v>
      </c>
      <c r="L435" s="109">
        <f t="shared" si="2"/>
        <v>5872.21</v>
      </c>
    </row>
    <row r="436" spans="1:12" x14ac:dyDescent="0.3">
      <c r="A436" s="101" t="s">
        <v>379</v>
      </c>
      <c r="B436" s="85" t="s">
        <v>379</v>
      </c>
      <c r="C436" s="86"/>
      <c r="D436" s="86"/>
      <c r="E436" s="86"/>
      <c r="F436" s="86"/>
      <c r="G436" s="102" t="s">
        <v>379</v>
      </c>
      <c r="H436" s="108"/>
      <c r="I436" s="108"/>
      <c r="J436" s="108"/>
      <c r="K436" s="108"/>
      <c r="L436" s="103"/>
    </row>
    <row r="437" spans="1:12" x14ac:dyDescent="0.3">
      <c r="A437" s="93" t="s">
        <v>1051</v>
      </c>
      <c r="B437" s="97" t="s">
        <v>379</v>
      </c>
      <c r="C437" s="94" t="s">
        <v>1052</v>
      </c>
      <c r="D437" s="95"/>
      <c r="E437" s="95"/>
      <c r="F437" s="95"/>
      <c r="G437" s="95"/>
      <c r="H437" s="84">
        <v>669.57</v>
      </c>
      <c r="I437" s="84">
        <v>337.3</v>
      </c>
      <c r="J437" s="84">
        <v>0</v>
      </c>
      <c r="K437" s="84">
        <v>1006.87</v>
      </c>
      <c r="L437" s="109">
        <f>I437-J437</f>
        <v>337.3</v>
      </c>
    </row>
    <row r="438" spans="1:12" x14ac:dyDescent="0.3">
      <c r="A438" s="93" t="s">
        <v>1053</v>
      </c>
      <c r="B438" s="85" t="s">
        <v>379</v>
      </c>
      <c r="C438" s="86"/>
      <c r="D438" s="94" t="s">
        <v>1052</v>
      </c>
      <c r="E438" s="95"/>
      <c r="F438" s="95"/>
      <c r="G438" s="95"/>
      <c r="H438" s="84">
        <v>669.57</v>
      </c>
      <c r="I438" s="84">
        <v>337.3</v>
      </c>
      <c r="J438" s="84">
        <v>0</v>
      </c>
      <c r="K438" s="84">
        <v>1006.87</v>
      </c>
      <c r="L438" s="96"/>
    </row>
    <row r="439" spans="1:12" x14ac:dyDescent="0.3">
      <c r="A439" s="93" t="s">
        <v>1054</v>
      </c>
      <c r="B439" s="85" t="s">
        <v>379</v>
      </c>
      <c r="C439" s="86"/>
      <c r="D439" s="86"/>
      <c r="E439" s="94" t="s">
        <v>1052</v>
      </c>
      <c r="F439" s="95"/>
      <c r="G439" s="95"/>
      <c r="H439" s="84">
        <v>669.57</v>
      </c>
      <c r="I439" s="84">
        <v>337.3</v>
      </c>
      <c r="J439" s="84">
        <v>0</v>
      </c>
      <c r="K439" s="84">
        <v>1006.87</v>
      </c>
      <c r="L439" s="96"/>
    </row>
    <row r="440" spans="1:12" x14ac:dyDescent="0.3">
      <c r="A440" s="93" t="s">
        <v>1055</v>
      </c>
      <c r="B440" s="85" t="s">
        <v>379</v>
      </c>
      <c r="C440" s="86"/>
      <c r="D440" s="86"/>
      <c r="E440" s="86"/>
      <c r="F440" s="94" t="s">
        <v>1052</v>
      </c>
      <c r="G440" s="95"/>
      <c r="H440" s="84">
        <v>669.57</v>
      </c>
      <c r="I440" s="84">
        <v>337.3</v>
      </c>
      <c r="J440" s="84">
        <v>0</v>
      </c>
      <c r="K440" s="84">
        <v>1006.87</v>
      </c>
      <c r="L440" s="96"/>
    </row>
    <row r="441" spans="1:12" x14ac:dyDescent="0.3">
      <c r="A441" s="98" t="s">
        <v>1056</v>
      </c>
      <c r="B441" s="85" t="s">
        <v>379</v>
      </c>
      <c r="C441" s="86"/>
      <c r="D441" s="86"/>
      <c r="E441" s="86"/>
      <c r="F441" s="86"/>
      <c r="G441" s="99" t="s">
        <v>726</v>
      </c>
      <c r="H441" s="107">
        <v>669.57</v>
      </c>
      <c r="I441" s="107">
        <v>337.3</v>
      </c>
      <c r="J441" s="107">
        <v>0</v>
      </c>
      <c r="K441" s="107">
        <v>1006.87</v>
      </c>
      <c r="L441" s="100"/>
    </row>
    <row r="442" spans="1:12" x14ac:dyDescent="0.3">
      <c r="A442" s="101" t="s">
        <v>379</v>
      </c>
      <c r="B442" s="85" t="s">
        <v>379</v>
      </c>
      <c r="C442" s="86"/>
      <c r="D442" s="86"/>
      <c r="E442" s="86"/>
      <c r="F442" s="86"/>
      <c r="G442" s="102" t="s">
        <v>379</v>
      </c>
      <c r="H442" s="108"/>
      <c r="I442" s="108"/>
      <c r="J442" s="108"/>
      <c r="K442" s="108"/>
      <c r="L442" s="103"/>
    </row>
    <row r="443" spans="1:12" x14ac:dyDescent="0.3">
      <c r="A443" s="93" t="s">
        <v>1057</v>
      </c>
      <c r="B443" s="97" t="s">
        <v>379</v>
      </c>
      <c r="C443" s="94" t="s">
        <v>1058</v>
      </c>
      <c r="D443" s="95"/>
      <c r="E443" s="95"/>
      <c r="F443" s="95"/>
      <c r="G443" s="95"/>
      <c r="H443" s="84">
        <v>790759.92</v>
      </c>
      <c r="I443" s="84">
        <v>194703.29</v>
      </c>
      <c r="J443" s="84">
        <v>0</v>
      </c>
      <c r="K443" s="84">
        <v>985463.21</v>
      </c>
      <c r="L443" s="109">
        <f>I443-J443</f>
        <v>194703.29</v>
      </c>
    </row>
    <row r="444" spans="1:12" x14ac:dyDescent="0.3">
      <c r="A444" s="93" t="s">
        <v>1059</v>
      </c>
      <c r="B444" s="85" t="s">
        <v>379</v>
      </c>
      <c r="C444" s="86"/>
      <c r="D444" s="94" t="s">
        <v>1058</v>
      </c>
      <c r="E444" s="95"/>
      <c r="F444" s="95"/>
      <c r="G444" s="95"/>
      <c r="H444" s="84">
        <v>790759.92</v>
      </c>
      <c r="I444" s="84">
        <v>194703.29</v>
      </c>
      <c r="J444" s="84">
        <v>0</v>
      </c>
      <c r="K444" s="84">
        <v>985463.21</v>
      </c>
      <c r="L444" s="96"/>
    </row>
    <row r="445" spans="1:12" x14ac:dyDescent="0.3">
      <c r="A445" s="93" t="s">
        <v>1060</v>
      </c>
      <c r="B445" s="85" t="s">
        <v>379</v>
      </c>
      <c r="C445" s="86"/>
      <c r="D445" s="86"/>
      <c r="E445" s="94" t="s">
        <v>1058</v>
      </c>
      <c r="F445" s="95"/>
      <c r="G445" s="95"/>
      <c r="H445" s="84">
        <v>790759.92</v>
      </c>
      <c r="I445" s="84">
        <v>194703.29</v>
      </c>
      <c r="J445" s="84">
        <v>0</v>
      </c>
      <c r="K445" s="84">
        <v>985463.21</v>
      </c>
      <c r="L445" s="96"/>
    </row>
    <row r="446" spans="1:12" x14ac:dyDescent="0.3">
      <c r="A446" s="93" t="s">
        <v>1061</v>
      </c>
      <c r="B446" s="85" t="s">
        <v>379</v>
      </c>
      <c r="C446" s="86"/>
      <c r="D446" s="86"/>
      <c r="E446" s="86"/>
      <c r="F446" s="94" t="s">
        <v>1058</v>
      </c>
      <c r="G446" s="95"/>
      <c r="H446" s="84">
        <v>790759.92</v>
      </c>
      <c r="I446" s="84">
        <v>194703.29</v>
      </c>
      <c r="J446" s="84">
        <v>0</v>
      </c>
      <c r="K446" s="84">
        <v>985463.21</v>
      </c>
      <c r="L446" s="96"/>
    </row>
    <row r="447" spans="1:12" x14ac:dyDescent="0.3">
      <c r="A447" s="98" t="s">
        <v>1062</v>
      </c>
      <c r="B447" s="85" t="s">
        <v>379</v>
      </c>
      <c r="C447" s="86"/>
      <c r="D447" s="86"/>
      <c r="E447" s="86"/>
      <c r="F447" s="86"/>
      <c r="G447" s="99" t="s">
        <v>1063</v>
      </c>
      <c r="H447" s="107">
        <v>64940.61</v>
      </c>
      <c r="I447" s="107">
        <v>32858.29</v>
      </c>
      <c r="J447" s="107">
        <v>0</v>
      </c>
      <c r="K447" s="107">
        <v>97798.9</v>
      </c>
      <c r="L447" s="100"/>
    </row>
    <row r="448" spans="1:12" x14ac:dyDescent="0.3">
      <c r="A448" s="98" t="s">
        <v>1064</v>
      </c>
      <c r="B448" s="85" t="s">
        <v>379</v>
      </c>
      <c r="C448" s="86"/>
      <c r="D448" s="86"/>
      <c r="E448" s="86"/>
      <c r="F448" s="86"/>
      <c r="G448" s="99" t="s">
        <v>1065</v>
      </c>
      <c r="H448" s="107">
        <v>176399.31</v>
      </c>
      <c r="I448" s="107">
        <v>70000</v>
      </c>
      <c r="J448" s="107">
        <v>0</v>
      </c>
      <c r="K448" s="107">
        <v>246399.31</v>
      </c>
      <c r="L448" s="100"/>
    </row>
    <row r="449" spans="1:12" x14ac:dyDescent="0.3">
      <c r="A449" s="98" t="s">
        <v>1066</v>
      </c>
      <c r="B449" s="85" t="s">
        <v>379</v>
      </c>
      <c r="C449" s="86"/>
      <c r="D449" s="86"/>
      <c r="E449" s="86"/>
      <c r="F449" s="86"/>
      <c r="G449" s="99" t="s">
        <v>1067</v>
      </c>
      <c r="H449" s="107">
        <v>549420</v>
      </c>
      <c r="I449" s="107">
        <v>91845</v>
      </c>
      <c r="J449" s="107">
        <v>0</v>
      </c>
      <c r="K449" s="107">
        <v>641265</v>
      </c>
      <c r="L449" s="100"/>
    </row>
    <row r="450" spans="1:12" x14ac:dyDescent="0.3">
      <c r="A450" s="93" t="s">
        <v>379</v>
      </c>
      <c r="B450" s="85" t="s">
        <v>379</v>
      </c>
      <c r="C450" s="86"/>
      <c r="D450" s="86"/>
      <c r="E450" s="94" t="s">
        <v>379</v>
      </c>
      <c r="F450" s="95"/>
      <c r="G450" s="95"/>
      <c r="H450" s="106"/>
      <c r="I450" s="106"/>
      <c r="J450" s="106"/>
      <c r="K450" s="106"/>
      <c r="L450" s="95"/>
    </row>
    <row r="451" spans="1:12" x14ac:dyDescent="0.3">
      <c r="A451" s="93" t="s">
        <v>1068</v>
      </c>
      <c r="B451" s="94" t="s">
        <v>1069</v>
      </c>
      <c r="C451" s="95"/>
      <c r="D451" s="95"/>
      <c r="E451" s="95"/>
      <c r="F451" s="95"/>
      <c r="G451" s="95"/>
      <c r="H451" s="84">
        <v>3958771.81</v>
      </c>
      <c r="I451" s="84">
        <v>15704.79</v>
      </c>
      <c r="J451" s="84">
        <v>1762836.05</v>
      </c>
      <c r="K451" s="84">
        <v>5705903.0700000003</v>
      </c>
      <c r="L451" s="96"/>
    </row>
    <row r="452" spans="1:12" x14ac:dyDescent="0.3">
      <c r="A452" s="93" t="s">
        <v>1070</v>
      </c>
      <c r="B452" s="97" t="s">
        <v>379</v>
      </c>
      <c r="C452" s="94" t="s">
        <v>1069</v>
      </c>
      <c r="D452" s="95"/>
      <c r="E452" s="95"/>
      <c r="F452" s="95"/>
      <c r="G452" s="95"/>
      <c r="H452" s="84">
        <v>3958771.81</v>
      </c>
      <c r="I452" s="84">
        <v>15704.79</v>
      </c>
      <c r="J452" s="84">
        <v>1762836.05</v>
      </c>
      <c r="K452" s="84">
        <v>5705903.0700000003</v>
      </c>
      <c r="L452" s="96"/>
    </row>
    <row r="453" spans="1:12" x14ac:dyDescent="0.3">
      <c r="A453" s="93" t="s">
        <v>1071</v>
      </c>
      <c r="B453" s="85" t="s">
        <v>379</v>
      </c>
      <c r="C453" s="86"/>
      <c r="D453" s="94" t="s">
        <v>1069</v>
      </c>
      <c r="E453" s="95"/>
      <c r="F453" s="95"/>
      <c r="G453" s="95"/>
      <c r="H453" s="84">
        <v>3958771.81</v>
      </c>
      <c r="I453" s="84">
        <v>15704.79</v>
      </c>
      <c r="J453" s="84">
        <v>1762836.05</v>
      </c>
      <c r="K453" s="84">
        <v>5705903.0700000003</v>
      </c>
      <c r="L453" s="96"/>
    </row>
    <row r="454" spans="1:12" x14ac:dyDescent="0.3">
      <c r="A454" s="93" t="s">
        <v>1072</v>
      </c>
      <c r="B454" s="85" t="s">
        <v>379</v>
      </c>
      <c r="C454" s="86"/>
      <c r="D454" s="86"/>
      <c r="E454" s="94" t="s">
        <v>1073</v>
      </c>
      <c r="F454" s="95"/>
      <c r="G454" s="95"/>
      <c r="H454" s="84">
        <v>2322144.7999999998</v>
      </c>
      <c r="I454" s="84">
        <v>9903.99</v>
      </c>
      <c r="J454" s="84">
        <v>1261627.21</v>
      </c>
      <c r="K454" s="84">
        <v>3573868.02</v>
      </c>
      <c r="L454" s="96"/>
    </row>
    <row r="455" spans="1:12" x14ac:dyDescent="0.3">
      <c r="A455" s="93" t="s">
        <v>1074</v>
      </c>
      <c r="B455" s="85" t="s">
        <v>379</v>
      </c>
      <c r="C455" s="86"/>
      <c r="D455" s="86"/>
      <c r="E455" s="86"/>
      <c r="F455" s="94" t="s">
        <v>1073</v>
      </c>
      <c r="G455" s="95"/>
      <c r="H455" s="84">
        <v>2322144.7999999998</v>
      </c>
      <c r="I455" s="84">
        <v>9903.99</v>
      </c>
      <c r="J455" s="84">
        <v>1261627.21</v>
      </c>
      <c r="K455" s="84">
        <v>3573868.02</v>
      </c>
      <c r="L455" s="96"/>
    </row>
    <row r="456" spans="1:12" x14ac:dyDescent="0.3">
      <c r="A456" s="98" t="s">
        <v>1075</v>
      </c>
      <c r="B456" s="85" t="s">
        <v>379</v>
      </c>
      <c r="C456" s="86"/>
      <c r="D456" s="86"/>
      <c r="E456" s="86"/>
      <c r="F456" s="86"/>
      <c r="G456" s="99" t="s">
        <v>697</v>
      </c>
      <c r="H456" s="107">
        <v>2322144.7999999998</v>
      </c>
      <c r="I456" s="107">
        <v>9903.99</v>
      </c>
      <c r="J456" s="107">
        <v>1261627.21</v>
      </c>
      <c r="K456" s="107">
        <v>3573868.02</v>
      </c>
      <c r="L456" s="123">
        <f>J456-I456</f>
        <v>1251723.22</v>
      </c>
    </row>
    <row r="457" spans="1:12" x14ac:dyDescent="0.3">
      <c r="A457" s="101" t="s">
        <v>379</v>
      </c>
      <c r="B457" s="85" t="s">
        <v>379</v>
      </c>
      <c r="C457" s="86"/>
      <c r="D457" s="86"/>
      <c r="E457" s="86"/>
      <c r="F457" s="86"/>
      <c r="G457" s="102" t="s">
        <v>379</v>
      </c>
      <c r="H457" s="108"/>
      <c r="I457" s="108"/>
      <c r="J457" s="108"/>
      <c r="K457" s="108"/>
      <c r="L457" s="124"/>
    </row>
    <row r="458" spans="1:12" x14ac:dyDescent="0.3">
      <c r="A458" s="93" t="s">
        <v>1076</v>
      </c>
      <c r="B458" s="85" t="s">
        <v>379</v>
      </c>
      <c r="C458" s="86"/>
      <c r="D458" s="86"/>
      <c r="E458" s="94" t="s">
        <v>1077</v>
      </c>
      <c r="F458" s="95"/>
      <c r="G458" s="95"/>
      <c r="H458" s="84">
        <v>913885.87</v>
      </c>
      <c r="I458" s="84">
        <v>5800.8</v>
      </c>
      <c r="J458" s="84">
        <v>311307.07</v>
      </c>
      <c r="K458" s="84">
        <v>1219392.1399999999</v>
      </c>
      <c r="L458" s="96"/>
    </row>
    <row r="459" spans="1:12" x14ac:dyDescent="0.3">
      <c r="A459" s="93" t="s">
        <v>1078</v>
      </c>
      <c r="B459" s="85" t="s">
        <v>379</v>
      </c>
      <c r="C459" s="86"/>
      <c r="D459" s="86"/>
      <c r="E459" s="86"/>
      <c r="F459" s="94" t="s">
        <v>1079</v>
      </c>
      <c r="G459" s="95"/>
      <c r="H459" s="84">
        <v>86319.11</v>
      </c>
      <c r="I459" s="84">
        <v>0</v>
      </c>
      <c r="J459" s="84">
        <v>27667.01</v>
      </c>
      <c r="K459" s="84">
        <v>113986.12</v>
      </c>
      <c r="L459" s="96"/>
    </row>
    <row r="460" spans="1:12" x14ac:dyDescent="0.3">
      <c r="A460" s="98" t="s">
        <v>1080</v>
      </c>
      <c r="B460" s="85" t="s">
        <v>379</v>
      </c>
      <c r="C460" s="86"/>
      <c r="D460" s="86"/>
      <c r="E460" s="86"/>
      <c r="F460" s="86"/>
      <c r="G460" s="99" t="s">
        <v>920</v>
      </c>
      <c r="H460" s="107">
        <v>32180.6</v>
      </c>
      <c r="I460" s="107">
        <v>0</v>
      </c>
      <c r="J460" s="107">
        <v>7502.8</v>
      </c>
      <c r="K460" s="107">
        <v>39683.4</v>
      </c>
      <c r="L460" s="100"/>
    </row>
    <row r="461" spans="1:12" x14ac:dyDescent="0.3">
      <c r="A461" s="98" t="s">
        <v>1081</v>
      </c>
      <c r="B461" s="85" t="s">
        <v>379</v>
      </c>
      <c r="C461" s="86"/>
      <c r="D461" s="86"/>
      <c r="E461" s="86"/>
      <c r="F461" s="86"/>
      <c r="G461" s="99" t="s">
        <v>1082</v>
      </c>
      <c r="H461" s="107">
        <v>30038.51</v>
      </c>
      <c r="I461" s="107">
        <v>0</v>
      </c>
      <c r="J461" s="107">
        <v>9164.2099999999991</v>
      </c>
      <c r="K461" s="107">
        <v>39202.720000000001</v>
      </c>
      <c r="L461" s="100"/>
    </row>
    <row r="462" spans="1:12" x14ac:dyDescent="0.3">
      <c r="A462" s="98" t="s">
        <v>1083</v>
      </c>
      <c r="B462" s="85" t="s">
        <v>379</v>
      </c>
      <c r="C462" s="86"/>
      <c r="D462" s="86"/>
      <c r="E462" s="86"/>
      <c r="F462" s="86"/>
      <c r="G462" s="99" t="s">
        <v>1084</v>
      </c>
      <c r="H462" s="107">
        <v>0</v>
      </c>
      <c r="I462" s="107">
        <v>0</v>
      </c>
      <c r="J462" s="107">
        <v>11000</v>
      </c>
      <c r="K462" s="107">
        <v>11000</v>
      </c>
      <c r="L462" s="100"/>
    </row>
    <row r="463" spans="1:12" x14ac:dyDescent="0.3">
      <c r="A463" s="98" t="s">
        <v>1085</v>
      </c>
      <c r="B463" s="85" t="s">
        <v>379</v>
      </c>
      <c r="C463" s="86"/>
      <c r="D463" s="86"/>
      <c r="E463" s="86"/>
      <c r="F463" s="86"/>
      <c r="G463" s="99" t="s">
        <v>1086</v>
      </c>
      <c r="H463" s="107">
        <v>24100</v>
      </c>
      <c r="I463" s="107">
        <v>0</v>
      </c>
      <c r="J463" s="107">
        <v>0</v>
      </c>
      <c r="K463" s="107">
        <v>24100</v>
      </c>
      <c r="L463" s="100"/>
    </row>
    <row r="464" spans="1:12" x14ac:dyDescent="0.3">
      <c r="A464" s="101" t="s">
        <v>379</v>
      </c>
      <c r="B464" s="85" t="s">
        <v>379</v>
      </c>
      <c r="C464" s="86"/>
      <c r="D464" s="86"/>
      <c r="E464" s="86"/>
      <c r="F464" s="86"/>
      <c r="G464" s="102" t="s">
        <v>379</v>
      </c>
      <c r="H464" s="108"/>
      <c r="I464" s="108"/>
      <c r="J464" s="108"/>
      <c r="K464" s="108"/>
      <c r="L464" s="103"/>
    </row>
    <row r="465" spans="1:12" x14ac:dyDescent="0.3">
      <c r="A465" s="93" t="s">
        <v>1087</v>
      </c>
      <c r="B465" s="85" t="s">
        <v>379</v>
      </c>
      <c r="C465" s="86"/>
      <c r="D465" s="86"/>
      <c r="E465" s="86"/>
      <c r="F465" s="94" t="s">
        <v>1088</v>
      </c>
      <c r="G465" s="95"/>
      <c r="H465" s="84">
        <v>553335</v>
      </c>
      <c r="I465" s="84">
        <v>0</v>
      </c>
      <c r="J465" s="84">
        <v>169477.5</v>
      </c>
      <c r="K465" s="84">
        <v>722812.5</v>
      </c>
      <c r="L465" s="96"/>
    </row>
    <row r="466" spans="1:12" x14ac:dyDescent="0.3">
      <c r="A466" s="98" t="s">
        <v>1089</v>
      </c>
      <c r="B466" s="85" t="s">
        <v>379</v>
      </c>
      <c r="C466" s="86"/>
      <c r="D466" s="86"/>
      <c r="E466" s="86"/>
      <c r="F466" s="86"/>
      <c r="G466" s="99" t="s">
        <v>1090</v>
      </c>
      <c r="H466" s="107">
        <v>553335</v>
      </c>
      <c r="I466" s="107">
        <v>0</v>
      </c>
      <c r="J466" s="107">
        <v>169477.5</v>
      </c>
      <c r="K466" s="107">
        <v>722812.5</v>
      </c>
      <c r="L466" s="100"/>
    </row>
    <row r="467" spans="1:12" x14ac:dyDescent="0.3">
      <c r="A467" s="101" t="s">
        <v>379</v>
      </c>
      <c r="B467" s="85" t="s">
        <v>379</v>
      </c>
      <c r="C467" s="86"/>
      <c r="D467" s="86"/>
      <c r="E467" s="86"/>
      <c r="F467" s="86"/>
      <c r="G467" s="102" t="s">
        <v>379</v>
      </c>
      <c r="H467" s="108"/>
      <c r="I467" s="108"/>
      <c r="J467" s="108"/>
      <c r="K467" s="108"/>
      <c r="L467" s="103"/>
    </row>
    <row r="468" spans="1:12" x14ac:dyDescent="0.3">
      <c r="A468" s="93" t="s">
        <v>1091</v>
      </c>
      <c r="B468" s="85" t="s">
        <v>379</v>
      </c>
      <c r="C468" s="86"/>
      <c r="D468" s="86"/>
      <c r="E468" s="86"/>
      <c r="F468" s="94" t="s">
        <v>1092</v>
      </c>
      <c r="G468" s="95"/>
      <c r="H468" s="84">
        <v>180523.39</v>
      </c>
      <c r="I468" s="84">
        <v>0</v>
      </c>
      <c r="J468" s="84">
        <v>72477.960000000006</v>
      </c>
      <c r="K468" s="84">
        <v>253001.35</v>
      </c>
      <c r="L468" s="96"/>
    </row>
    <row r="469" spans="1:12" x14ac:dyDescent="0.3">
      <c r="A469" s="98" t="s">
        <v>1093</v>
      </c>
      <c r="B469" s="85" t="s">
        <v>379</v>
      </c>
      <c r="C469" s="86"/>
      <c r="D469" s="86"/>
      <c r="E469" s="86"/>
      <c r="F469" s="86"/>
      <c r="G469" s="99" t="s">
        <v>1094</v>
      </c>
      <c r="H469" s="107">
        <v>180523.39</v>
      </c>
      <c r="I469" s="107">
        <v>0</v>
      </c>
      <c r="J469" s="107">
        <v>72477.960000000006</v>
      </c>
      <c r="K469" s="107">
        <v>253001.35</v>
      </c>
      <c r="L469" s="100"/>
    </row>
    <row r="470" spans="1:12" x14ac:dyDescent="0.3">
      <c r="A470" s="101" t="s">
        <v>379</v>
      </c>
      <c r="B470" s="85" t="s">
        <v>379</v>
      </c>
      <c r="C470" s="86"/>
      <c r="D470" s="86"/>
      <c r="E470" s="86"/>
      <c r="F470" s="86"/>
      <c r="G470" s="102" t="s">
        <v>379</v>
      </c>
      <c r="H470" s="108"/>
      <c r="I470" s="108"/>
      <c r="J470" s="108"/>
      <c r="K470" s="108"/>
      <c r="L470" s="103"/>
    </row>
    <row r="471" spans="1:12" x14ac:dyDescent="0.3">
      <c r="A471" s="93" t="s">
        <v>1095</v>
      </c>
      <c r="B471" s="85" t="s">
        <v>379</v>
      </c>
      <c r="C471" s="86"/>
      <c r="D471" s="86"/>
      <c r="E471" s="86"/>
      <c r="F471" s="94" t="s">
        <v>1096</v>
      </c>
      <c r="G471" s="95"/>
      <c r="H471" s="84">
        <v>93708.37</v>
      </c>
      <c r="I471" s="84">
        <v>5800.8</v>
      </c>
      <c r="J471" s="84">
        <v>41684.6</v>
      </c>
      <c r="K471" s="84">
        <v>129592.17</v>
      </c>
      <c r="L471" s="109">
        <f>J471-I471</f>
        <v>35883.799999999996</v>
      </c>
    </row>
    <row r="472" spans="1:12" x14ac:dyDescent="0.3">
      <c r="A472" s="98" t="s">
        <v>1097</v>
      </c>
      <c r="B472" s="85" t="s">
        <v>379</v>
      </c>
      <c r="C472" s="86"/>
      <c r="D472" s="86"/>
      <c r="E472" s="86"/>
      <c r="F472" s="86"/>
      <c r="G472" s="99" t="s">
        <v>1098</v>
      </c>
      <c r="H472" s="107">
        <v>110437.6</v>
      </c>
      <c r="I472" s="107">
        <v>0</v>
      </c>
      <c r="J472" s="107">
        <v>41684.6</v>
      </c>
      <c r="K472" s="107">
        <v>152122.20000000001</v>
      </c>
      <c r="L472" s="100"/>
    </row>
    <row r="473" spans="1:12" x14ac:dyDescent="0.3">
      <c r="A473" s="98" t="s">
        <v>1099</v>
      </c>
      <c r="B473" s="85" t="s">
        <v>379</v>
      </c>
      <c r="C473" s="86"/>
      <c r="D473" s="86"/>
      <c r="E473" s="86"/>
      <c r="F473" s="86"/>
      <c r="G473" s="99" t="s">
        <v>1100</v>
      </c>
      <c r="H473" s="107">
        <v>-16458.43</v>
      </c>
      <c r="I473" s="107">
        <v>5562.5</v>
      </c>
      <c r="J473" s="107">
        <v>0</v>
      </c>
      <c r="K473" s="107">
        <v>-22020.93</v>
      </c>
      <c r="L473" s="100"/>
    </row>
    <row r="474" spans="1:12" x14ac:dyDescent="0.3">
      <c r="A474" s="98" t="s">
        <v>1101</v>
      </c>
      <c r="B474" s="85" t="s">
        <v>379</v>
      </c>
      <c r="C474" s="86"/>
      <c r="D474" s="86"/>
      <c r="E474" s="86"/>
      <c r="F474" s="86"/>
      <c r="G474" s="99" t="s">
        <v>1102</v>
      </c>
      <c r="H474" s="107">
        <v>-270.8</v>
      </c>
      <c r="I474" s="107">
        <v>238.3</v>
      </c>
      <c r="J474" s="107">
        <v>0</v>
      </c>
      <c r="K474" s="107">
        <v>-509.1</v>
      </c>
      <c r="L474" s="100"/>
    </row>
    <row r="475" spans="1:12" x14ac:dyDescent="0.3">
      <c r="A475" s="101" t="s">
        <v>379</v>
      </c>
      <c r="B475" s="85" t="s">
        <v>379</v>
      </c>
      <c r="C475" s="86"/>
      <c r="D475" s="86"/>
      <c r="E475" s="86"/>
      <c r="F475" s="86"/>
      <c r="G475" s="102" t="s">
        <v>379</v>
      </c>
      <c r="H475" s="108"/>
      <c r="I475" s="108"/>
      <c r="J475" s="108"/>
      <c r="K475" s="108"/>
      <c r="L475" s="103"/>
    </row>
    <row r="476" spans="1:12" x14ac:dyDescent="0.3">
      <c r="A476" s="93" t="s">
        <v>1105</v>
      </c>
      <c r="B476" s="85" t="s">
        <v>379</v>
      </c>
      <c r="C476" s="86"/>
      <c r="D476" s="86"/>
      <c r="E476" s="94" t="s">
        <v>1106</v>
      </c>
      <c r="F476" s="95"/>
      <c r="G476" s="95"/>
      <c r="H476" s="84">
        <v>108335.45</v>
      </c>
      <c r="I476" s="84">
        <v>0</v>
      </c>
      <c r="J476" s="84">
        <v>64336.85</v>
      </c>
      <c r="K476" s="84">
        <v>172672.3</v>
      </c>
      <c r="L476" s="96"/>
    </row>
    <row r="477" spans="1:12" x14ac:dyDescent="0.3">
      <c r="A477" s="93" t="s">
        <v>1107</v>
      </c>
      <c r="B477" s="85" t="s">
        <v>379</v>
      </c>
      <c r="C477" s="86"/>
      <c r="D477" s="86"/>
      <c r="E477" s="86"/>
      <c r="F477" s="94" t="s">
        <v>1106</v>
      </c>
      <c r="G477" s="95"/>
      <c r="H477" s="84">
        <v>108335.45</v>
      </c>
      <c r="I477" s="84">
        <v>0</v>
      </c>
      <c r="J477" s="84">
        <v>64336.85</v>
      </c>
      <c r="K477" s="84">
        <v>172672.3</v>
      </c>
      <c r="L477" s="96"/>
    </row>
    <row r="478" spans="1:12" x14ac:dyDescent="0.3">
      <c r="A478" s="98" t="s">
        <v>1108</v>
      </c>
      <c r="B478" s="85" t="s">
        <v>379</v>
      </c>
      <c r="C478" s="86"/>
      <c r="D478" s="86"/>
      <c r="E478" s="86"/>
      <c r="F478" s="86"/>
      <c r="G478" s="99" t="s">
        <v>1109</v>
      </c>
      <c r="H478" s="107">
        <v>108062.87</v>
      </c>
      <c r="I478" s="107">
        <v>0</v>
      </c>
      <c r="J478" s="107">
        <v>64311.77</v>
      </c>
      <c r="K478" s="107">
        <v>172374.64</v>
      </c>
      <c r="L478" s="100"/>
    </row>
    <row r="479" spans="1:12" x14ac:dyDescent="0.3">
      <c r="A479" s="98" t="s">
        <v>1110</v>
      </c>
      <c r="B479" s="85" t="s">
        <v>379</v>
      </c>
      <c r="C479" s="86"/>
      <c r="D479" s="86"/>
      <c r="E479" s="86"/>
      <c r="F479" s="86"/>
      <c r="G479" s="99" t="s">
        <v>1111</v>
      </c>
      <c r="H479" s="107">
        <v>272.58</v>
      </c>
      <c r="I479" s="107">
        <v>0</v>
      </c>
      <c r="J479" s="107">
        <v>25.08</v>
      </c>
      <c r="K479" s="107">
        <v>297.66000000000003</v>
      </c>
      <c r="L479" s="100"/>
    </row>
    <row r="480" spans="1:12" x14ac:dyDescent="0.3">
      <c r="A480" s="101" t="s">
        <v>379</v>
      </c>
      <c r="B480" s="85" t="s">
        <v>379</v>
      </c>
      <c r="C480" s="86"/>
      <c r="D480" s="86"/>
      <c r="E480" s="86"/>
      <c r="F480" s="86"/>
      <c r="G480" s="102" t="s">
        <v>379</v>
      </c>
      <c r="H480" s="108"/>
      <c r="I480" s="108"/>
      <c r="J480" s="108"/>
      <c r="K480" s="108"/>
      <c r="L480" s="103"/>
    </row>
    <row r="481" spans="1:12" x14ac:dyDescent="0.3">
      <c r="A481" s="93" t="s">
        <v>1112</v>
      </c>
      <c r="B481" s="85" t="s">
        <v>379</v>
      </c>
      <c r="C481" s="86"/>
      <c r="D481" s="86"/>
      <c r="E481" s="94" t="s">
        <v>1113</v>
      </c>
      <c r="F481" s="95"/>
      <c r="G481" s="95"/>
      <c r="H481" s="84">
        <v>45.08</v>
      </c>
      <c r="I481" s="84">
        <v>0</v>
      </c>
      <c r="J481" s="84">
        <v>861.63</v>
      </c>
      <c r="K481" s="84">
        <v>906.71</v>
      </c>
      <c r="L481" s="96"/>
    </row>
    <row r="482" spans="1:12" x14ac:dyDescent="0.3">
      <c r="A482" s="93" t="s">
        <v>1114</v>
      </c>
      <c r="B482" s="85" t="s">
        <v>379</v>
      </c>
      <c r="C482" s="86"/>
      <c r="D482" s="86"/>
      <c r="E482" s="86"/>
      <c r="F482" s="94" t="s">
        <v>1113</v>
      </c>
      <c r="G482" s="95"/>
      <c r="H482" s="84">
        <v>45.08</v>
      </c>
      <c r="I482" s="84">
        <v>0</v>
      </c>
      <c r="J482" s="84">
        <v>861.63</v>
      </c>
      <c r="K482" s="84">
        <v>906.71</v>
      </c>
      <c r="L482" s="96"/>
    </row>
    <row r="483" spans="1:12" x14ac:dyDescent="0.3">
      <c r="A483" s="98" t="s">
        <v>1115</v>
      </c>
      <c r="B483" s="85" t="s">
        <v>379</v>
      </c>
      <c r="C483" s="86"/>
      <c r="D483" s="86"/>
      <c r="E483" s="86"/>
      <c r="F483" s="86"/>
      <c r="G483" s="99" t="s">
        <v>1116</v>
      </c>
      <c r="H483" s="107">
        <v>45.08</v>
      </c>
      <c r="I483" s="107">
        <v>0</v>
      </c>
      <c r="J483" s="107">
        <v>861.63</v>
      </c>
      <c r="K483" s="107">
        <v>906.71</v>
      </c>
      <c r="L483" s="100"/>
    </row>
    <row r="484" spans="1:12" x14ac:dyDescent="0.3">
      <c r="A484" s="101" t="s">
        <v>379</v>
      </c>
      <c r="B484" s="85" t="s">
        <v>379</v>
      </c>
      <c r="C484" s="86"/>
      <c r="D484" s="86"/>
      <c r="E484" s="86"/>
      <c r="F484" s="86"/>
      <c r="G484" s="102" t="s">
        <v>379</v>
      </c>
      <c r="H484" s="108"/>
      <c r="I484" s="108"/>
      <c r="J484" s="108"/>
      <c r="K484" s="108"/>
      <c r="L484" s="103"/>
    </row>
    <row r="485" spans="1:12" x14ac:dyDescent="0.3">
      <c r="A485" s="93" t="s">
        <v>1117</v>
      </c>
      <c r="B485" s="85" t="s">
        <v>379</v>
      </c>
      <c r="C485" s="86"/>
      <c r="D485" s="86"/>
      <c r="E485" s="94" t="s">
        <v>1058</v>
      </c>
      <c r="F485" s="95"/>
      <c r="G485" s="95"/>
      <c r="H485" s="84">
        <v>614360.61</v>
      </c>
      <c r="I485" s="84">
        <v>0</v>
      </c>
      <c r="J485" s="84">
        <v>124703.29</v>
      </c>
      <c r="K485" s="84">
        <v>739063.9</v>
      </c>
      <c r="L485" s="96"/>
    </row>
    <row r="486" spans="1:12" x14ac:dyDescent="0.3">
      <c r="A486" s="93" t="s">
        <v>1118</v>
      </c>
      <c r="B486" s="85" t="s">
        <v>379</v>
      </c>
      <c r="C486" s="86"/>
      <c r="D486" s="86"/>
      <c r="E486" s="86"/>
      <c r="F486" s="94" t="s">
        <v>1058</v>
      </c>
      <c r="G486" s="95"/>
      <c r="H486" s="84">
        <v>614360.61</v>
      </c>
      <c r="I486" s="84">
        <v>0</v>
      </c>
      <c r="J486" s="84">
        <v>124703.29</v>
      </c>
      <c r="K486" s="84">
        <v>739063.9</v>
      </c>
      <c r="L486" s="96"/>
    </row>
    <row r="487" spans="1:12" x14ac:dyDescent="0.3">
      <c r="A487" s="98" t="s">
        <v>1119</v>
      </c>
      <c r="B487" s="85" t="s">
        <v>379</v>
      </c>
      <c r="C487" s="86"/>
      <c r="D487" s="86"/>
      <c r="E487" s="86"/>
      <c r="F487" s="86"/>
      <c r="G487" s="99" t="s">
        <v>1063</v>
      </c>
      <c r="H487" s="107">
        <v>64940.61</v>
      </c>
      <c r="I487" s="107">
        <v>0</v>
      </c>
      <c r="J487" s="107">
        <v>32858.29</v>
      </c>
      <c r="K487" s="107">
        <v>97798.9</v>
      </c>
      <c r="L487" s="100"/>
    </row>
    <row r="488" spans="1:12" x14ac:dyDescent="0.3">
      <c r="A488" s="98" t="s">
        <v>1120</v>
      </c>
      <c r="B488" s="85" t="s">
        <v>379</v>
      </c>
      <c r="C488" s="86"/>
      <c r="D488" s="86"/>
      <c r="E488" s="86"/>
      <c r="F488" s="86"/>
      <c r="G488" s="99" t="s">
        <v>1067</v>
      </c>
      <c r="H488" s="107">
        <v>549420</v>
      </c>
      <c r="I488" s="107">
        <v>0</v>
      </c>
      <c r="J488" s="107">
        <v>91845</v>
      </c>
      <c r="K488" s="107">
        <v>641265</v>
      </c>
      <c r="L488" s="100"/>
    </row>
    <row r="489" spans="1:12" x14ac:dyDescent="0.3">
      <c r="A489" s="119" t="s">
        <v>379</v>
      </c>
      <c r="B489" s="120"/>
      <c r="C489" s="120"/>
      <c r="D489" s="120"/>
      <c r="E489" s="120"/>
      <c r="F489" s="120"/>
      <c r="G489" s="120"/>
      <c r="H489" s="108"/>
      <c r="I489" s="108"/>
      <c r="J489" s="108"/>
      <c r="K489" s="108"/>
      <c r="L489" s="121"/>
    </row>
    <row r="490" spans="1:12" x14ac:dyDescent="0.3">
      <c r="K490" s="108"/>
      <c r="L490" s="122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5967E-FAFD-4213-BDB8-6DC13F6EAEA4}">
  <dimension ref="A1:L473"/>
  <sheetViews>
    <sheetView topLeftCell="A31" workbookViewId="0">
      <selection activeCell="O230" sqref="O230"/>
    </sheetView>
  </sheetViews>
  <sheetFormatPr defaultColWidth="9.109375" defaultRowHeight="14.4" x14ac:dyDescent="0.3"/>
  <cols>
    <col min="1" max="1" width="15.6640625" style="1" customWidth="1"/>
    <col min="2" max="6" width="1.88671875" style="1" customWidth="1"/>
    <col min="7" max="7" width="52" style="1" bestFit="1" customWidth="1"/>
    <col min="8" max="8" width="14.33203125" style="105" bestFit="1" customWidth="1"/>
    <col min="9" max="9" width="12.6640625" style="105" bestFit="1" customWidth="1"/>
    <col min="10" max="10" width="13.6640625" style="105" bestFit="1" customWidth="1"/>
    <col min="11" max="11" width="14.33203125" style="105" bestFit="1" customWidth="1"/>
    <col min="12" max="12" width="12.88671875" style="1" bestFit="1" customWidth="1"/>
    <col min="13" max="244" width="9.109375" style="1"/>
    <col min="245" max="245" width="11.33203125" style="1" customWidth="1"/>
    <col min="246" max="246" width="2.33203125" style="1" customWidth="1"/>
    <col min="247" max="250" width="1.33203125" style="1" customWidth="1"/>
    <col min="251" max="251" width="0.88671875" style="1" customWidth="1"/>
    <col min="252" max="252" width="15.44140625" style="1" customWidth="1"/>
    <col min="253" max="253" width="0.88671875" style="1" customWidth="1"/>
    <col min="254" max="254" width="12.5546875" style="1" customWidth="1"/>
    <col min="255" max="255" width="4.44140625" style="1" customWidth="1"/>
    <col min="256" max="256" width="2.109375" style="1" customWidth="1"/>
    <col min="257" max="257" width="0.33203125" style="1" customWidth="1"/>
    <col min="258" max="258" width="0.5546875" style="1" customWidth="1"/>
    <col min="259" max="259" width="6.44140625" style="1" customWidth="1"/>
    <col min="260" max="260" width="3.109375" style="1" customWidth="1"/>
    <col min="261" max="261" width="1.5546875" style="1" customWidth="1"/>
    <col min="262" max="262" width="3.33203125" style="1" customWidth="1"/>
    <col min="263" max="263" width="9.109375" style="1"/>
    <col min="264" max="264" width="6.88671875" style="1" customWidth="1"/>
    <col min="265" max="265" width="1.5546875" style="1" customWidth="1"/>
    <col min="266" max="266" width="4.44140625" style="1" customWidth="1"/>
    <col min="267" max="267" width="5" style="1" customWidth="1"/>
    <col min="268" max="268" width="7.33203125" style="1" customWidth="1"/>
    <col min="269" max="500" width="9.109375" style="1"/>
    <col min="501" max="501" width="11.33203125" style="1" customWidth="1"/>
    <col min="502" max="502" width="2.33203125" style="1" customWidth="1"/>
    <col min="503" max="506" width="1.33203125" style="1" customWidth="1"/>
    <col min="507" max="507" width="0.88671875" style="1" customWidth="1"/>
    <col min="508" max="508" width="15.44140625" style="1" customWidth="1"/>
    <col min="509" max="509" width="0.88671875" style="1" customWidth="1"/>
    <col min="510" max="510" width="12.5546875" style="1" customWidth="1"/>
    <col min="511" max="511" width="4.44140625" style="1" customWidth="1"/>
    <col min="512" max="512" width="2.109375" style="1" customWidth="1"/>
    <col min="513" max="513" width="0.33203125" style="1" customWidth="1"/>
    <col min="514" max="514" width="0.5546875" style="1" customWidth="1"/>
    <col min="515" max="515" width="6.44140625" style="1" customWidth="1"/>
    <col min="516" max="516" width="3.109375" style="1" customWidth="1"/>
    <col min="517" max="517" width="1.5546875" style="1" customWidth="1"/>
    <col min="518" max="518" width="3.33203125" style="1" customWidth="1"/>
    <col min="519" max="519" width="9.109375" style="1"/>
    <col min="520" max="520" width="6.88671875" style="1" customWidth="1"/>
    <col min="521" max="521" width="1.5546875" style="1" customWidth="1"/>
    <col min="522" max="522" width="4.44140625" style="1" customWidth="1"/>
    <col min="523" max="523" width="5" style="1" customWidth="1"/>
    <col min="524" max="524" width="7.33203125" style="1" customWidth="1"/>
    <col min="525" max="756" width="9.109375" style="1"/>
    <col min="757" max="757" width="11.33203125" style="1" customWidth="1"/>
    <col min="758" max="758" width="2.33203125" style="1" customWidth="1"/>
    <col min="759" max="762" width="1.33203125" style="1" customWidth="1"/>
    <col min="763" max="763" width="0.88671875" style="1" customWidth="1"/>
    <col min="764" max="764" width="15.44140625" style="1" customWidth="1"/>
    <col min="765" max="765" width="0.88671875" style="1" customWidth="1"/>
    <col min="766" max="766" width="12.5546875" style="1" customWidth="1"/>
    <col min="767" max="767" width="4.44140625" style="1" customWidth="1"/>
    <col min="768" max="768" width="2.109375" style="1" customWidth="1"/>
    <col min="769" max="769" width="0.33203125" style="1" customWidth="1"/>
    <col min="770" max="770" width="0.5546875" style="1" customWidth="1"/>
    <col min="771" max="771" width="6.44140625" style="1" customWidth="1"/>
    <col min="772" max="772" width="3.109375" style="1" customWidth="1"/>
    <col min="773" max="773" width="1.5546875" style="1" customWidth="1"/>
    <col min="774" max="774" width="3.33203125" style="1" customWidth="1"/>
    <col min="775" max="775" width="9.109375" style="1"/>
    <col min="776" max="776" width="6.88671875" style="1" customWidth="1"/>
    <col min="777" max="777" width="1.5546875" style="1" customWidth="1"/>
    <col min="778" max="778" width="4.44140625" style="1" customWidth="1"/>
    <col min="779" max="779" width="5" style="1" customWidth="1"/>
    <col min="780" max="780" width="7.33203125" style="1" customWidth="1"/>
    <col min="781" max="1012" width="9.109375" style="1"/>
    <col min="1013" max="1013" width="11.33203125" style="1" customWidth="1"/>
    <col min="1014" max="1014" width="2.33203125" style="1" customWidth="1"/>
    <col min="1015" max="1018" width="1.33203125" style="1" customWidth="1"/>
    <col min="1019" max="1019" width="0.88671875" style="1" customWidth="1"/>
    <col min="1020" max="1020" width="15.44140625" style="1" customWidth="1"/>
    <col min="1021" max="1021" width="0.88671875" style="1" customWidth="1"/>
    <col min="1022" max="1022" width="12.5546875" style="1" customWidth="1"/>
    <col min="1023" max="1023" width="4.44140625" style="1" customWidth="1"/>
    <col min="1024" max="1024" width="2.109375" style="1" customWidth="1"/>
    <col min="1025" max="1025" width="0.33203125" style="1" customWidth="1"/>
    <col min="1026" max="1026" width="0.5546875" style="1" customWidth="1"/>
    <col min="1027" max="1027" width="6.44140625" style="1" customWidth="1"/>
    <col min="1028" max="1028" width="3.109375" style="1" customWidth="1"/>
    <col min="1029" max="1029" width="1.5546875" style="1" customWidth="1"/>
    <col min="1030" max="1030" width="3.33203125" style="1" customWidth="1"/>
    <col min="1031" max="1031" width="9.109375" style="1"/>
    <col min="1032" max="1032" width="6.88671875" style="1" customWidth="1"/>
    <col min="1033" max="1033" width="1.5546875" style="1" customWidth="1"/>
    <col min="1034" max="1034" width="4.44140625" style="1" customWidth="1"/>
    <col min="1035" max="1035" width="5" style="1" customWidth="1"/>
    <col min="1036" max="1036" width="7.33203125" style="1" customWidth="1"/>
    <col min="1037" max="1268" width="9.109375" style="1"/>
    <col min="1269" max="1269" width="11.33203125" style="1" customWidth="1"/>
    <col min="1270" max="1270" width="2.33203125" style="1" customWidth="1"/>
    <col min="1271" max="1274" width="1.33203125" style="1" customWidth="1"/>
    <col min="1275" max="1275" width="0.88671875" style="1" customWidth="1"/>
    <col min="1276" max="1276" width="15.44140625" style="1" customWidth="1"/>
    <col min="1277" max="1277" width="0.88671875" style="1" customWidth="1"/>
    <col min="1278" max="1278" width="12.5546875" style="1" customWidth="1"/>
    <col min="1279" max="1279" width="4.44140625" style="1" customWidth="1"/>
    <col min="1280" max="1280" width="2.109375" style="1" customWidth="1"/>
    <col min="1281" max="1281" width="0.33203125" style="1" customWidth="1"/>
    <col min="1282" max="1282" width="0.5546875" style="1" customWidth="1"/>
    <col min="1283" max="1283" width="6.44140625" style="1" customWidth="1"/>
    <col min="1284" max="1284" width="3.109375" style="1" customWidth="1"/>
    <col min="1285" max="1285" width="1.5546875" style="1" customWidth="1"/>
    <col min="1286" max="1286" width="3.33203125" style="1" customWidth="1"/>
    <col min="1287" max="1287" width="9.109375" style="1"/>
    <col min="1288" max="1288" width="6.88671875" style="1" customWidth="1"/>
    <col min="1289" max="1289" width="1.5546875" style="1" customWidth="1"/>
    <col min="1290" max="1290" width="4.44140625" style="1" customWidth="1"/>
    <col min="1291" max="1291" width="5" style="1" customWidth="1"/>
    <col min="1292" max="1292" width="7.33203125" style="1" customWidth="1"/>
    <col min="1293" max="1524" width="9.109375" style="1"/>
    <col min="1525" max="1525" width="11.33203125" style="1" customWidth="1"/>
    <col min="1526" max="1526" width="2.33203125" style="1" customWidth="1"/>
    <col min="1527" max="1530" width="1.33203125" style="1" customWidth="1"/>
    <col min="1531" max="1531" width="0.88671875" style="1" customWidth="1"/>
    <col min="1532" max="1532" width="15.44140625" style="1" customWidth="1"/>
    <col min="1533" max="1533" width="0.88671875" style="1" customWidth="1"/>
    <col min="1534" max="1534" width="12.5546875" style="1" customWidth="1"/>
    <col min="1535" max="1535" width="4.44140625" style="1" customWidth="1"/>
    <col min="1536" max="1536" width="2.109375" style="1" customWidth="1"/>
    <col min="1537" max="1537" width="0.33203125" style="1" customWidth="1"/>
    <col min="1538" max="1538" width="0.5546875" style="1" customWidth="1"/>
    <col min="1539" max="1539" width="6.44140625" style="1" customWidth="1"/>
    <col min="1540" max="1540" width="3.109375" style="1" customWidth="1"/>
    <col min="1541" max="1541" width="1.5546875" style="1" customWidth="1"/>
    <col min="1542" max="1542" width="3.33203125" style="1" customWidth="1"/>
    <col min="1543" max="1543" width="9.109375" style="1"/>
    <col min="1544" max="1544" width="6.88671875" style="1" customWidth="1"/>
    <col min="1545" max="1545" width="1.5546875" style="1" customWidth="1"/>
    <col min="1546" max="1546" width="4.44140625" style="1" customWidth="1"/>
    <col min="1547" max="1547" width="5" style="1" customWidth="1"/>
    <col min="1548" max="1548" width="7.33203125" style="1" customWidth="1"/>
    <col min="1549" max="1780" width="9.109375" style="1"/>
    <col min="1781" max="1781" width="11.33203125" style="1" customWidth="1"/>
    <col min="1782" max="1782" width="2.33203125" style="1" customWidth="1"/>
    <col min="1783" max="1786" width="1.33203125" style="1" customWidth="1"/>
    <col min="1787" max="1787" width="0.88671875" style="1" customWidth="1"/>
    <col min="1788" max="1788" width="15.44140625" style="1" customWidth="1"/>
    <col min="1789" max="1789" width="0.88671875" style="1" customWidth="1"/>
    <col min="1790" max="1790" width="12.5546875" style="1" customWidth="1"/>
    <col min="1791" max="1791" width="4.44140625" style="1" customWidth="1"/>
    <col min="1792" max="1792" width="2.109375" style="1" customWidth="1"/>
    <col min="1793" max="1793" width="0.33203125" style="1" customWidth="1"/>
    <col min="1794" max="1794" width="0.5546875" style="1" customWidth="1"/>
    <col min="1795" max="1795" width="6.44140625" style="1" customWidth="1"/>
    <col min="1796" max="1796" width="3.109375" style="1" customWidth="1"/>
    <col min="1797" max="1797" width="1.5546875" style="1" customWidth="1"/>
    <col min="1798" max="1798" width="3.33203125" style="1" customWidth="1"/>
    <col min="1799" max="1799" width="9.109375" style="1"/>
    <col min="1800" max="1800" width="6.88671875" style="1" customWidth="1"/>
    <col min="1801" max="1801" width="1.5546875" style="1" customWidth="1"/>
    <col min="1802" max="1802" width="4.44140625" style="1" customWidth="1"/>
    <col min="1803" max="1803" width="5" style="1" customWidth="1"/>
    <col min="1804" max="1804" width="7.33203125" style="1" customWidth="1"/>
    <col min="1805" max="2036" width="9.109375" style="1"/>
    <col min="2037" max="2037" width="11.33203125" style="1" customWidth="1"/>
    <col min="2038" max="2038" width="2.33203125" style="1" customWidth="1"/>
    <col min="2039" max="2042" width="1.33203125" style="1" customWidth="1"/>
    <col min="2043" max="2043" width="0.88671875" style="1" customWidth="1"/>
    <col min="2044" max="2044" width="15.44140625" style="1" customWidth="1"/>
    <col min="2045" max="2045" width="0.88671875" style="1" customWidth="1"/>
    <col min="2046" max="2046" width="12.5546875" style="1" customWidth="1"/>
    <col min="2047" max="2047" width="4.44140625" style="1" customWidth="1"/>
    <col min="2048" max="2048" width="2.109375" style="1" customWidth="1"/>
    <col min="2049" max="2049" width="0.33203125" style="1" customWidth="1"/>
    <col min="2050" max="2050" width="0.5546875" style="1" customWidth="1"/>
    <col min="2051" max="2051" width="6.44140625" style="1" customWidth="1"/>
    <col min="2052" max="2052" width="3.109375" style="1" customWidth="1"/>
    <col min="2053" max="2053" width="1.5546875" style="1" customWidth="1"/>
    <col min="2054" max="2054" width="3.33203125" style="1" customWidth="1"/>
    <col min="2055" max="2055" width="9.109375" style="1"/>
    <col min="2056" max="2056" width="6.88671875" style="1" customWidth="1"/>
    <col min="2057" max="2057" width="1.5546875" style="1" customWidth="1"/>
    <col min="2058" max="2058" width="4.44140625" style="1" customWidth="1"/>
    <col min="2059" max="2059" width="5" style="1" customWidth="1"/>
    <col min="2060" max="2060" width="7.33203125" style="1" customWidth="1"/>
    <col min="2061" max="2292" width="9.109375" style="1"/>
    <col min="2293" max="2293" width="11.33203125" style="1" customWidth="1"/>
    <col min="2294" max="2294" width="2.33203125" style="1" customWidth="1"/>
    <col min="2295" max="2298" width="1.33203125" style="1" customWidth="1"/>
    <col min="2299" max="2299" width="0.88671875" style="1" customWidth="1"/>
    <col min="2300" max="2300" width="15.44140625" style="1" customWidth="1"/>
    <col min="2301" max="2301" width="0.88671875" style="1" customWidth="1"/>
    <col min="2302" max="2302" width="12.5546875" style="1" customWidth="1"/>
    <col min="2303" max="2303" width="4.44140625" style="1" customWidth="1"/>
    <col min="2304" max="2304" width="2.109375" style="1" customWidth="1"/>
    <col min="2305" max="2305" width="0.33203125" style="1" customWidth="1"/>
    <col min="2306" max="2306" width="0.5546875" style="1" customWidth="1"/>
    <col min="2307" max="2307" width="6.44140625" style="1" customWidth="1"/>
    <col min="2308" max="2308" width="3.109375" style="1" customWidth="1"/>
    <col min="2309" max="2309" width="1.5546875" style="1" customWidth="1"/>
    <col min="2310" max="2310" width="3.33203125" style="1" customWidth="1"/>
    <col min="2311" max="2311" width="9.109375" style="1"/>
    <col min="2312" max="2312" width="6.88671875" style="1" customWidth="1"/>
    <col min="2313" max="2313" width="1.5546875" style="1" customWidth="1"/>
    <col min="2314" max="2314" width="4.44140625" style="1" customWidth="1"/>
    <col min="2315" max="2315" width="5" style="1" customWidth="1"/>
    <col min="2316" max="2316" width="7.33203125" style="1" customWidth="1"/>
    <col min="2317" max="2548" width="9.109375" style="1"/>
    <col min="2549" max="2549" width="11.33203125" style="1" customWidth="1"/>
    <col min="2550" max="2550" width="2.33203125" style="1" customWidth="1"/>
    <col min="2551" max="2554" width="1.33203125" style="1" customWidth="1"/>
    <col min="2555" max="2555" width="0.88671875" style="1" customWidth="1"/>
    <col min="2556" max="2556" width="15.44140625" style="1" customWidth="1"/>
    <col min="2557" max="2557" width="0.88671875" style="1" customWidth="1"/>
    <col min="2558" max="2558" width="12.5546875" style="1" customWidth="1"/>
    <col min="2559" max="2559" width="4.44140625" style="1" customWidth="1"/>
    <col min="2560" max="2560" width="2.109375" style="1" customWidth="1"/>
    <col min="2561" max="2561" width="0.33203125" style="1" customWidth="1"/>
    <col min="2562" max="2562" width="0.5546875" style="1" customWidth="1"/>
    <col min="2563" max="2563" width="6.44140625" style="1" customWidth="1"/>
    <col min="2564" max="2564" width="3.109375" style="1" customWidth="1"/>
    <col min="2565" max="2565" width="1.5546875" style="1" customWidth="1"/>
    <col min="2566" max="2566" width="3.33203125" style="1" customWidth="1"/>
    <col min="2567" max="2567" width="9.109375" style="1"/>
    <col min="2568" max="2568" width="6.88671875" style="1" customWidth="1"/>
    <col min="2569" max="2569" width="1.5546875" style="1" customWidth="1"/>
    <col min="2570" max="2570" width="4.44140625" style="1" customWidth="1"/>
    <col min="2571" max="2571" width="5" style="1" customWidth="1"/>
    <col min="2572" max="2572" width="7.33203125" style="1" customWidth="1"/>
    <col min="2573" max="2804" width="9.109375" style="1"/>
    <col min="2805" max="2805" width="11.33203125" style="1" customWidth="1"/>
    <col min="2806" max="2806" width="2.33203125" style="1" customWidth="1"/>
    <col min="2807" max="2810" width="1.33203125" style="1" customWidth="1"/>
    <col min="2811" max="2811" width="0.88671875" style="1" customWidth="1"/>
    <col min="2812" max="2812" width="15.44140625" style="1" customWidth="1"/>
    <col min="2813" max="2813" width="0.88671875" style="1" customWidth="1"/>
    <col min="2814" max="2814" width="12.5546875" style="1" customWidth="1"/>
    <col min="2815" max="2815" width="4.44140625" style="1" customWidth="1"/>
    <col min="2816" max="2816" width="2.109375" style="1" customWidth="1"/>
    <col min="2817" max="2817" width="0.33203125" style="1" customWidth="1"/>
    <col min="2818" max="2818" width="0.5546875" style="1" customWidth="1"/>
    <col min="2819" max="2819" width="6.44140625" style="1" customWidth="1"/>
    <col min="2820" max="2820" width="3.109375" style="1" customWidth="1"/>
    <col min="2821" max="2821" width="1.5546875" style="1" customWidth="1"/>
    <col min="2822" max="2822" width="3.33203125" style="1" customWidth="1"/>
    <col min="2823" max="2823" width="9.109375" style="1"/>
    <col min="2824" max="2824" width="6.88671875" style="1" customWidth="1"/>
    <col min="2825" max="2825" width="1.5546875" style="1" customWidth="1"/>
    <col min="2826" max="2826" width="4.44140625" style="1" customWidth="1"/>
    <col min="2827" max="2827" width="5" style="1" customWidth="1"/>
    <col min="2828" max="2828" width="7.33203125" style="1" customWidth="1"/>
    <col min="2829" max="3060" width="9.109375" style="1"/>
    <col min="3061" max="3061" width="11.33203125" style="1" customWidth="1"/>
    <col min="3062" max="3062" width="2.33203125" style="1" customWidth="1"/>
    <col min="3063" max="3066" width="1.33203125" style="1" customWidth="1"/>
    <col min="3067" max="3067" width="0.88671875" style="1" customWidth="1"/>
    <col min="3068" max="3068" width="15.44140625" style="1" customWidth="1"/>
    <col min="3069" max="3069" width="0.88671875" style="1" customWidth="1"/>
    <col min="3070" max="3070" width="12.5546875" style="1" customWidth="1"/>
    <col min="3071" max="3071" width="4.44140625" style="1" customWidth="1"/>
    <col min="3072" max="3072" width="2.109375" style="1" customWidth="1"/>
    <col min="3073" max="3073" width="0.33203125" style="1" customWidth="1"/>
    <col min="3074" max="3074" width="0.5546875" style="1" customWidth="1"/>
    <col min="3075" max="3075" width="6.44140625" style="1" customWidth="1"/>
    <col min="3076" max="3076" width="3.109375" style="1" customWidth="1"/>
    <col min="3077" max="3077" width="1.5546875" style="1" customWidth="1"/>
    <col min="3078" max="3078" width="3.33203125" style="1" customWidth="1"/>
    <col min="3079" max="3079" width="9.109375" style="1"/>
    <col min="3080" max="3080" width="6.88671875" style="1" customWidth="1"/>
    <col min="3081" max="3081" width="1.5546875" style="1" customWidth="1"/>
    <col min="3082" max="3082" width="4.44140625" style="1" customWidth="1"/>
    <col min="3083" max="3083" width="5" style="1" customWidth="1"/>
    <col min="3084" max="3084" width="7.33203125" style="1" customWidth="1"/>
    <col min="3085" max="3316" width="9.109375" style="1"/>
    <col min="3317" max="3317" width="11.33203125" style="1" customWidth="1"/>
    <col min="3318" max="3318" width="2.33203125" style="1" customWidth="1"/>
    <col min="3319" max="3322" width="1.33203125" style="1" customWidth="1"/>
    <col min="3323" max="3323" width="0.88671875" style="1" customWidth="1"/>
    <col min="3324" max="3324" width="15.44140625" style="1" customWidth="1"/>
    <col min="3325" max="3325" width="0.88671875" style="1" customWidth="1"/>
    <col min="3326" max="3326" width="12.5546875" style="1" customWidth="1"/>
    <col min="3327" max="3327" width="4.44140625" style="1" customWidth="1"/>
    <col min="3328" max="3328" width="2.109375" style="1" customWidth="1"/>
    <col min="3329" max="3329" width="0.33203125" style="1" customWidth="1"/>
    <col min="3330" max="3330" width="0.5546875" style="1" customWidth="1"/>
    <col min="3331" max="3331" width="6.44140625" style="1" customWidth="1"/>
    <col min="3332" max="3332" width="3.109375" style="1" customWidth="1"/>
    <col min="3333" max="3333" width="1.5546875" style="1" customWidth="1"/>
    <col min="3334" max="3334" width="3.33203125" style="1" customWidth="1"/>
    <col min="3335" max="3335" width="9.109375" style="1"/>
    <col min="3336" max="3336" width="6.88671875" style="1" customWidth="1"/>
    <col min="3337" max="3337" width="1.5546875" style="1" customWidth="1"/>
    <col min="3338" max="3338" width="4.44140625" style="1" customWidth="1"/>
    <col min="3339" max="3339" width="5" style="1" customWidth="1"/>
    <col min="3340" max="3340" width="7.33203125" style="1" customWidth="1"/>
    <col min="3341" max="3572" width="9.109375" style="1"/>
    <col min="3573" max="3573" width="11.33203125" style="1" customWidth="1"/>
    <col min="3574" max="3574" width="2.33203125" style="1" customWidth="1"/>
    <col min="3575" max="3578" width="1.33203125" style="1" customWidth="1"/>
    <col min="3579" max="3579" width="0.88671875" style="1" customWidth="1"/>
    <col min="3580" max="3580" width="15.44140625" style="1" customWidth="1"/>
    <col min="3581" max="3581" width="0.88671875" style="1" customWidth="1"/>
    <col min="3582" max="3582" width="12.5546875" style="1" customWidth="1"/>
    <col min="3583" max="3583" width="4.44140625" style="1" customWidth="1"/>
    <col min="3584" max="3584" width="2.109375" style="1" customWidth="1"/>
    <col min="3585" max="3585" width="0.33203125" style="1" customWidth="1"/>
    <col min="3586" max="3586" width="0.5546875" style="1" customWidth="1"/>
    <col min="3587" max="3587" width="6.44140625" style="1" customWidth="1"/>
    <col min="3588" max="3588" width="3.109375" style="1" customWidth="1"/>
    <col min="3589" max="3589" width="1.5546875" style="1" customWidth="1"/>
    <col min="3590" max="3590" width="3.33203125" style="1" customWidth="1"/>
    <col min="3591" max="3591" width="9.109375" style="1"/>
    <col min="3592" max="3592" width="6.88671875" style="1" customWidth="1"/>
    <col min="3593" max="3593" width="1.5546875" style="1" customWidth="1"/>
    <col min="3594" max="3594" width="4.44140625" style="1" customWidth="1"/>
    <col min="3595" max="3595" width="5" style="1" customWidth="1"/>
    <col min="3596" max="3596" width="7.33203125" style="1" customWidth="1"/>
    <col min="3597" max="3828" width="9.109375" style="1"/>
    <col min="3829" max="3829" width="11.33203125" style="1" customWidth="1"/>
    <col min="3830" max="3830" width="2.33203125" style="1" customWidth="1"/>
    <col min="3831" max="3834" width="1.33203125" style="1" customWidth="1"/>
    <col min="3835" max="3835" width="0.88671875" style="1" customWidth="1"/>
    <col min="3836" max="3836" width="15.44140625" style="1" customWidth="1"/>
    <col min="3837" max="3837" width="0.88671875" style="1" customWidth="1"/>
    <col min="3838" max="3838" width="12.5546875" style="1" customWidth="1"/>
    <col min="3839" max="3839" width="4.44140625" style="1" customWidth="1"/>
    <col min="3840" max="3840" width="2.109375" style="1" customWidth="1"/>
    <col min="3841" max="3841" width="0.33203125" style="1" customWidth="1"/>
    <col min="3842" max="3842" width="0.5546875" style="1" customWidth="1"/>
    <col min="3843" max="3843" width="6.44140625" style="1" customWidth="1"/>
    <col min="3844" max="3844" width="3.109375" style="1" customWidth="1"/>
    <col min="3845" max="3845" width="1.5546875" style="1" customWidth="1"/>
    <col min="3846" max="3846" width="3.33203125" style="1" customWidth="1"/>
    <col min="3847" max="3847" width="9.109375" style="1"/>
    <col min="3848" max="3848" width="6.88671875" style="1" customWidth="1"/>
    <col min="3849" max="3849" width="1.5546875" style="1" customWidth="1"/>
    <col min="3850" max="3850" width="4.44140625" style="1" customWidth="1"/>
    <col min="3851" max="3851" width="5" style="1" customWidth="1"/>
    <col min="3852" max="3852" width="7.33203125" style="1" customWidth="1"/>
    <col min="3853" max="4084" width="9.109375" style="1"/>
    <col min="4085" max="4085" width="11.33203125" style="1" customWidth="1"/>
    <col min="4086" max="4086" width="2.33203125" style="1" customWidth="1"/>
    <col min="4087" max="4090" width="1.33203125" style="1" customWidth="1"/>
    <col min="4091" max="4091" width="0.88671875" style="1" customWidth="1"/>
    <col min="4092" max="4092" width="15.44140625" style="1" customWidth="1"/>
    <col min="4093" max="4093" width="0.88671875" style="1" customWidth="1"/>
    <col min="4094" max="4094" width="12.5546875" style="1" customWidth="1"/>
    <col min="4095" max="4095" width="4.44140625" style="1" customWidth="1"/>
    <col min="4096" max="4096" width="2.109375" style="1" customWidth="1"/>
    <col min="4097" max="4097" width="0.33203125" style="1" customWidth="1"/>
    <col min="4098" max="4098" width="0.5546875" style="1" customWidth="1"/>
    <col min="4099" max="4099" width="6.44140625" style="1" customWidth="1"/>
    <col min="4100" max="4100" width="3.109375" style="1" customWidth="1"/>
    <col min="4101" max="4101" width="1.5546875" style="1" customWidth="1"/>
    <col min="4102" max="4102" width="3.33203125" style="1" customWidth="1"/>
    <col min="4103" max="4103" width="9.109375" style="1"/>
    <col min="4104" max="4104" width="6.88671875" style="1" customWidth="1"/>
    <col min="4105" max="4105" width="1.5546875" style="1" customWidth="1"/>
    <col min="4106" max="4106" width="4.44140625" style="1" customWidth="1"/>
    <col min="4107" max="4107" width="5" style="1" customWidth="1"/>
    <col min="4108" max="4108" width="7.33203125" style="1" customWidth="1"/>
    <col min="4109" max="4340" width="9.109375" style="1"/>
    <col min="4341" max="4341" width="11.33203125" style="1" customWidth="1"/>
    <col min="4342" max="4342" width="2.33203125" style="1" customWidth="1"/>
    <col min="4343" max="4346" width="1.33203125" style="1" customWidth="1"/>
    <col min="4347" max="4347" width="0.88671875" style="1" customWidth="1"/>
    <col min="4348" max="4348" width="15.44140625" style="1" customWidth="1"/>
    <col min="4349" max="4349" width="0.88671875" style="1" customWidth="1"/>
    <col min="4350" max="4350" width="12.5546875" style="1" customWidth="1"/>
    <col min="4351" max="4351" width="4.44140625" style="1" customWidth="1"/>
    <col min="4352" max="4352" width="2.109375" style="1" customWidth="1"/>
    <col min="4353" max="4353" width="0.33203125" style="1" customWidth="1"/>
    <col min="4354" max="4354" width="0.5546875" style="1" customWidth="1"/>
    <col min="4355" max="4355" width="6.44140625" style="1" customWidth="1"/>
    <col min="4356" max="4356" width="3.109375" style="1" customWidth="1"/>
    <col min="4357" max="4357" width="1.5546875" style="1" customWidth="1"/>
    <col min="4358" max="4358" width="3.33203125" style="1" customWidth="1"/>
    <col min="4359" max="4359" width="9.109375" style="1"/>
    <col min="4360" max="4360" width="6.88671875" style="1" customWidth="1"/>
    <col min="4361" max="4361" width="1.5546875" style="1" customWidth="1"/>
    <col min="4362" max="4362" width="4.44140625" style="1" customWidth="1"/>
    <col min="4363" max="4363" width="5" style="1" customWidth="1"/>
    <col min="4364" max="4364" width="7.33203125" style="1" customWidth="1"/>
    <col min="4365" max="4596" width="9.109375" style="1"/>
    <col min="4597" max="4597" width="11.33203125" style="1" customWidth="1"/>
    <col min="4598" max="4598" width="2.33203125" style="1" customWidth="1"/>
    <col min="4599" max="4602" width="1.33203125" style="1" customWidth="1"/>
    <col min="4603" max="4603" width="0.88671875" style="1" customWidth="1"/>
    <col min="4604" max="4604" width="15.44140625" style="1" customWidth="1"/>
    <col min="4605" max="4605" width="0.88671875" style="1" customWidth="1"/>
    <col min="4606" max="4606" width="12.5546875" style="1" customWidth="1"/>
    <col min="4607" max="4607" width="4.44140625" style="1" customWidth="1"/>
    <col min="4608" max="4608" width="2.109375" style="1" customWidth="1"/>
    <col min="4609" max="4609" width="0.33203125" style="1" customWidth="1"/>
    <col min="4610" max="4610" width="0.5546875" style="1" customWidth="1"/>
    <col min="4611" max="4611" width="6.44140625" style="1" customWidth="1"/>
    <col min="4612" max="4612" width="3.109375" style="1" customWidth="1"/>
    <col min="4613" max="4613" width="1.5546875" style="1" customWidth="1"/>
    <col min="4614" max="4614" width="3.33203125" style="1" customWidth="1"/>
    <col min="4615" max="4615" width="9.109375" style="1"/>
    <col min="4616" max="4616" width="6.88671875" style="1" customWidth="1"/>
    <col min="4617" max="4617" width="1.5546875" style="1" customWidth="1"/>
    <col min="4618" max="4618" width="4.44140625" style="1" customWidth="1"/>
    <col min="4619" max="4619" width="5" style="1" customWidth="1"/>
    <col min="4620" max="4620" width="7.33203125" style="1" customWidth="1"/>
    <col min="4621" max="4852" width="9.109375" style="1"/>
    <col min="4853" max="4853" width="11.33203125" style="1" customWidth="1"/>
    <col min="4854" max="4854" width="2.33203125" style="1" customWidth="1"/>
    <col min="4855" max="4858" width="1.33203125" style="1" customWidth="1"/>
    <col min="4859" max="4859" width="0.88671875" style="1" customWidth="1"/>
    <col min="4860" max="4860" width="15.44140625" style="1" customWidth="1"/>
    <col min="4861" max="4861" width="0.88671875" style="1" customWidth="1"/>
    <col min="4862" max="4862" width="12.5546875" style="1" customWidth="1"/>
    <col min="4863" max="4863" width="4.44140625" style="1" customWidth="1"/>
    <col min="4864" max="4864" width="2.109375" style="1" customWidth="1"/>
    <col min="4865" max="4865" width="0.33203125" style="1" customWidth="1"/>
    <col min="4866" max="4866" width="0.5546875" style="1" customWidth="1"/>
    <col min="4867" max="4867" width="6.44140625" style="1" customWidth="1"/>
    <col min="4868" max="4868" width="3.109375" style="1" customWidth="1"/>
    <col min="4869" max="4869" width="1.5546875" style="1" customWidth="1"/>
    <col min="4870" max="4870" width="3.33203125" style="1" customWidth="1"/>
    <col min="4871" max="4871" width="9.109375" style="1"/>
    <col min="4872" max="4872" width="6.88671875" style="1" customWidth="1"/>
    <col min="4873" max="4873" width="1.5546875" style="1" customWidth="1"/>
    <col min="4874" max="4874" width="4.44140625" style="1" customWidth="1"/>
    <col min="4875" max="4875" width="5" style="1" customWidth="1"/>
    <col min="4876" max="4876" width="7.33203125" style="1" customWidth="1"/>
    <col min="4877" max="5108" width="9.109375" style="1"/>
    <col min="5109" max="5109" width="11.33203125" style="1" customWidth="1"/>
    <col min="5110" max="5110" width="2.33203125" style="1" customWidth="1"/>
    <col min="5111" max="5114" width="1.33203125" style="1" customWidth="1"/>
    <col min="5115" max="5115" width="0.88671875" style="1" customWidth="1"/>
    <col min="5116" max="5116" width="15.44140625" style="1" customWidth="1"/>
    <col min="5117" max="5117" width="0.88671875" style="1" customWidth="1"/>
    <col min="5118" max="5118" width="12.5546875" style="1" customWidth="1"/>
    <col min="5119" max="5119" width="4.44140625" style="1" customWidth="1"/>
    <col min="5120" max="5120" width="2.109375" style="1" customWidth="1"/>
    <col min="5121" max="5121" width="0.33203125" style="1" customWidth="1"/>
    <col min="5122" max="5122" width="0.5546875" style="1" customWidth="1"/>
    <col min="5123" max="5123" width="6.44140625" style="1" customWidth="1"/>
    <col min="5124" max="5124" width="3.109375" style="1" customWidth="1"/>
    <col min="5125" max="5125" width="1.5546875" style="1" customWidth="1"/>
    <col min="5126" max="5126" width="3.33203125" style="1" customWidth="1"/>
    <col min="5127" max="5127" width="9.109375" style="1"/>
    <col min="5128" max="5128" width="6.88671875" style="1" customWidth="1"/>
    <col min="5129" max="5129" width="1.5546875" style="1" customWidth="1"/>
    <col min="5130" max="5130" width="4.44140625" style="1" customWidth="1"/>
    <col min="5131" max="5131" width="5" style="1" customWidth="1"/>
    <col min="5132" max="5132" width="7.33203125" style="1" customWidth="1"/>
    <col min="5133" max="5364" width="9.109375" style="1"/>
    <col min="5365" max="5365" width="11.33203125" style="1" customWidth="1"/>
    <col min="5366" max="5366" width="2.33203125" style="1" customWidth="1"/>
    <col min="5367" max="5370" width="1.33203125" style="1" customWidth="1"/>
    <col min="5371" max="5371" width="0.88671875" style="1" customWidth="1"/>
    <col min="5372" max="5372" width="15.44140625" style="1" customWidth="1"/>
    <col min="5373" max="5373" width="0.88671875" style="1" customWidth="1"/>
    <col min="5374" max="5374" width="12.5546875" style="1" customWidth="1"/>
    <col min="5375" max="5375" width="4.44140625" style="1" customWidth="1"/>
    <col min="5376" max="5376" width="2.109375" style="1" customWidth="1"/>
    <col min="5377" max="5377" width="0.33203125" style="1" customWidth="1"/>
    <col min="5378" max="5378" width="0.5546875" style="1" customWidth="1"/>
    <col min="5379" max="5379" width="6.44140625" style="1" customWidth="1"/>
    <col min="5380" max="5380" width="3.109375" style="1" customWidth="1"/>
    <col min="5381" max="5381" width="1.5546875" style="1" customWidth="1"/>
    <col min="5382" max="5382" width="3.33203125" style="1" customWidth="1"/>
    <col min="5383" max="5383" width="9.109375" style="1"/>
    <col min="5384" max="5384" width="6.88671875" style="1" customWidth="1"/>
    <col min="5385" max="5385" width="1.5546875" style="1" customWidth="1"/>
    <col min="5386" max="5386" width="4.44140625" style="1" customWidth="1"/>
    <col min="5387" max="5387" width="5" style="1" customWidth="1"/>
    <col min="5388" max="5388" width="7.33203125" style="1" customWidth="1"/>
    <col min="5389" max="5620" width="9.109375" style="1"/>
    <col min="5621" max="5621" width="11.33203125" style="1" customWidth="1"/>
    <col min="5622" max="5622" width="2.33203125" style="1" customWidth="1"/>
    <col min="5623" max="5626" width="1.33203125" style="1" customWidth="1"/>
    <col min="5627" max="5627" width="0.88671875" style="1" customWidth="1"/>
    <col min="5628" max="5628" width="15.44140625" style="1" customWidth="1"/>
    <col min="5629" max="5629" width="0.88671875" style="1" customWidth="1"/>
    <col min="5630" max="5630" width="12.5546875" style="1" customWidth="1"/>
    <col min="5631" max="5631" width="4.44140625" style="1" customWidth="1"/>
    <col min="5632" max="5632" width="2.109375" style="1" customWidth="1"/>
    <col min="5633" max="5633" width="0.33203125" style="1" customWidth="1"/>
    <col min="5634" max="5634" width="0.5546875" style="1" customWidth="1"/>
    <col min="5635" max="5635" width="6.44140625" style="1" customWidth="1"/>
    <col min="5636" max="5636" width="3.109375" style="1" customWidth="1"/>
    <col min="5637" max="5637" width="1.5546875" style="1" customWidth="1"/>
    <col min="5638" max="5638" width="3.33203125" style="1" customWidth="1"/>
    <col min="5639" max="5639" width="9.109375" style="1"/>
    <col min="5640" max="5640" width="6.88671875" style="1" customWidth="1"/>
    <col min="5641" max="5641" width="1.5546875" style="1" customWidth="1"/>
    <col min="5642" max="5642" width="4.44140625" style="1" customWidth="1"/>
    <col min="5643" max="5643" width="5" style="1" customWidth="1"/>
    <col min="5644" max="5644" width="7.33203125" style="1" customWidth="1"/>
    <col min="5645" max="5876" width="9.109375" style="1"/>
    <col min="5877" max="5877" width="11.33203125" style="1" customWidth="1"/>
    <col min="5878" max="5878" width="2.33203125" style="1" customWidth="1"/>
    <col min="5879" max="5882" width="1.33203125" style="1" customWidth="1"/>
    <col min="5883" max="5883" width="0.88671875" style="1" customWidth="1"/>
    <col min="5884" max="5884" width="15.44140625" style="1" customWidth="1"/>
    <col min="5885" max="5885" width="0.88671875" style="1" customWidth="1"/>
    <col min="5886" max="5886" width="12.5546875" style="1" customWidth="1"/>
    <col min="5887" max="5887" width="4.44140625" style="1" customWidth="1"/>
    <col min="5888" max="5888" width="2.109375" style="1" customWidth="1"/>
    <col min="5889" max="5889" width="0.33203125" style="1" customWidth="1"/>
    <col min="5890" max="5890" width="0.5546875" style="1" customWidth="1"/>
    <col min="5891" max="5891" width="6.44140625" style="1" customWidth="1"/>
    <col min="5892" max="5892" width="3.109375" style="1" customWidth="1"/>
    <col min="5893" max="5893" width="1.5546875" style="1" customWidth="1"/>
    <col min="5894" max="5894" width="3.33203125" style="1" customWidth="1"/>
    <col min="5895" max="5895" width="9.109375" style="1"/>
    <col min="5896" max="5896" width="6.88671875" style="1" customWidth="1"/>
    <col min="5897" max="5897" width="1.5546875" style="1" customWidth="1"/>
    <col min="5898" max="5898" width="4.44140625" style="1" customWidth="1"/>
    <col min="5899" max="5899" width="5" style="1" customWidth="1"/>
    <col min="5900" max="5900" width="7.33203125" style="1" customWidth="1"/>
    <col min="5901" max="6132" width="9.109375" style="1"/>
    <col min="6133" max="6133" width="11.33203125" style="1" customWidth="1"/>
    <col min="6134" max="6134" width="2.33203125" style="1" customWidth="1"/>
    <col min="6135" max="6138" width="1.33203125" style="1" customWidth="1"/>
    <col min="6139" max="6139" width="0.88671875" style="1" customWidth="1"/>
    <col min="6140" max="6140" width="15.44140625" style="1" customWidth="1"/>
    <col min="6141" max="6141" width="0.88671875" style="1" customWidth="1"/>
    <col min="6142" max="6142" width="12.5546875" style="1" customWidth="1"/>
    <col min="6143" max="6143" width="4.44140625" style="1" customWidth="1"/>
    <col min="6144" max="6144" width="2.109375" style="1" customWidth="1"/>
    <col min="6145" max="6145" width="0.33203125" style="1" customWidth="1"/>
    <col min="6146" max="6146" width="0.5546875" style="1" customWidth="1"/>
    <col min="6147" max="6147" width="6.44140625" style="1" customWidth="1"/>
    <col min="6148" max="6148" width="3.109375" style="1" customWidth="1"/>
    <col min="6149" max="6149" width="1.5546875" style="1" customWidth="1"/>
    <col min="6150" max="6150" width="3.33203125" style="1" customWidth="1"/>
    <col min="6151" max="6151" width="9.109375" style="1"/>
    <col min="6152" max="6152" width="6.88671875" style="1" customWidth="1"/>
    <col min="6153" max="6153" width="1.5546875" style="1" customWidth="1"/>
    <col min="6154" max="6154" width="4.44140625" style="1" customWidth="1"/>
    <col min="6155" max="6155" width="5" style="1" customWidth="1"/>
    <col min="6156" max="6156" width="7.33203125" style="1" customWidth="1"/>
    <col min="6157" max="6388" width="9.109375" style="1"/>
    <col min="6389" max="6389" width="11.33203125" style="1" customWidth="1"/>
    <col min="6390" max="6390" width="2.33203125" style="1" customWidth="1"/>
    <col min="6391" max="6394" width="1.33203125" style="1" customWidth="1"/>
    <col min="6395" max="6395" width="0.88671875" style="1" customWidth="1"/>
    <col min="6396" max="6396" width="15.44140625" style="1" customWidth="1"/>
    <col min="6397" max="6397" width="0.88671875" style="1" customWidth="1"/>
    <col min="6398" max="6398" width="12.5546875" style="1" customWidth="1"/>
    <col min="6399" max="6399" width="4.44140625" style="1" customWidth="1"/>
    <col min="6400" max="6400" width="2.109375" style="1" customWidth="1"/>
    <col min="6401" max="6401" width="0.33203125" style="1" customWidth="1"/>
    <col min="6402" max="6402" width="0.5546875" style="1" customWidth="1"/>
    <col min="6403" max="6403" width="6.44140625" style="1" customWidth="1"/>
    <col min="6404" max="6404" width="3.109375" style="1" customWidth="1"/>
    <col min="6405" max="6405" width="1.5546875" style="1" customWidth="1"/>
    <col min="6406" max="6406" width="3.33203125" style="1" customWidth="1"/>
    <col min="6407" max="6407" width="9.109375" style="1"/>
    <col min="6408" max="6408" width="6.88671875" style="1" customWidth="1"/>
    <col min="6409" max="6409" width="1.5546875" style="1" customWidth="1"/>
    <col min="6410" max="6410" width="4.44140625" style="1" customWidth="1"/>
    <col min="6411" max="6411" width="5" style="1" customWidth="1"/>
    <col min="6412" max="6412" width="7.33203125" style="1" customWidth="1"/>
    <col min="6413" max="6644" width="9.109375" style="1"/>
    <col min="6645" max="6645" width="11.33203125" style="1" customWidth="1"/>
    <col min="6646" max="6646" width="2.33203125" style="1" customWidth="1"/>
    <col min="6647" max="6650" width="1.33203125" style="1" customWidth="1"/>
    <col min="6651" max="6651" width="0.88671875" style="1" customWidth="1"/>
    <col min="6652" max="6652" width="15.44140625" style="1" customWidth="1"/>
    <col min="6653" max="6653" width="0.88671875" style="1" customWidth="1"/>
    <col min="6654" max="6654" width="12.5546875" style="1" customWidth="1"/>
    <col min="6655" max="6655" width="4.44140625" style="1" customWidth="1"/>
    <col min="6656" max="6656" width="2.109375" style="1" customWidth="1"/>
    <col min="6657" max="6657" width="0.33203125" style="1" customWidth="1"/>
    <col min="6658" max="6658" width="0.5546875" style="1" customWidth="1"/>
    <col min="6659" max="6659" width="6.44140625" style="1" customWidth="1"/>
    <col min="6660" max="6660" width="3.109375" style="1" customWidth="1"/>
    <col min="6661" max="6661" width="1.5546875" style="1" customWidth="1"/>
    <col min="6662" max="6662" width="3.33203125" style="1" customWidth="1"/>
    <col min="6663" max="6663" width="9.109375" style="1"/>
    <col min="6664" max="6664" width="6.88671875" style="1" customWidth="1"/>
    <col min="6665" max="6665" width="1.5546875" style="1" customWidth="1"/>
    <col min="6666" max="6666" width="4.44140625" style="1" customWidth="1"/>
    <col min="6667" max="6667" width="5" style="1" customWidth="1"/>
    <col min="6668" max="6668" width="7.33203125" style="1" customWidth="1"/>
    <col min="6669" max="6900" width="9.109375" style="1"/>
    <col min="6901" max="6901" width="11.33203125" style="1" customWidth="1"/>
    <col min="6902" max="6902" width="2.33203125" style="1" customWidth="1"/>
    <col min="6903" max="6906" width="1.33203125" style="1" customWidth="1"/>
    <col min="6907" max="6907" width="0.88671875" style="1" customWidth="1"/>
    <col min="6908" max="6908" width="15.44140625" style="1" customWidth="1"/>
    <col min="6909" max="6909" width="0.88671875" style="1" customWidth="1"/>
    <col min="6910" max="6910" width="12.5546875" style="1" customWidth="1"/>
    <col min="6911" max="6911" width="4.44140625" style="1" customWidth="1"/>
    <col min="6912" max="6912" width="2.109375" style="1" customWidth="1"/>
    <col min="6913" max="6913" width="0.33203125" style="1" customWidth="1"/>
    <col min="6914" max="6914" width="0.5546875" style="1" customWidth="1"/>
    <col min="6915" max="6915" width="6.44140625" style="1" customWidth="1"/>
    <col min="6916" max="6916" width="3.109375" style="1" customWidth="1"/>
    <col min="6917" max="6917" width="1.5546875" style="1" customWidth="1"/>
    <col min="6918" max="6918" width="3.33203125" style="1" customWidth="1"/>
    <col min="6919" max="6919" width="9.109375" style="1"/>
    <col min="6920" max="6920" width="6.88671875" style="1" customWidth="1"/>
    <col min="6921" max="6921" width="1.5546875" style="1" customWidth="1"/>
    <col min="6922" max="6922" width="4.44140625" style="1" customWidth="1"/>
    <col min="6923" max="6923" width="5" style="1" customWidth="1"/>
    <col min="6924" max="6924" width="7.33203125" style="1" customWidth="1"/>
    <col min="6925" max="7156" width="9.109375" style="1"/>
    <col min="7157" max="7157" width="11.33203125" style="1" customWidth="1"/>
    <col min="7158" max="7158" width="2.33203125" style="1" customWidth="1"/>
    <col min="7159" max="7162" width="1.33203125" style="1" customWidth="1"/>
    <col min="7163" max="7163" width="0.88671875" style="1" customWidth="1"/>
    <col min="7164" max="7164" width="15.44140625" style="1" customWidth="1"/>
    <col min="7165" max="7165" width="0.88671875" style="1" customWidth="1"/>
    <col min="7166" max="7166" width="12.5546875" style="1" customWidth="1"/>
    <col min="7167" max="7167" width="4.44140625" style="1" customWidth="1"/>
    <col min="7168" max="7168" width="2.109375" style="1" customWidth="1"/>
    <col min="7169" max="7169" width="0.33203125" style="1" customWidth="1"/>
    <col min="7170" max="7170" width="0.5546875" style="1" customWidth="1"/>
    <col min="7171" max="7171" width="6.44140625" style="1" customWidth="1"/>
    <col min="7172" max="7172" width="3.109375" style="1" customWidth="1"/>
    <col min="7173" max="7173" width="1.5546875" style="1" customWidth="1"/>
    <col min="7174" max="7174" width="3.33203125" style="1" customWidth="1"/>
    <col min="7175" max="7175" width="9.109375" style="1"/>
    <col min="7176" max="7176" width="6.88671875" style="1" customWidth="1"/>
    <col min="7177" max="7177" width="1.5546875" style="1" customWidth="1"/>
    <col min="7178" max="7178" width="4.44140625" style="1" customWidth="1"/>
    <col min="7179" max="7179" width="5" style="1" customWidth="1"/>
    <col min="7180" max="7180" width="7.33203125" style="1" customWidth="1"/>
    <col min="7181" max="7412" width="9.109375" style="1"/>
    <col min="7413" max="7413" width="11.33203125" style="1" customWidth="1"/>
    <col min="7414" max="7414" width="2.33203125" style="1" customWidth="1"/>
    <col min="7415" max="7418" width="1.33203125" style="1" customWidth="1"/>
    <col min="7419" max="7419" width="0.88671875" style="1" customWidth="1"/>
    <col min="7420" max="7420" width="15.44140625" style="1" customWidth="1"/>
    <col min="7421" max="7421" width="0.88671875" style="1" customWidth="1"/>
    <col min="7422" max="7422" width="12.5546875" style="1" customWidth="1"/>
    <col min="7423" max="7423" width="4.44140625" style="1" customWidth="1"/>
    <col min="7424" max="7424" width="2.109375" style="1" customWidth="1"/>
    <col min="7425" max="7425" width="0.33203125" style="1" customWidth="1"/>
    <col min="7426" max="7426" width="0.5546875" style="1" customWidth="1"/>
    <col min="7427" max="7427" width="6.44140625" style="1" customWidth="1"/>
    <col min="7428" max="7428" width="3.109375" style="1" customWidth="1"/>
    <col min="7429" max="7429" width="1.5546875" style="1" customWidth="1"/>
    <col min="7430" max="7430" width="3.33203125" style="1" customWidth="1"/>
    <col min="7431" max="7431" width="9.109375" style="1"/>
    <col min="7432" max="7432" width="6.88671875" style="1" customWidth="1"/>
    <col min="7433" max="7433" width="1.5546875" style="1" customWidth="1"/>
    <col min="7434" max="7434" width="4.44140625" style="1" customWidth="1"/>
    <col min="7435" max="7435" width="5" style="1" customWidth="1"/>
    <col min="7436" max="7436" width="7.33203125" style="1" customWidth="1"/>
    <col min="7437" max="7668" width="9.109375" style="1"/>
    <col min="7669" max="7669" width="11.33203125" style="1" customWidth="1"/>
    <col min="7670" max="7670" width="2.33203125" style="1" customWidth="1"/>
    <col min="7671" max="7674" width="1.33203125" style="1" customWidth="1"/>
    <col min="7675" max="7675" width="0.88671875" style="1" customWidth="1"/>
    <col min="7676" max="7676" width="15.44140625" style="1" customWidth="1"/>
    <col min="7677" max="7677" width="0.88671875" style="1" customWidth="1"/>
    <col min="7678" max="7678" width="12.5546875" style="1" customWidth="1"/>
    <col min="7679" max="7679" width="4.44140625" style="1" customWidth="1"/>
    <col min="7680" max="7680" width="2.109375" style="1" customWidth="1"/>
    <col min="7681" max="7681" width="0.33203125" style="1" customWidth="1"/>
    <col min="7682" max="7682" width="0.5546875" style="1" customWidth="1"/>
    <col min="7683" max="7683" width="6.44140625" style="1" customWidth="1"/>
    <col min="7684" max="7684" width="3.109375" style="1" customWidth="1"/>
    <col min="7685" max="7685" width="1.5546875" style="1" customWidth="1"/>
    <col min="7686" max="7686" width="3.33203125" style="1" customWidth="1"/>
    <col min="7687" max="7687" width="9.109375" style="1"/>
    <col min="7688" max="7688" width="6.88671875" style="1" customWidth="1"/>
    <col min="7689" max="7689" width="1.5546875" style="1" customWidth="1"/>
    <col min="7690" max="7690" width="4.44140625" style="1" customWidth="1"/>
    <col min="7691" max="7691" width="5" style="1" customWidth="1"/>
    <col min="7692" max="7692" width="7.33203125" style="1" customWidth="1"/>
    <col min="7693" max="7924" width="9.109375" style="1"/>
    <col min="7925" max="7925" width="11.33203125" style="1" customWidth="1"/>
    <col min="7926" max="7926" width="2.33203125" style="1" customWidth="1"/>
    <col min="7927" max="7930" width="1.33203125" style="1" customWidth="1"/>
    <col min="7931" max="7931" width="0.88671875" style="1" customWidth="1"/>
    <col min="7932" max="7932" width="15.44140625" style="1" customWidth="1"/>
    <col min="7933" max="7933" width="0.88671875" style="1" customWidth="1"/>
    <col min="7934" max="7934" width="12.5546875" style="1" customWidth="1"/>
    <col min="7935" max="7935" width="4.44140625" style="1" customWidth="1"/>
    <col min="7936" max="7936" width="2.109375" style="1" customWidth="1"/>
    <col min="7937" max="7937" width="0.33203125" style="1" customWidth="1"/>
    <col min="7938" max="7938" width="0.5546875" style="1" customWidth="1"/>
    <col min="7939" max="7939" width="6.44140625" style="1" customWidth="1"/>
    <col min="7940" max="7940" width="3.109375" style="1" customWidth="1"/>
    <col min="7941" max="7941" width="1.5546875" style="1" customWidth="1"/>
    <col min="7942" max="7942" width="3.33203125" style="1" customWidth="1"/>
    <col min="7943" max="7943" width="9.109375" style="1"/>
    <col min="7944" max="7944" width="6.88671875" style="1" customWidth="1"/>
    <col min="7945" max="7945" width="1.5546875" style="1" customWidth="1"/>
    <col min="7946" max="7946" width="4.44140625" style="1" customWidth="1"/>
    <col min="7947" max="7947" width="5" style="1" customWidth="1"/>
    <col min="7948" max="7948" width="7.33203125" style="1" customWidth="1"/>
    <col min="7949" max="8180" width="9.109375" style="1"/>
    <col min="8181" max="8181" width="11.33203125" style="1" customWidth="1"/>
    <col min="8182" max="8182" width="2.33203125" style="1" customWidth="1"/>
    <col min="8183" max="8186" width="1.33203125" style="1" customWidth="1"/>
    <col min="8187" max="8187" width="0.88671875" style="1" customWidth="1"/>
    <col min="8188" max="8188" width="15.44140625" style="1" customWidth="1"/>
    <col min="8189" max="8189" width="0.88671875" style="1" customWidth="1"/>
    <col min="8190" max="8190" width="12.5546875" style="1" customWidth="1"/>
    <col min="8191" max="8191" width="4.44140625" style="1" customWidth="1"/>
    <col min="8192" max="8192" width="2.109375" style="1" customWidth="1"/>
    <col min="8193" max="8193" width="0.33203125" style="1" customWidth="1"/>
    <col min="8194" max="8194" width="0.5546875" style="1" customWidth="1"/>
    <col min="8195" max="8195" width="6.44140625" style="1" customWidth="1"/>
    <col min="8196" max="8196" width="3.109375" style="1" customWidth="1"/>
    <col min="8197" max="8197" width="1.5546875" style="1" customWidth="1"/>
    <col min="8198" max="8198" width="3.33203125" style="1" customWidth="1"/>
    <col min="8199" max="8199" width="9.109375" style="1"/>
    <col min="8200" max="8200" width="6.88671875" style="1" customWidth="1"/>
    <col min="8201" max="8201" width="1.5546875" style="1" customWidth="1"/>
    <col min="8202" max="8202" width="4.44140625" style="1" customWidth="1"/>
    <col min="8203" max="8203" width="5" style="1" customWidth="1"/>
    <col min="8204" max="8204" width="7.33203125" style="1" customWidth="1"/>
    <col min="8205" max="8436" width="9.109375" style="1"/>
    <col min="8437" max="8437" width="11.33203125" style="1" customWidth="1"/>
    <col min="8438" max="8438" width="2.33203125" style="1" customWidth="1"/>
    <col min="8439" max="8442" width="1.33203125" style="1" customWidth="1"/>
    <col min="8443" max="8443" width="0.88671875" style="1" customWidth="1"/>
    <col min="8444" max="8444" width="15.44140625" style="1" customWidth="1"/>
    <col min="8445" max="8445" width="0.88671875" style="1" customWidth="1"/>
    <col min="8446" max="8446" width="12.5546875" style="1" customWidth="1"/>
    <col min="8447" max="8447" width="4.44140625" style="1" customWidth="1"/>
    <col min="8448" max="8448" width="2.109375" style="1" customWidth="1"/>
    <col min="8449" max="8449" width="0.33203125" style="1" customWidth="1"/>
    <col min="8450" max="8450" width="0.5546875" style="1" customWidth="1"/>
    <col min="8451" max="8451" width="6.44140625" style="1" customWidth="1"/>
    <col min="8452" max="8452" width="3.109375" style="1" customWidth="1"/>
    <col min="8453" max="8453" width="1.5546875" style="1" customWidth="1"/>
    <col min="8454" max="8454" width="3.33203125" style="1" customWidth="1"/>
    <col min="8455" max="8455" width="9.109375" style="1"/>
    <col min="8456" max="8456" width="6.88671875" style="1" customWidth="1"/>
    <col min="8457" max="8457" width="1.5546875" style="1" customWidth="1"/>
    <col min="8458" max="8458" width="4.44140625" style="1" customWidth="1"/>
    <col min="8459" max="8459" width="5" style="1" customWidth="1"/>
    <col min="8460" max="8460" width="7.33203125" style="1" customWidth="1"/>
    <col min="8461" max="8692" width="9.109375" style="1"/>
    <col min="8693" max="8693" width="11.33203125" style="1" customWidth="1"/>
    <col min="8694" max="8694" width="2.33203125" style="1" customWidth="1"/>
    <col min="8695" max="8698" width="1.33203125" style="1" customWidth="1"/>
    <col min="8699" max="8699" width="0.88671875" style="1" customWidth="1"/>
    <col min="8700" max="8700" width="15.44140625" style="1" customWidth="1"/>
    <col min="8701" max="8701" width="0.88671875" style="1" customWidth="1"/>
    <col min="8702" max="8702" width="12.5546875" style="1" customWidth="1"/>
    <col min="8703" max="8703" width="4.44140625" style="1" customWidth="1"/>
    <col min="8704" max="8704" width="2.109375" style="1" customWidth="1"/>
    <col min="8705" max="8705" width="0.33203125" style="1" customWidth="1"/>
    <col min="8706" max="8706" width="0.5546875" style="1" customWidth="1"/>
    <col min="8707" max="8707" width="6.44140625" style="1" customWidth="1"/>
    <col min="8708" max="8708" width="3.109375" style="1" customWidth="1"/>
    <col min="8709" max="8709" width="1.5546875" style="1" customWidth="1"/>
    <col min="8710" max="8710" width="3.33203125" style="1" customWidth="1"/>
    <col min="8711" max="8711" width="9.109375" style="1"/>
    <col min="8712" max="8712" width="6.88671875" style="1" customWidth="1"/>
    <col min="8713" max="8713" width="1.5546875" style="1" customWidth="1"/>
    <col min="8714" max="8714" width="4.44140625" style="1" customWidth="1"/>
    <col min="8715" max="8715" width="5" style="1" customWidth="1"/>
    <col min="8716" max="8716" width="7.33203125" style="1" customWidth="1"/>
    <col min="8717" max="8948" width="9.109375" style="1"/>
    <col min="8949" max="8949" width="11.33203125" style="1" customWidth="1"/>
    <col min="8950" max="8950" width="2.33203125" style="1" customWidth="1"/>
    <col min="8951" max="8954" width="1.33203125" style="1" customWidth="1"/>
    <col min="8955" max="8955" width="0.88671875" style="1" customWidth="1"/>
    <col min="8956" max="8956" width="15.44140625" style="1" customWidth="1"/>
    <col min="8957" max="8957" width="0.88671875" style="1" customWidth="1"/>
    <col min="8958" max="8958" width="12.5546875" style="1" customWidth="1"/>
    <col min="8959" max="8959" width="4.44140625" style="1" customWidth="1"/>
    <col min="8960" max="8960" width="2.109375" style="1" customWidth="1"/>
    <col min="8961" max="8961" width="0.33203125" style="1" customWidth="1"/>
    <col min="8962" max="8962" width="0.5546875" style="1" customWidth="1"/>
    <col min="8963" max="8963" width="6.44140625" style="1" customWidth="1"/>
    <col min="8964" max="8964" width="3.109375" style="1" customWidth="1"/>
    <col min="8965" max="8965" width="1.5546875" style="1" customWidth="1"/>
    <col min="8966" max="8966" width="3.33203125" style="1" customWidth="1"/>
    <col min="8967" max="8967" width="9.109375" style="1"/>
    <col min="8968" max="8968" width="6.88671875" style="1" customWidth="1"/>
    <col min="8969" max="8969" width="1.5546875" style="1" customWidth="1"/>
    <col min="8970" max="8970" width="4.44140625" style="1" customWidth="1"/>
    <col min="8971" max="8971" width="5" style="1" customWidth="1"/>
    <col min="8972" max="8972" width="7.33203125" style="1" customWidth="1"/>
    <col min="8973" max="9204" width="9.109375" style="1"/>
    <col min="9205" max="9205" width="11.33203125" style="1" customWidth="1"/>
    <col min="9206" max="9206" width="2.33203125" style="1" customWidth="1"/>
    <col min="9207" max="9210" width="1.33203125" style="1" customWidth="1"/>
    <col min="9211" max="9211" width="0.88671875" style="1" customWidth="1"/>
    <col min="9212" max="9212" width="15.44140625" style="1" customWidth="1"/>
    <col min="9213" max="9213" width="0.88671875" style="1" customWidth="1"/>
    <col min="9214" max="9214" width="12.5546875" style="1" customWidth="1"/>
    <col min="9215" max="9215" width="4.44140625" style="1" customWidth="1"/>
    <col min="9216" max="9216" width="2.109375" style="1" customWidth="1"/>
    <col min="9217" max="9217" width="0.33203125" style="1" customWidth="1"/>
    <col min="9218" max="9218" width="0.5546875" style="1" customWidth="1"/>
    <col min="9219" max="9219" width="6.44140625" style="1" customWidth="1"/>
    <col min="9220" max="9220" width="3.109375" style="1" customWidth="1"/>
    <col min="9221" max="9221" width="1.5546875" style="1" customWidth="1"/>
    <col min="9222" max="9222" width="3.33203125" style="1" customWidth="1"/>
    <col min="9223" max="9223" width="9.109375" style="1"/>
    <col min="9224" max="9224" width="6.88671875" style="1" customWidth="1"/>
    <col min="9225" max="9225" width="1.5546875" style="1" customWidth="1"/>
    <col min="9226" max="9226" width="4.44140625" style="1" customWidth="1"/>
    <col min="9227" max="9227" width="5" style="1" customWidth="1"/>
    <col min="9228" max="9228" width="7.33203125" style="1" customWidth="1"/>
    <col min="9229" max="9460" width="9.109375" style="1"/>
    <col min="9461" max="9461" width="11.33203125" style="1" customWidth="1"/>
    <col min="9462" max="9462" width="2.33203125" style="1" customWidth="1"/>
    <col min="9463" max="9466" width="1.33203125" style="1" customWidth="1"/>
    <col min="9467" max="9467" width="0.88671875" style="1" customWidth="1"/>
    <col min="9468" max="9468" width="15.44140625" style="1" customWidth="1"/>
    <col min="9469" max="9469" width="0.88671875" style="1" customWidth="1"/>
    <col min="9470" max="9470" width="12.5546875" style="1" customWidth="1"/>
    <col min="9471" max="9471" width="4.44140625" style="1" customWidth="1"/>
    <col min="9472" max="9472" width="2.109375" style="1" customWidth="1"/>
    <col min="9473" max="9473" width="0.33203125" style="1" customWidth="1"/>
    <col min="9474" max="9474" width="0.5546875" style="1" customWidth="1"/>
    <col min="9475" max="9475" width="6.44140625" style="1" customWidth="1"/>
    <col min="9476" max="9476" width="3.109375" style="1" customWidth="1"/>
    <col min="9477" max="9477" width="1.5546875" style="1" customWidth="1"/>
    <col min="9478" max="9478" width="3.33203125" style="1" customWidth="1"/>
    <col min="9479" max="9479" width="9.109375" style="1"/>
    <col min="9480" max="9480" width="6.88671875" style="1" customWidth="1"/>
    <col min="9481" max="9481" width="1.5546875" style="1" customWidth="1"/>
    <col min="9482" max="9482" width="4.44140625" style="1" customWidth="1"/>
    <col min="9483" max="9483" width="5" style="1" customWidth="1"/>
    <col min="9484" max="9484" width="7.33203125" style="1" customWidth="1"/>
    <col min="9485" max="9716" width="9.109375" style="1"/>
    <col min="9717" max="9717" width="11.33203125" style="1" customWidth="1"/>
    <col min="9718" max="9718" width="2.33203125" style="1" customWidth="1"/>
    <col min="9719" max="9722" width="1.33203125" style="1" customWidth="1"/>
    <col min="9723" max="9723" width="0.88671875" style="1" customWidth="1"/>
    <col min="9724" max="9724" width="15.44140625" style="1" customWidth="1"/>
    <col min="9725" max="9725" width="0.88671875" style="1" customWidth="1"/>
    <col min="9726" max="9726" width="12.5546875" style="1" customWidth="1"/>
    <col min="9727" max="9727" width="4.44140625" style="1" customWidth="1"/>
    <col min="9728" max="9728" width="2.109375" style="1" customWidth="1"/>
    <col min="9729" max="9729" width="0.33203125" style="1" customWidth="1"/>
    <col min="9730" max="9730" width="0.5546875" style="1" customWidth="1"/>
    <col min="9731" max="9731" width="6.44140625" style="1" customWidth="1"/>
    <col min="9732" max="9732" width="3.109375" style="1" customWidth="1"/>
    <col min="9733" max="9733" width="1.5546875" style="1" customWidth="1"/>
    <col min="9734" max="9734" width="3.33203125" style="1" customWidth="1"/>
    <col min="9735" max="9735" width="9.109375" style="1"/>
    <col min="9736" max="9736" width="6.88671875" style="1" customWidth="1"/>
    <col min="9737" max="9737" width="1.5546875" style="1" customWidth="1"/>
    <col min="9738" max="9738" width="4.44140625" style="1" customWidth="1"/>
    <col min="9739" max="9739" width="5" style="1" customWidth="1"/>
    <col min="9740" max="9740" width="7.33203125" style="1" customWidth="1"/>
    <col min="9741" max="9972" width="9.109375" style="1"/>
    <col min="9973" max="9973" width="11.33203125" style="1" customWidth="1"/>
    <col min="9974" max="9974" width="2.33203125" style="1" customWidth="1"/>
    <col min="9975" max="9978" width="1.33203125" style="1" customWidth="1"/>
    <col min="9979" max="9979" width="0.88671875" style="1" customWidth="1"/>
    <col min="9980" max="9980" width="15.44140625" style="1" customWidth="1"/>
    <col min="9981" max="9981" width="0.88671875" style="1" customWidth="1"/>
    <col min="9982" max="9982" width="12.5546875" style="1" customWidth="1"/>
    <col min="9983" max="9983" width="4.44140625" style="1" customWidth="1"/>
    <col min="9984" max="9984" width="2.109375" style="1" customWidth="1"/>
    <col min="9985" max="9985" width="0.33203125" style="1" customWidth="1"/>
    <col min="9986" max="9986" width="0.5546875" style="1" customWidth="1"/>
    <col min="9987" max="9987" width="6.44140625" style="1" customWidth="1"/>
    <col min="9988" max="9988" width="3.109375" style="1" customWidth="1"/>
    <col min="9989" max="9989" width="1.5546875" style="1" customWidth="1"/>
    <col min="9990" max="9990" width="3.33203125" style="1" customWidth="1"/>
    <col min="9991" max="9991" width="9.109375" style="1"/>
    <col min="9992" max="9992" width="6.88671875" style="1" customWidth="1"/>
    <col min="9993" max="9993" width="1.5546875" style="1" customWidth="1"/>
    <col min="9994" max="9994" width="4.44140625" style="1" customWidth="1"/>
    <col min="9995" max="9995" width="5" style="1" customWidth="1"/>
    <col min="9996" max="9996" width="7.33203125" style="1" customWidth="1"/>
    <col min="9997" max="10228" width="9.109375" style="1"/>
    <col min="10229" max="10229" width="11.33203125" style="1" customWidth="1"/>
    <col min="10230" max="10230" width="2.33203125" style="1" customWidth="1"/>
    <col min="10231" max="10234" width="1.33203125" style="1" customWidth="1"/>
    <col min="10235" max="10235" width="0.88671875" style="1" customWidth="1"/>
    <col min="10236" max="10236" width="15.44140625" style="1" customWidth="1"/>
    <col min="10237" max="10237" width="0.88671875" style="1" customWidth="1"/>
    <col min="10238" max="10238" width="12.5546875" style="1" customWidth="1"/>
    <col min="10239" max="10239" width="4.44140625" style="1" customWidth="1"/>
    <col min="10240" max="10240" width="2.109375" style="1" customWidth="1"/>
    <col min="10241" max="10241" width="0.33203125" style="1" customWidth="1"/>
    <col min="10242" max="10242" width="0.5546875" style="1" customWidth="1"/>
    <col min="10243" max="10243" width="6.44140625" style="1" customWidth="1"/>
    <col min="10244" max="10244" width="3.109375" style="1" customWidth="1"/>
    <col min="10245" max="10245" width="1.5546875" style="1" customWidth="1"/>
    <col min="10246" max="10246" width="3.33203125" style="1" customWidth="1"/>
    <col min="10247" max="10247" width="9.109375" style="1"/>
    <col min="10248" max="10248" width="6.88671875" style="1" customWidth="1"/>
    <col min="10249" max="10249" width="1.5546875" style="1" customWidth="1"/>
    <col min="10250" max="10250" width="4.44140625" style="1" customWidth="1"/>
    <col min="10251" max="10251" width="5" style="1" customWidth="1"/>
    <col min="10252" max="10252" width="7.33203125" style="1" customWidth="1"/>
    <col min="10253" max="10484" width="9.109375" style="1"/>
    <col min="10485" max="10485" width="11.33203125" style="1" customWidth="1"/>
    <col min="10486" max="10486" width="2.33203125" style="1" customWidth="1"/>
    <col min="10487" max="10490" width="1.33203125" style="1" customWidth="1"/>
    <col min="10491" max="10491" width="0.88671875" style="1" customWidth="1"/>
    <col min="10492" max="10492" width="15.44140625" style="1" customWidth="1"/>
    <col min="10493" max="10493" width="0.88671875" style="1" customWidth="1"/>
    <col min="10494" max="10494" width="12.5546875" style="1" customWidth="1"/>
    <col min="10495" max="10495" width="4.44140625" style="1" customWidth="1"/>
    <col min="10496" max="10496" width="2.109375" style="1" customWidth="1"/>
    <col min="10497" max="10497" width="0.33203125" style="1" customWidth="1"/>
    <col min="10498" max="10498" width="0.5546875" style="1" customWidth="1"/>
    <col min="10499" max="10499" width="6.44140625" style="1" customWidth="1"/>
    <col min="10500" max="10500" width="3.109375" style="1" customWidth="1"/>
    <col min="10501" max="10501" width="1.5546875" style="1" customWidth="1"/>
    <col min="10502" max="10502" width="3.33203125" style="1" customWidth="1"/>
    <col min="10503" max="10503" width="9.109375" style="1"/>
    <col min="10504" max="10504" width="6.88671875" style="1" customWidth="1"/>
    <col min="10505" max="10505" width="1.5546875" style="1" customWidth="1"/>
    <col min="10506" max="10506" width="4.44140625" style="1" customWidth="1"/>
    <col min="10507" max="10507" width="5" style="1" customWidth="1"/>
    <col min="10508" max="10508" width="7.33203125" style="1" customWidth="1"/>
    <col min="10509" max="10740" width="9.109375" style="1"/>
    <col min="10741" max="10741" width="11.33203125" style="1" customWidth="1"/>
    <col min="10742" max="10742" width="2.33203125" style="1" customWidth="1"/>
    <col min="10743" max="10746" width="1.33203125" style="1" customWidth="1"/>
    <col min="10747" max="10747" width="0.88671875" style="1" customWidth="1"/>
    <col min="10748" max="10748" width="15.44140625" style="1" customWidth="1"/>
    <col min="10749" max="10749" width="0.88671875" style="1" customWidth="1"/>
    <col min="10750" max="10750" width="12.5546875" style="1" customWidth="1"/>
    <col min="10751" max="10751" width="4.44140625" style="1" customWidth="1"/>
    <col min="10752" max="10752" width="2.109375" style="1" customWidth="1"/>
    <col min="10753" max="10753" width="0.33203125" style="1" customWidth="1"/>
    <col min="10754" max="10754" width="0.5546875" style="1" customWidth="1"/>
    <col min="10755" max="10755" width="6.44140625" style="1" customWidth="1"/>
    <col min="10756" max="10756" width="3.109375" style="1" customWidth="1"/>
    <col min="10757" max="10757" width="1.5546875" style="1" customWidth="1"/>
    <col min="10758" max="10758" width="3.33203125" style="1" customWidth="1"/>
    <col min="10759" max="10759" width="9.109375" style="1"/>
    <col min="10760" max="10760" width="6.88671875" style="1" customWidth="1"/>
    <col min="10761" max="10761" width="1.5546875" style="1" customWidth="1"/>
    <col min="10762" max="10762" width="4.44140625" style="1" customWidth="1"/>
    <col min="10763" max="10763" width="5" style="1" customWidth="1"/>
    <col min="10764" max="10764" width="7.33203125" style="1" customWidth="1"/>
    <col min="10765" max="10996" width="9.109375" style="1"/>
    <col min="10997" max="10997" width="11.33203125" style="1" customWidth="1"/>
    <col min="10998" max="10998" width="2.33203125" style="1" customWidth="1"/>
    <col min="10999" max="11002" width="1.33203125" style="1" customWidth="1"/>
    <col min="11003" max="11003" width="0.88671875" style="1" customWidth="1"/>
    <col min="11004" max="11004" width="15.44140625" style="1" customWidth="1"/>
    <col min="11005" max="11005" width="0.88671875" style="1" customWidth="1"/>
    <col min="11006" max="11006" width="12.5546875" style="1" customWidth="1"/>
    <col min="11007" max="11007" width="4.44140625" style="1" customWidth="1"/>
    <col min="11008" max="11008" width="2.109375" style="1" customWidth="1"/>
    <col min="11009" max="11009" width="0.33203125" style="1" customWidth="1"/>
    <col min="11010" max="11010" width="0.5546875" style="1" customWidth="1"/>
    <col min="11011" max="11011" width="6.44140625" style="1" customWidth="1"/>
    <col min="11012" max="11012" width="3.109375" style="1" customWidth="1"/>
    <col min="11013" max="11013" width="1.5546875" style="1" customWidth="1"/>
    <col min="11014" max="11014" width="3.33203125" style="1" customWidth="1"/>
    <col min="11015" max="11015" width="9.109375" style="1"/>
    <col min="11016" max="11016" width="6.88671875" style="1" customWidth="1"/>
    <col min="11017" max="11017" width="1.5546875" style="1" customWidth="1"/>
    <col min="11018" max="11018" width="4.44140625" style="1" customWidth="1"/>
    <col min="11019" max="11019" width="5" style="1" customWidth="1"/>
    <col min="11020" max="11020" width="7.33203125" style="1" customWidth="1"/>
    <col min="11021" max="11252" width="9.109375" style="1"/>
    <col min="11253" max="11253" width="11.33203125" style="1" customWidth="1"/>
    <col min="11254" max="11254" width="2.33203125" style="1" customWidth="1"/>
    <col min="11255" max="11258" width="1.33203125" style="1" customWidth="1"/>
    <col min="11259" max="11259" width="0.88671875" style="1" customWidth="1"/>
    <col min="11260" max="11260" width="15.44140625" style="1" customWidth="1"/>
    <col min="11261" max="11261" width="0.88671875" style="1" customWidth="1"/>
    <col min="11262" max="11262" width="12.5546875" style="1" customWidth="1"/>
    <col min="11263" max="11263" width="4.44140625" style="1" customWidth="1"/>
    <col min="11264" max="11264" width="2.109375" style="1" customWidth="1"/>
    <col min="11265" max="11265" width="0.33203125" style="1" customWidth="1"/>
    <col min="11266" max="11266" width="0.5546875" style="1" customWidth="1"/>
    <col min="11267" max="11267" width="6.44140625" style="1" customWidth="1"/>
    <col min="11268" max="11268" width="3.109375" style="1" customWidth="1"/>
    <col min="11269" max="11269" width="1.5546875" style="1" customWidth="1"/>
    <col min="11270" max="11270" width="3.33203125" style="1" customWidth="1"/>
    <col min="11271" max="11271" width="9.109375" style="1"/>
    <col min="11272" max="11272" width="6.88671875" style="1" customWidth="1"/>
    <col min="11273" max="11273" width="1.5546875" style="1" customWidth="1"/>
    <col min="11274" max="11274" width="4.44140625" style="1" customWidth="1"/>
    <col min="11275" max="11275" width="5" style="1" customWidth="1"/>
    <col min="11276" max="11276" width="7.33203125" style="1" customWidth="1"/>
    <col min="11277" max="11508" width="9.109375" style="1"/>
    <col min="11509" max="11509" width="11.33203125" style="1" customWidth="1"/>
    <col min="11510" max="11510" width="2.33203125" style="1" customWidth="1"/>
    <col min="11511" max="11514" width="1.33203125" style="1" customWidth="1"/>
    <col min="11515" max="11515" width="0.88671875" style="1" customWidth="1"/>
    <col min="11516" max="11516" width="15.44140625" style="1" customWidth="1"/>
    <col min="11517" max="11517" width="0.88671875" style="1" customWidth="1"/>
    <col min="11518" max="11518" width="12.5546875" style="1" customWidth="1"/>
    <col min="11519" max="11519" width="4.44140625" style="1" customWidth="1"/>
    <col min="11520" max="11520" width="2.109375" style="1" customWidth="1"/>
    <col min="11521" max="11521" width="0.33203125" style="1" customWidth="1"/>
    <col min="11522" max="11522" width="0.5546875" style="1" customWidth="1"/>
    <col min="11523" max="11523" width="6.44140625" style="1" customWidth="1"/>
    <col min="11524" max="11524" width="3.109375" style="1" customWidth="1"/>
    <col min="11525" max="11525" width="1.5546875" style="1" customWidth="1"/>
    <col min="11526" max="11526" width="3.33203125" style="1" customWidth="1"/>
    <col min="11527" max="11527" width="9.109375" style="1"/>
    <col min="11528" max="11528" width="6.88671875" style="1" customWidth="1"/>
    <col min="11529" max="11529" width="1.5546875" style="1" customWidth="1"/>
    <col min="11530" max="11530" width="4.44140625" style="1" customWidth="1"/>
    <col min="11531" max="11531" width="5" style="1" customWidth="1"/>
    <col min="11532" max="11532" width="7.33203125" style="1" customWidth="1"/>
    <col min="11533" max="11764" width="9.109375" style="1"/>
    <col min="11765" max="11765" width="11.33203125" style="1" customWidth="1"/>
    <col min="11766" max="11766" width="2.33203125" style="1" customWidth="1"/>
    <col min="11767" max="11770" width="1.33203125" style="1" customWidth="1"/>
    <col min="11771" max="11771" width="0.88671875" style="1" customWidth="1"/>
    <col min="11772" max="11772" width="15.44140625" style="1" customWidth="1"/>
    <col min="11773" max="11773" width="0.88671875" style="1" customWidth="1"/>
    <col min="11774" max="11774" width="12.5546875" style="1" customWidth="1"/>
    <col min="11775" max="11775" width="4.44140625" style="1" customWidth="1"/>
    <col min="11776" max="11776" width="2.109375" style="1" customWidth="1"/>
    <col min="11777" max="11777" width="0.33203125" style="1" customWidth="1"/>
    <col min="11778" max="11778" width="0.5546875" style="1" customWidth="1"/>
    <col min="11779" max="11779" width="6.44140625" style="1" customWidth="1"/>
    <col min="11780" max="11780" width="3.109375" style="1" customWidth="1"/>
    <col min="11781" max="11781" width="1.5546875" style="1" customWidth="1"/>
    <col min="11782" max="11782" width="3.33203125" style="1" customWidth="1"/>
    <col min="11783" max="11783" width="9.109375" style="1"/>
    <col min="11784" max="11784" width="6.88671875" style="1" customWidth="1"/>
    <col min="11785" max="11785" width="1.5546875" style="1" customWidth="1"/>
    <col min="11786" max="11786" width="4.44140625" style="1" customWidth="1"/>
    <col min="11787" max="11787" width="5" style="1" customWidth="1"/>
    <col min="11788" max="11788" width="7.33203125" style="1" customWidth="1"/>
    <col min="11789" max="12020" width="9.109375" style="1"/>
    <col min="12021" max="12021" width="11.33203125" style="1" customWidth="1"/>
    <col min="12022" max="12022" width="2.33203125" style="1" customWidth="1"/>
    <col min="12023" max="12026" width="1.33203125" style="1" customWidth="1"/>
    <col min="12027" max="12027" width="0.88671875" style="1" customWidth="1"/>
    <col min="12028" max="12028" width="15.44140625" style="1" customWidth="1"/>
    <col min="12029" max="12029" width="0.88671875" style="1" customWidth="1"/>
    <col min="12030" max="12030" width="12.5546875" style="1" customWidth="1"/>
    <col min="12031" max="12031" width="4.44140625" style="1" customWidth="1"/>
    <col min="12032" max="12032" width="2.109375" style="1" customWidth="1"/>
    <col min="12033" max="12033" width="0.33203125" style="1" customWidth="1"/>
    <col min="12034" max="12034" width="0.5546875" style="1" customWidth="1"/>
    <col min="12035" max="12035" width="6.44140625" style="1" customWidth="1"/>
    <col min="12036" max="12036" width="3.109375" style="1" customWidth="1"/>
    <col min="12037" max="12037" width="1.5546875" style="1" customWidth="1"/>
    <col min="12038" max="12038" width="3.33203125" style="1" customWidth="1"/>
    <col min="12039" max="12039" width="9.109375" style="1"/>
    <col min="12040" max="12040" width="6.88671875" style="1" customWidth="1"/>
    <col min="12041" max="12041" width="1.5546875" style="1" customWidth="1"/>
    <col min="12042" max="12042" width="4.44140625" style="1" customWidth="1"/>
    <col min="12043" max="12043" width="5" style="1" customWidth="1"/>
    <col min="12044" max="12044" width="7.33203125" style="1" customWidth="1"/>
    <col min="12045" max="12276" width="9.109375" style="1"/>
    <col min="12277" max="12277" width="11.33203125" style="1" customWidth="1"/>
    <col min="12278" max="12278" width="2.33203125" style="1" customWidth="1"/>
    <col min="12279" max="12282" width="1.33203125" style="1" customWidth="1"/>
    <col min="12283" max="12283" width="0.88671875" style="1" customWidth="1"/>
    <col min="12284" max="12284" width="15.44140625" style="1" customWidth="1"/>
    <col min="12285" max="12285" width="0.88671875" style="1" customWidth="1"/>
    <col min="12286" max="12286" width="12.5546875" style="1" customWidth="1"/>
    <col min="12287" max="12287" width="4.44140625" style="1" customWidth="1"/>
    <col min="12288" max="12288" width="2.109375" style="1" customWidth="1"/>
    <col min="12289" max="12289" width="0.33203125" style="1" customWidth="1"/>
    <col min="12290" max="12290" width="0.5546875" style="1" customWidth="1"/>
    <col min="12291" max="12291" width="6.44140625" style="1" customWidth="1"/>
    <col min="12292" max="12292" width="3.109375" style="1" customWidth="1"/>
    <col min="12293" max="12293" width="1.5546875" style="1" customWidth="1"/>
    <col min="12294" max="12294" width="3.33203125" style="1" customWidth="1"/>
    <col min="12295" max="12295" width="9.109375" style="1"/>
    <col min="12296" max="12296" width="6.88671875" style="1" customWidth="1"/>
    <col min="12297" max="12297" width="1.5546875" style="1" customWidth="1"/>
    <col min="12298" max="12298" width="4.44140625" style="1" customWidth="1"/>
    <col min="12299" max="12299" width="5" style="1" customWidth="1"/>
    <col min="12300" max="12300" width="7.33203125" style="1" customWidth="1"/>
    <col min="12301" max="12532" width="9.109375" style="1"/>
    <col min="12533" max="12533" width="11.33203125" style="1" customWidth="1"/>
    <col min="12534" max="12534" width="2.33203125" style="1" customWidth="1"/>
    <col min="12535" max="12538" width="1.33203125" style="1" customWidth="1"/>
    <col min="12539" max="12539" width="0.88671875" style="1" customWidth="1"/>
    <col min="12540" max="12540" width="15.44140625" style="1" customWidth="1"/>
    <col min="12541" max="12541" width="0.88671875" style="1" customWidth="1"/>
    <col min="12542" max="12542" width="12.5546875" style="1" customWidth="1"/>
    <col min="12543" max="12543" width="4.44140625" style="1" customWidth="1"/>
    <col min="12544" max="12544" width="2.109375" style="1" customWidth="1"/>
    <col min="12545" max="12545" width="0.33203125" style="1" customWidth="1"/>
    <col min="12546" max="12546" width="0.5546875" style="1" customWidth="1"/>
    <col min="12547" max="12547" width="6.44140625" style="1" customWidth="1"/>
    <col min="12548" max="12548" width="3.109375" style="1" customWidth="1"/>
    <col min="12549" max="12549" width="1.5546875" style="1" customWidth="1"/>
    <col min="12550" max="12550" width="3.33203125" style="1" customWidth="1"/>
    <col min="12551" max="12551" width="9.109375" style="1"/>
    <col min="12552" max="12552" width="6.88671875" style="1" customWidth="1"/>
    <col min="12553" max="12553" width="1.5546875" style="1" customWidth="1"/>
    <col min="12554" max="12554" width="4.44140625" style="1" customWidth="1"/>
    <col min="12555" max="12555" width="5" style="1" customWidth="1"/>
    <col min="12556" max="12556" width="7.33203125" style="1" customWidth="1"/>
    <col min="12557" max="12788" width="9.109375" style="1"/>
    <col min="12789" max="12789" width="11.33203125" style="1" customWidth="1"/>
    <col min="12790" max="12790" width="2.33203125" style="1" customWidth="1"/>
    <col min="12791" max="12794" width="1.33203125" style="1" customWidth="1"/>
    <col min="12795" max="12795" width="0.88671875" style="1" customWidth="1"/>
    <col min="12796" max="12796" width="15.44140625" style="1" customWidth="1"/>
    <col min="12797" max="12797" width="0.88671875" style="1" customWidth="1"/>
    <col min="12798" max="12798" width="12.5546875" style="1" customWidth="1"/>
    <col min="12799" max="12799" width="4.44140625" style="1" customWidth="1"/>
    <col min="12800" max="12800" width="2.109375" style="1" customWidth="1"/>
    <col min="12801" max="12801" width="0.33203125" style="1" customWidth="1"/>
    <col min="12802" max="12802" width="0.5546875" style="1" customWidth="1"/>
    <col min="12803" max="12803" width="6.44140625" style="1" customWidth="1"/>
    <col min="12804" max="12804" width="3.109375" style="1" customWidth="1"/>
    <col min="12805" max="12805" width="1.5546875" style="1" customWidth="1"/>
    <col min="12806" max="12806" width="3.33203125" style="1" customWidth="1"/>
    <col min="12807" max="12807" width="9.109375" style="1"/>
    <col min="12808" max="12808" width="6.88671875" style="1" customWidth="1"/>
    <col min="12809" max="12809" width="1.5546875" style="1" customWidth="1"/>
    <col min="12810" max="12810" width="4.44140625" style="1" customWidth="1"/>
    <col min="12811" max="12811" width="5" style="1" customWidth="1"/>
    <col min="12812" max="12812" width="7.33203125" style="1" customWidth="1"/>
    <col min="12813" max="13044" width="9.109375" style="1"/>
    <col min="13045" max="13045" width="11.33203125" style="1" customWidth="1"/>
    <col min="13046" max="13046" width="2.33203125" style="1" customWidth="1"/>
    <col min="13047" max="13050" width="1.33203125" style="1" customWidth="1"/>
    <col min="13051" max="13051" width="0.88671875" style="1" customWidth="1"/>
    <col min="13052" max="13052" width="15.44140625" style="1" customWidth="1"/>
    <col min="13053" max="13053" width="0.88671875" style="1" customWidth="1"/>
    <col min="13054" max="13054" width="12.5546875" style="1" customWidth="1"/>
    <col min="13055" max="13055" width="4.44140625" style="1" customWidth="1"/>
    <col min="13056" max="13056" width="2.109375" style="1" customWidth="1"/>
    <col min="13057" max="13057" width="0.33203125" style="1" customWidth="1"/>
    <col min="13058" max="13058" width="0.5546875" style="1" customWidth="1"/>
    <col min="13059" max="13059" width="6.44140625" style="1" customWidth="1"/>
    <col min="13060" max="13060" width="3.109375" style="1" customWidth="1"/>
    <col min="13061" max="13061" width="1.5546875" style="1" customWidth="1"/>
    <col min="13062" max="13062" width="3.33203125" style="1" customWidth="1"/>
    <col min="13063" max="13063" width="9.109375" style="1"/>
    <col min="13064" max="13064" width="6.88671875" style="1" customWidth="1"/>
    <col min="13065" max="13065" width="1.5546875" style="1" customWidth="1"/>
    <col min="13066" max="13066" width="4.44140625" style="1" customWidth="1"/>
    <col min="13067" max="13067" width="5" style="1" customWidth="1"/>
    <col min="13068" max="13068" width="7.33203125" style="1" customWidth="1"/>
    <col min="13069" max="13300" width="9.109375" style="1"/>
    <col min="13301" max="13301" width="11.33203125" style="1" customWidth="1"/>
    <col min="13302" max="13302" width="2.33203125" style="1" customWidth="1"/>
    <col min="13303" max="13306" width="1.33203125" style="1" customWidth="1"/>
    <col min="13307" max="13307" width="0.88671875" style="1" customWidth="1"/>
    <col min="13308" max="13308" width="15.44140625" style="1" customWidth="1"/>
    <col min="13309" max="13309" width="0.88671875" style="1" customWidth="1"/>
    <col min="13310" max="13310" width="12.5546875" style="1" customWidth="1"/>
    <col min="13311" max="13311" width="4.44140625" style="1" customWidth="1"/>
    <col min="13312" max="13312" width="2.109375" style="1" customWidth="1"/>
    <col min="13313" max="13313" width="0.33203125" style="1" customWidth="1"/>
    <col min="13314" max="13314" width="0.5546875" style="1" customWidth="1"/>
    <col min="13315" max="13315" width="6.44140625" style="1" customWidth="1"/>
    <col min="13316" max="13316" width="3.109375" style="1" customWidth="1"/>
    <col min="13317" max="13317" width="1.5546875" style="1" customWidth="1"/>
    <col min="13318" max="13318" width="3.33203125" style="1" customWidth="1"/>
    <col min="13319" max="13319" width="9.109375" style="1"/>
    <col min="13320" max="13320" width="6.88671875" style="1" customWidth="1"/>
    <col min="13321" max="13321" width="1.5546875" style="1" customWidth="1"/>
    <col min="13322" max="13322" width="4.44140625" style="1" customWidth="1"/>
    <col min="13323" max="13323" width="5" style="1" customWidth="1"/>
    <col min="13324" max="13324" width="7.33203125" style="1" customWidth="1"/>
    <col min="13325" max="13556" width="9.109375" style="1"/>
    <col min="13557" max="13557" width="11.33203125" style="1" customWidth="1"/>
    <col min="13558" max="13558" width="2.33203125" style="1" customWidth="1"/>
    <col min="13559" max="13562" width="1.33203125" style="1" customWidth="1"/>
    <col min="13563" max="13563" width="0.88671875" style="1" customWidth="1"/>
    <col min="13564" max="13564" width="15.44140625" style="1" customWidth="1"/>
    <col min="13565" max="13565" width="0.88671875" style="1" customWidth="1"/>
    <col min="13566" max="13566" width="12.5546875" style="1" customWidth="1"/>
    <col min="13567" max="13567" width="4.44140625" style="1" customWidth="1"/>
    <col min="13568" max="13568" width="2.109375" style="1" customWidth="1"/>
    <col min="13569" max="13569" width="0.33203125" style="1" customWidth="1"/>
    <col min="13570" max="13570" width="0.5546875" style="1" customWidth="1"/>
    <col min="13571" max="13571" width="6.44140625" style="1" customWidth="1"/>
    <col min="13572" max="13572" width="3.109375" style="1" customWidth="1"/>
    <col min="13573" max="13573" width="1.5546875" style="1" customWidth="1"/>
    <col min="13574" max="13574" width="3.33203125" style="1" customWidth="1"/>
    <col min="13575" max="13575" width="9.109375" style="1"/>
    <col min="13576" max="13576" width="6.88671875" style="1" customWidth="1"/>
    <col min="13577" max="13577" width="1.5546875" style="1" customWidth="1"/>
    <col min="13578" max="13578" width="4.44140625" style="1" customWidth="1"/>
    <col min="13579" max="13579" width="5" style="1" customWidth="1"/>
    <col min="13580" max="13580" width="7.33203125" style="1" customWidth="1"/>
    <col min="13581" max="13812" width="9.109375" style="1"/>
    <col min="13813" max="13813" width="11.33203125" style="1" customWidth="1"/>
    <col min="13814" max="13814" width="2.33203125" style="1" customWidth="1"/>
    <col min="13815" max="13818" width="1.33203125" style="1" customWidth="1"/>
    <col min="13819" max="13819" width="0.88671875" style="1" customWidth="1"/>
    <col min="13820" max="13820" width="15.44140625" style="1" customWidth="1"/>
    <col min="13821" max="13821" width="0.88671875" style="1" customWidth="1"/>
    <col min="13822" max="13822" width="12.5546875" style="1" customWidth="1"/>
    <col min="13823" max="13823" width="4.44140625" style="1" customWidth="1"/>
    <col min="13824" max="13824" width="2.109375" style="1" customWidth="1"/>
    <col min="13825" max="13825" width="0.33203125" style="1" customWidth="1"/>
    <col min="13826" max="13826" width="0.5546875" style="1" customWidth="1"/>
    <col min="13827" max="13827" width="6.44140625" style="1" customWidth="1"/>
    <col min="13828" max="13828" width="3.109375" style="1" customWidth="1"/>
    <col min="13829" max="13829" width="1.5546875" style="1" customWidth="1"/>
    <col min="13830" max="13830" width="3.33203125" style="1" customWidth="1"/>
    <col min="13831" max="13831" width="9.109375" style="1"/>
    <col min="13832" max="13832" width="6.88671875" style="1" customWidth="1"/>
    <col min="13833" max="13833" width="1.5546875" style="1" customWidth="1"/>
    <col min="13834" max="13834" width="4.44140625" style="1" customWidth="1"/>
    <col min="13835" max="13835" width="5" style="1" customWidth="1"/>
    <col min="13836" max="13836" width="7.33203125" style="1" customWidth="1"/>
    <col min="13837" max="14068" width="9.109375" style="1"/>
    <col min="14069" max="14069" width="11.33203125" style="1" customWidth="1"/>
    <col min="14070" max="14070" width="2.33203125" style="1" customWidth="1"/>
    <col min="14071" max="14074" width="1.33203125" style="1" customWidth="1"/>
    <col min="14075" max="14075" width="0.88671875" style="1" customWidth="1"/>
    <col min="14076" max="14076" width="15.44140625" style="1" customWidth="1"/>
    <col min="14077" max="14077" width="0.88671875" style="1" customWidth="1"/>
    <col min="14078" max="14078" width="12.5546875" style="1" customWidth="1"/>
    <col min="14079" max="14079" width="4.44140625" style="1" customWidth="1"/>
    <col min="14080" max="14080" width="2.109375" style="1" customWidth="1"/>
    <col min="14081" max="14081" width="0.33203125" style="1" customWidth="1"/>
    <col min="14082" max="14082" width="0.5546875" style="1" customWidth="1"/>
    <col min="14083" max="14083" width="6.44140625" style="1" customWidth="1"/>
    <col min="14084" max="14084" width="3.109375" style="1" customWidth="1"/>
    <col min="14085" max="14085" width="1.5546875" style="1" customWidth="1"/>
    <col min="14086" max="14086" width="3.33203125" style="1" customWidth="1"/>
    <col min="14087" max="14087" width="9.109375" style="1"/>
    <col min="14088" max="14088" width="6.88671875" style="1" customWidth="1"/>
    <col min="14089" max="14089" width="1.5546875" style="1" customWidth="1"/>
    <col min="14090" max="14090" width="4.44140625" style="1" customWidth="1"/>
    <col min="14091" max="14091" width="5" style="1" customWidth="1"/>
    <col min="14092" max="14092" width="7.33203125" style="1" customWidth="1"/>
    <col min="14093" max="14324" width="9.109375" style="1"/>
    <col min="14325" max="14325" width="11.33203125" style="1" customWidth="1"/>
    <col min="14326" max="14326" width="2.33203125" style="1" customWidth="1"/>
    <col min="14327" max="14330" width="1.33203125" style="1" customWidth="1"/>
    <col min="14331" max="14331" width="0.88671875" style="1" customWidth="1"/>
    <col min="14332" max="14332" width="15.44140625" style="1" customWidth="1"/>
    <col min="14333" max="14333" width="0.88671875" style="1" customWidth="1"/>
    <col min="14334" max="14334" width="12.5546875" style="1" customWidth="1"/>
    <col min="14335" max="14335" width="4.44140625" style="1" customWidth="1"/>
    <col min="14336" max="14336" width="2.109375" style="1" customWidth="1"/>
    <col min="14337" max="14337" width="0.33203125" style="1" customWidth="1"/>
    <col min="14338" max="14338" width="0.5546875" style="1" customWidth="1"/>
    <col min="14339" max="14339" width="6.44140625" style="1" customWidth="1"/>
    <col min="14340" max="14340" width="3.109375" style="1" customWidth="1"/>
    <col min="14341" max="14341" width="1.5546875" style="1" customWidth="1"/>
    <col min="14342" max="14342" width="3.33203125" style="1" customWidth="1"/>
    <col min="14343" max="14343" width="9.109375" style="1"/>
    <col min="14344" max="14344" width="6.88671875" style="1" customWidth="1"/>
    <col min="14345" max="14345" width="1.5546875" style="1" customWidth="1"/>
    <col min="14346" max="14346" width="4.44140625" style="1" customWidth="1"/>
    <col min="14347" max="14347" width="5" style="1" customWidth="1"/>
    <col min="14348" max="14348" width="7.33203125" style="1" customWidth="1"/>
    <col min="14349" max="14580" width="9.109375" style="1"/>
    <col min="14581" max="14581" width="11.33203125" style="1" customWidth="1"/>
    <col min="14582" max="14582" width="2.33203125" style="1" customWidth="1"/>
    <col min="14583" max="14586" width="1.33203125" style="1" customWidth="1"/>
    <col min="14587" max="14587" width="0.88671875" style="1" customWidth="1"/>
    <col min="14588" max="14588" width="15.44140625" style="1" customWidth="1"/>
    <col min="14589" max="14589" width="0.88671875" style="1" customWidth="1"/>
    <col min="14590" max="14590" width="12.5546875" style="1" customWidth="1"/>
    <col min="14591" max="14591" width="4.44140625" style="1" customWidth="1"/>
    <col min="14592" max="14592" width="2.109375" style="1" customWidth="1"/>
    <col min="14593" max="14593" width="0.33203125" style="1" customWidth="1"/>
    <col min="14594" max="14594" width="0.5546875" style="1" customWidth="1"/>
    <col min="14595" max="14595" width="6.44140625" style="1" customWidth="1"/>
    <col min="14596" max="14596" width="3.109375" style="1" customWidth="1"/>
    <col min="14597" max="14597" width="1.5546875" style="1" customWidth="1"/>
    <col min="14598" max="14598" width="3.33203125" style="1" customWidth="1"/>
    <col min="14599" max="14599" width="9.109375" style="1"/>
    <col min="14600" max="14600" width="6.88671875" style="1" customWidth="1"/>
    <col min="14601" max="14601" width="1.5546875" style="1" customWidth="1"/>
    <col min="14602" max="14602" width="4.44140625" style="1" customWidth="1"/>
    <col min="14603" max="14603" width="5" style="1" customWidth="1"/>
    <col min="14604" max="14604" width="7.33203125" style="1" customWidth="1"/>
    <col min="14605" max="14836" width="9.109375" style="1"/>
    <col min="14837" max="14837" width="11.33203125" style="1" customWidth="1"/>
    <col min="14838" max="14838" width="2.33203125" style="1" customWidth="1"/>
    <col min="14839" max="14842" width="1.33203125" style="1" customWidth="1"/>
    <col min="14843" max="14843" width="0.88671875" style="1" customWidth="1"/>
    <col min="14844" max="14844" width="15.44140625" style="1" customWidth="1"/>
    <col min="14845" max="14845" width="0.88671875" style="1" customWidth="1"/>
    <col min="14846" max="14846" width="12.5546875" style="1" customWidth="1"/>
    <col min="14847" max="14847" width="4.44140625" style="1" customWidth="1"/>
    <col min="14848" max="14848" width="2.109375" style="1" customWidth="1"/>
    <col min="14849" max="14849" width="0.33203125" style="1" customWidth="1"/>
    <col min="14850" max="14850" width="0.5546875" style="1" customWidth="1"/>
    <col min="14851" max="14851" width="6.44140625" style="1" customWidth="1"/>
    <col min="14852" max="14852" width="3.109375" style="1" customWidth="1"/>
    <col min="14853" max="14853" width="1.5546875" style="1" customWidth="1"/>
    <col min="14854" max="14854" width="3.33203125" style="1" customWidth="1"/>
    <col min="14855" max="14855" width="9.109375" style="1"/>
    <col min="14856" max="14856" width="6.88671875" style="1" customWidth="1"/>
    <col min="14857" max="14857" width="1.5546875" style="1" customWidth="1"/>
    <col min="14858" max="14858" width="4.44140625" style="1" customWidth="1"/>
    <col min="14859" max="14859" width="5" style="1" customWidth="1"/>
    <col min="14860" max="14860" width="7.33203125" style="1" customWidth="1"/>
    <col min="14861" max="15092" width="9.109375" style="1"/>
    <col min="15093" max="15093" width="11.33203125" style="1" customWidth="1"/>
    <col min="15094" max="15094" width="2.33203125" style="1" customWidth="1"/>
    <col min="15095" max="15098" width="1.33203125" style="1" customWidth="1"/>
    <col min="15099" max="15099" width="0.88671875" style="1" customWidth="1"/>
    <col min="15100" max="15100" width="15.44140625" style="1" customWidth="1"/>
    <col min="15101" max="15101" width="0.88671875" style="1" customWidth="1"/>
    <col min="15102" max="15102" width="12.5546875" style="1" customWidth="1"/>
    <col min="15103" max="15103" width="4.44140625" style="1" customWidth="1"/>
    <col min="15104" max="15104" width="2.109375" style="1" customWidth="1"/>
    <col min="15105" max="15105" width="0.33203125" style="1" customWidth="1"/>
    <col min="15106" max="15106" width="0.5546875" style="1" customWidth="1"/>
    <col min="15107" max="15107" width="6.44140625" style="1" customWidth="1"/>
    <col min="15108" max="15108" width="3.109375" style="1" customWidth="1"/>
    <col min="15109" max="15109" width="1.5546875" style="1" customWidth="1"/>
    <col min="15110" max="15110" width="3.33203125" style="1" customWidth="1"/>
    <col min="15111" max="15111" width="9.109375" style="1"/>
    <col min="15112" max="15112" width="6.88671875" style="1" customWidth="1"/>
    <col min="15113" max="15113" width="1.5546875" style="1" customWidth="1"/>
    <col min="15114" max="15114" width="4.44140625" style="1" customWidth="1"/>
    <col min="15115" max="15115" width="5" style="1" customWidth="1"/>
    <col min="15116" max="15116" width="7.33203125" style="1" customWidth="1"/>
    <col min="15117" max="15348" width="9.109375" style="1"/>
    <col min="15349" max="15349" width="11.33203125" style="1" customWidth="1"/>
    <col min="15350" max="15350" width="2.33203125" style="1" customWidth="1"/>
    <col min="15351" max="15354" width="1.33203125" style="1" customWidth="1"/>
    <col min="15355" max="15355" width="0.88671875" style="1" customWidth="1"/>
    <col min="15356" max="15356" width="15.44140625" style="1" customWidth="1"/>
    <col min="15357" max="15357" width="0.88671875" style="1" customWidth="1"/>
    <col min="15358" max="15358" width="12.5546875" style="1" customWidth="1"/>
    <col min="15359" max="15359" width="4.44140625" style="1" customWidth="1"/>
    <col min="15360" max="15360" width="2.109375" style="1" customWidth="1"/>
    <col min="15361" max="15361" width="0.33203125" style="1" customWidth="1"/>
    <col min="15362" max="15362" width="0.5546875" style="1" customWidth="1"/>
    <col min="15363" max="15363" width="6.44140625" style="1" customWidth="1"/>
    <col min="15364" max="15364" width="3.109375" style="1" customWidth="1"/>
    <col min="15365" max="15365" width="1.5546875" style="1" customWidth="1"/>
    <col min="15366" max="15366" width="3.33203125" style="1" customWidth="1"/>
    <col min="15367" max="15367" width="9.109375" style="1"/>
    <col min="15368" max="15368" width="6.88671875" style="1" customWidth="1"/>
    <col min="15369" max="15369" width="1.5546875" style="1" customWidth="1"/>
    <col min="15370" max="15370" width="4.44140625" style="1" customWidth="1"/>
    <col min="15371" max="15371" width="5" style="1" customWidth="1"/>
    <col min="15372" max="15372" width="7.33203125" style="1" customWidth="1"/>
    <col min="15373" max="15604" width="9.109375" style="1"/>
    <col min="15605" max="15605" width="11.33203125" style="1" customWidth="1"/>
    <col min="15606" max="15606" width="2.33203125" style="1" customWidth="1"/>
    <col min="15607" max="15610" width="1.33203125" style="1" customWidth="1"/>
    <col min="15611" max="15611" width="0.88671875" style="1" customWidth="1"/>
    <col min="15612" max="15612" width="15.44140625" style="1" customWidth="1"/>
    <col min="15613" max="15613" width="0.88671875" style="1" customWidth="1"/>
    <col min="15614" max="15614" width="12.5546875" style="1" customWidth="1"/>
    <col min="15615" max="15615" width="4.44140625" style="1" customWidth="1"/>
    <col min="15616" max="15616" width="2.109375" style="1" customWidth="1"/>
    <col min="15617" max="15617" width="0.33203125" style="1" customWidth="1"/>
    <col min="15618" max="15618" width="0.5546875" style="1" customWidth="1"/>
    <col min="15619" max="15619" width="6.44140625" style="1" customWidth="1"/>
    <col min="15620" max="15620" width="3.109375" style="1" customWidth="1"/>
    <col min="15621" max="15621" width="1.5546875" style="1" customWidth="1"/>
    <col min="15622" max="15622" width="3.33203125" style="1" customWidth="1"/>
    <col min="15623" max="15623" width="9.109375" style="1"/>
    <col min="15624" max="15624" width="6.88671875" style="1" customWidth="1"/>
    <col min="15625" max="15625" width="1.5546875" style="1" customWidth="1"/>
    <col min="15626" max="15626" width="4.44140625" style="1" customWidth="1"/>
    <col min="15627" max="15627" width="5" style="1" customWidth="1"/>
    <col min="15628" max="15628" width="7.33203125" style="1" customWidth="1"/>
    <col min="15629" max="15860" width="9.109375" style="1"/>
    <col min="15861" max="15861" width="11.33203125" style="1" customWidth="1"/>
    <col min="15862" max="15862" width="2.33203125" style="1" customWidth="1"/>
    <col min="15863" max="15866" width="1.33203125" style="1" customWidth="1"/>
    <col min="15867" max="15867" width="0.88671875" style="1" customWidth="1"/>
    <col min="15868" max="15868" width="15.44140625" style="1" customWidth="1"/>
    <col min="15869" max="15869" width="0.88671875" style="1" customWidth="1"/>
    <col min="15870" max="15870" width="12.5546875" style="1" customWidth="1"/>
    <col min="15871" max="15871" width="4.44140625" style="1" customWidth="1"/>
    <col min="15872" max="15872" width="2.109375" style="1" customWidth="1"/>
    <col min="15873" max="15873" width="0.33203125" style="1" customWidth="1"/>
    <col min="15874" max="15874" width="0.5546875" style="1" customWidth="1"/>
    <col min="15875" max="15875" width="6.44140625" style="1" customWidth="1"/>
    <col min="15876" max="15876" width="3.109375" style="1" customWidth="1"/>
    <col min="15877" max="15877" width="1.5546875" style="1" customWidth="1"/>
    <col min="15878" max="15878" width="3.33203125" style="1" customWidth="1"/>
    <col min="15879" max="15879" width="9.109375" style="1"/>
    <col min="15880" max="15880" width="6.88671875" style="1" customWidth="1"/>
    <col min="15881" max="15881" width="1.5546875" style="1" customWidth="1"/>
    <col min="15882" max="15882" width="4.44140625" style="1" customWidth="1"/>
    <col min="15883" max="15883" width="5" style="1" customWidth="1"/>
    <col min="15884" max="15884" width="7.33203125" style="1" customWidth="1"/>
    <col min="15885" max="16116" width="9.109375" style="1"/>
    <col min="16117" max="16117" width="11.33203125" style="1" customWidth="1"/>
    <col min="16118" max="16118" width="2.33203125" style="1" customWidth="1"/>
    <col min="16119" max="16122" width="1.33203125" style="1" customWidth="1"/>
    <col min="16123" max="16123" width="0.88671875" style="1" customWidth="1"/>
    <col min="16124" max="16124" width="15.44140625" style="1" customWidth="1"/>
    <col min="16125" max="16125" width="0.88671875" style="1" customWidth="1"/>
    <col min="16126" max="16126" width="12.5546875" style="1" customWidth="1"/>
    <col min="16127" max="16127" width="4.44140625" style="1" customWidth="1"/>
    <col min="16128" max="16128" width="2.109375" style="1" customWidth="1"/>
    <col min="16129" max="16129" width="0.33203125" style="1" customWidth="1"/>
    <col min="16130" max="16130" width="0.5546875" style="1" customWidth="1"/>
    <col min="16131" max="16131" width="6.44140625" style="1" customWidth="1"/>
    <col min="16132" max="16132" width="3.109375" style="1" customWidth="1"/>
    <col min="16133" max="16133" width="1.5546875" style="1" customWidth="1"/>
    <col min="16134" max="16134" width="3.33203125" style="1" customWidth="1"/>
    <col min="16135" max="16135" width="9.109375" style="1"/>
    <col min="16136" max="16136" width="6.88671875" style="1" customWidth="1"/>
    <col min="16137" max="16137" width="1.5546875" style="1" customWidth="1"/>
    <col min="16138" max="16138" width="4.44140625" style="1" customWidth="1"/>
    <col min="16139" max="16139" width="5" style="1" customWidth="1"/>
    <col min="16140" max="16140" width="7.33203125" style="1" customWidth="1"/>
    <col min="16141" max="16384" width="9.109375" style="1"/>
  </cols>
  <sheetData>
    <row r="1" spans="1:12" x14ac:dyDescent="0.3">
      <c r="A1" s="87" t="s">
        <v>369</v>
      </c>
      <c r="B1" s="88" t="s">
        <v>370</v>
      </c>
      <c r="C1" s="89"/>
      <c r="D1" s="89"/>
      <c r="E1" s="89"/>
      <c r="F1" s="89"/>
      <c r="G1" s="89"/>
      <c r="H1" s="104" t="s">
        <v>371</v>
      </c>
      <c r="I1" s="104" t="s">
        <v>372</v>
      </c>
      <c r="J1" s="104" t="s">
        <v>373</v>
      </c>
      <c r="K1" s="104" t="s">
        <v>374</v>
      </c>
      <c r="L1" s="90"/>
    </row>
    <row r="3" spans="1:12" x14ac:dyDescent="0.3">
      <c r="A3" s="91" t="s">
        <v>375</v>
      </c>
      <c r="B3" s="92"/>
      <c r="C3" s="92"/>
      <c r="D3" s="92"/>
      <c r="E3" s="92"/>
      <c r="F3" s="92"/>
      <c r="G3" s="92"/>
      <c r="H3" s="106"/>
      <c r="I3" s="106"/>
      <c r="J3" s="106"/>
      <c r="K3" s="106"/>
      <c r="L3" s="92"/>
    </row>
    <row r="4" spans="1:12" x14ac:dyDescent="0.3">
      <c r="A4" s="93" t="s">
        <v>376</v>
      </c>
      <c r="B4" s="94" t="s">
        <v>377</v>
      </c>
      <c r="C4" s="95"/>
      <c r="D4" s="95"/>
      <c r="E4" s="95"/>
      <c r="F4" s="95"/>
      <c r="G4" s="95"/>
      <c r="H4" s="84">
        <v>29112629.68</v>
      </c>
      <c r="I4" s="84">
        <v>9812149.5700000003</v>
      </c>
      <c r="J4" s="84">
        <v>10053980.119999999</v>
      </c>
      <c r="K4" s="84">
        <v>28870799.129999999</v>
      </c>
      <c r="L4" s="96"/>
    </row>
    <row r="5" spans="1:12" x14ac:dyDescent="0.3">
      <c r="A5" s="93" t="s">
        <v>378</v>
      </c>
      <c r="B5" s="97" t="s">
        <v>379</v>
      </c>
      <c r="C5" s="94" t="s">
        <v>380</v>
      </c>
      <c r="D5" s="95"/>
      <c r="E5" s="95"/>
      <c r="F5" s="95"/>
      <c r="G5" s="95"/>
      <c r="H5" s="84">
        <v>6957064.7199999997</v>
      </c>
      <c r="I5" s="84">
        <v>9772944.4199999999</v>
      </c>
      <c r="J5" s="84">
        <v>9760956.2400000002</v>
      </c>
      <c r="K5" s="84">
        <v>6969052.9000000004</v>
      </c>
      <c r="L5" s="96"/>
    </row>
    <row r="6" spans="1:12" x14ac:dyDescent="0.3">
      <c r="A6" s="93" t="s">
        <v>381</v>
      </c>
      <c r="B6" s="85" t="s">
        <v>379</v>
      </c>
      <c r="C6" s="86"/>
      <c r="D6" s="94" t="s">
        <v>382</v>
      </c>
      <c r="E6" s="95"/>
      <c r="F6" s="95"/>
      <c r="G6" s="95"/>
      <c r="H6" s="84">
        <v>6369066.04</v>
      </c>
      <c r="I6" s="84">
        <v>9295251.5</v>
      </c>
      <c r="J6" s="84">
        <v>9224325.9600000009</v>
      </c>
      <c r="K6" s="84">
        <v>6439991.5800000001</v>
      </c>
      <c r="L6" s="96"/>
    </row>
    <row r="7" spans="1:12" x14ac:dyDescent="0.3">
      <c r="A7" s="93" t="s">
        <v>383</v>
      </c>
      <c r="B7" s="85" t="s">
        <v>379</v>
      </c>
      <c r="C7" s="86"/>
      <c r="D7" s="86"/>
      <c r="E7" s="94" t="s">
        <v>382</v>
      </c>
      <c r="F7" s="95"/>
      <c r="G7" s="95"/>
      <c r="H7" s="84">
        <v>6369066.04</v>
      </c>
      <c r="I7" s="84">
        <v>9295251.5</v>
      </c>
      <c r="J7" s="84">
        <v>9224325.9600000009</v>
      </c>
      <c r="K7" s="84">
        <v>6439991.5800000001</v>
      </c>
      <c r="L7" s="96"/>
    </row>
    <row r="8" spans="1:12" x14ac:dyDescent="0.3">
      <c r="A8" s="93" t="s">
        <v>384</v>
      </c>
      <c r="B8" s="85" t="s">
        <v>379</v>
      </c>
      <c r="C8" s="86"/>
      <c r="D8" s="86"/>
      <c r="E8" s="86"/>
      <c r="F8" s="94" t="s">
        <v>385</v>
      </c>
      <c r="G8" s="95"/>
      <c r="H8" s="84">
        <v>9500</v>
      </c>
      <c r="I8" s="84">
        <v>10368.91</v>
      </c>
      <c r="J8" s="84">
        <v>10318.91</v>
      </c>
      <c r="K8" s="84">
        <v>9550</v>
      </c>
      <c r="L8" s="96"/>
    </row>
    <row r="9" spans="1:12" x14ac:dyDescent="0.3">
      <c r="A9" s="98" t="s">
        <v>386</v>
      </c>
      <c r="B9" s="85" t="s">
        <v>379</v>
      </c>
      <c r="C9" s="86"/>
      <c r="D9" s="86"/>
      <c r="E9" s="86"/>
      <c r="F9" s="86"/>
      <c r="G9" s="99" t="s">
        <v>387</v>
      </c>
      <c r="H9" s="107">
        <v>500</v>
      </c>
      <c r="I9" s="107">
        <v>0</v>
      </c>
      <c r="J9" s="107">
        <v>0</v>
      </c>
      <c r="K9" s="107">
        <v>500</v>
      </c>
      <c r="L9" s="100"/>
    </row>
    <row r="10" spans="1:12" x14ac:dyDescent="0.3">
      <c r="A10" s="98" t="s">
        <v>388</v>
      </c>
      <c r="B10" s="85" t="s">
        <v>379</v>
      </c>
      <c r="C10" s="86"/>
      <c r="D10" s="86"/>
      <c r="E10" s="86"/>
      <c r="F10" s="86"/>
      <c r="G10" s="99" t="s">
        <v>389</v>
      </c>
      <c r="H10" s="107">
        <v>3000</v>
      </c>
      <c r="I10" s="107">
        <v>207.33</v>
      </c>
      <c r="J10" s="107">
        <v>207.33</v>
      </c>
      <c r="K10" s="107">
        <v>3000</v>
      </c>
      <c r="L10" s="100"/>
    </row>
    <row r="11" spans="1:12" x14ac:dyDescent="0.3">
      <c r="A11" s="98" t="s">
        <v>390</v>
      </c>
      <c r="B11" s="85" t="s">
        <v>379</v>
      </c>
      <c r="C11" s="86"/>
      <c r="D11" s="86"/>
      <c r="E11" s="86"/>
      <c r="F11" s="86"/>
      <c r="G11" s="99" t="s">
        <v>391</v>
      </c>
      <c r="H11" s="107">
        <v>5000</v>
      </c>
      <c r="I11" s="107">
        <v>10161.58</v>
      </c>
      <c r="J11" s="107">
        <v>10111.58</v>
      </c>
      <c r="K11" s="107">
        <v>5050</v>
      </c>
      <c r="L11" s="100"/>
    </row>
    <row r="12" spans="1:12" x14ac:dyDescent="0.3">
      <c r="A12" s="98" t="s">
        <v>392</v>
      </c>
      <c r="B12" s="85" t="s">
        <v>379</v>
      </c>
      <c r="C12" s="86"/>
      <c r="D12" s="86"/>
      <c r="E12" s="86"/>
      <c r="F12" s="86"/>
      <c r="G12" s="99" t="s">
        <v>393</v>
      </c>
      <c r="H12" s="107">
        <v>1000</v>
      </c>
      <c r="I12" s="107">
        <v>0</v>
      </c>
      <c r="J12" s="107">
        <v>0</v>
      </c>
      <c r="K12" s="107">
        <v>1000</v>
      </c>
      <c r="L12" s="100"/>
    </row>
    <row r="13" spans="1:12" x14ac:dyDescent="0.3">
      <c r="A13" s="101" t="s">
        <v>379</v>
      </c>
      <c r="B13" s="85" t="s">
        <v>379</v>
      </c>
      <c r="C13" s="86"/>
      <c r="D13" s="86"/>
      <c r="E13" s="86"/>
      <c r="F13" s="86"/>
      <c r="G13" s="102" t="s">
        <v>379</v>
      </c>
      <c r="H13" s="108"/>
      <c r="I13" s="108"/>
      <c r="J13" s="108"/>
      <c r="K13" s="108"/>
      <c r="L13" s="103"/>
    </row>
    <row r="14" spans="1:12" x14ac:dyDescent="0.3">
      <c r="A14" s="93" t="s">
        <v>394</v>
      </c>
      <c r="B14" s="85" t="s">
        <v>379</v>
      </c>
      <c r="C14" s="86"/>
      <c r="D14" s="86"/>
      <c r="E14" s="86"/>
      <c r="F14" s="94" t="s">
        <v>395</v>
      </c>
      <c r="G14" s="95"/>
      <c r="H14" s="84">
        <v>74.59</v>
      </c>
      <c r="I14" s="84">
        <v>2950626.87</v>
      </c>
      <c r="J14" s="84">
        <v>2934799.68</v>
      </c>
      <c r="K14" s="84">
        <v>15901.78</v>
      </c>
      <c r="L14" s="96"/>
    </row>
    <row r="15" spans="1:12" x14ac:dyDescent="0.3">
      <c r="A15" s="98" t="s">
        <v>396</v>
      </c>
      <c r="B15" s="85" t="s">
        <v>379</v>
      </c>
      <c r="C15" s="86"/>
      <c r="D15" s="86"/>
      <c r="E15" s="86"/>
      <c r="F15" s="86"/>
      <c r="G15" s="99" t="s">
        <v>397</v>
      </c>
      <c r="H15" s="107">
        <v>0</v>
      </c>
      <c r="I15" s="107">
        <v>83438.19</v>
      </c>
      <c r="J15" s="107">
        <v>83438.19</v>
      </c>
      <c r="K15" s="107">
        <v>0</v>
      </c>
      <c r="L15" s="100"/>
    </row>
    <row r="16" spans="1:12" x14ac:dyDescent="0.3">
      <c r="A16" s="98" t="s">
        <v>398</v>
      </c>
      <c r="B16" s="85" t="s">
        <v>379</v>
      </c>
      <c r="C16" s="86"/>
      <c r="D16" s="86"/>
      <c r="E16" s="86"/>
      <c r="F16" s="86"/>
      <c r="G16" s="99" t="s">
        <v>399</v>
      </c>
      <c r="H16" s="107">
        <v>0</v>
      </c>
      <c r="I16" s="107">
        <v>2552365.71</v>
      </c>
      <c r="J16" s="107">
        <v>2552365.71</v>
      </c>
      <c r="K16" s="107">
        <v>0</v>
      </c>
      <c r="L16" s="100"/>
    </row>
    <row r="17" spans="1:12" x14ac:dyDescent="0.3">
      <c r="A17" s="98" t="s">
        <v>400</v>
      </c>
      <c r="B17" s="85" t="s">
        <v>379</v>
      </c>
      <c r="C17" s="86"/>
      <c r="D17" s="86"/>
      <c r="E17" s="86"/>
      <c r="F17" s="86"/>
      <c r="G17" s="99" t="s">
        <v>401</v>
      </c>
      <c r="H17" s="107">
        <v>0</v>
      </c>
      <c r="I17" s="107">
        <v>52569</v>
      </c>
      <c r="J17" s="107">
        <v>52569</v>
      </c>
      <c r="K17" s="107">
        <v>0</v>
      </c>
      <c r="L17" s="100"/>
    </row>
    <row r="18" spans="1:12" x14ac:dyDescent="0.3">
      <c r="A18" s="98" t="s">
        <v>402</v>
      </c>
      <c r="B18" s="85" t="s">
        <v>379</v>
      </c>
      <c r="C18" s="86"/>
      <c r="D18" s="86"/>
      <c r="E18" s="86"/>
      <c r="F18" s="86"/>
      <c r="G18" s="99" t="s">
        <v>403</v>
      </c>
      <c r="H18" s="107">
        <v>0</v>
      </c>
      <c r="I18" s="107">
        <v>8819</v>
      </c>
      <c r="J18" s="107">
        <v>8819</v>
      </c>
      <c r="K18" s="107">
        <v>0</v>
      </c>
      <c r="L18" s="100"/>
    </row>
    <row r="19" spans="1:12" x14ac:dyDescent="0.3">
      <c r="A19" s="98" t="s">
        <v>404</v>
      </c>
      <c r="B19" s="85" t="s">
        <v>379</v>
      </c>
      <c r="C19" s="86"/>
      <c r="D19" s="86"/>
      <c r="E19" s="86"/>
      <c r="F19" s="86"/>
      <c r="G19" s="99" t="s">
        <v>405</v>
      </c>
      <c r="H19" s="107">
        <v>74.59</v>
      </c>
      <c r="I19" s="107">
        <v>253434.97</v>
      </c>
      <c r="J19" s="107">
        <v>237607.78</v>
      </c>
      <c r="K19" s="107">
        <v>15901.78</v>
      </c>
      <c r="L19" s="100"/>
    </row>
    <row r="20" spans="1:12" x14ac:dyDescent="0.3">
      <c r="A20" s="101" t="s">
        <v>379</v>
      </c>
      <c r="B20" s="85" t="s">
        <v>379</v>
      </c>
      <c r="C20" s="86"/>
      <c r="D20" s="86"/>
      <c r="E20" s="86"/>
      <c r="F20" s="86"/>
      <c r="G20" s="102" t="s">
        <v>379</v>
      </c>
      <c r="H20" s="108"/>
      <c r="I20" s="108"/>
      <c r="J20" s="108"/>
      <c r="K20" s="108"/>
      <c r="L20" s="103"/>
    </row>
    <row r="21" spans="1:12" x14ac:dyDescent="0.3">
      <c r="A21" s="93" t="s">
        <v>406</v>
      </c>
      <c r="B21" s="85" t="s">
        <v>379</v>
      </c>
      <c r="C21" s="86"/>
      <c r="D21" s="86"/>
      <c r="E21" s="86"/>
      <c r="F21" s="94" t="s">
        <v>407</v>
      </c>
      <c r="G21" s="95"/>
      <c r="H21" s="84">
        <v>0</v>
      </c>
      <c r="I21" s="84">
        <v>3567325.02</v>
      </c>
      <c r="J21" s="84">
        <v>3190422.16</v>
      </c>
      <c r="K21" s="84">
        <v>376902.86</v>
      </c>
      <c r="L21" s="96"/>
    </row>
    <row r="22" spans="1:12" x14ac:dyDescent="0.3">
      <c r="A22" s="98" t="s">
        <v>408</v>
      </c>
      <c r="B22" s="85" t="s">
        <v>379</v>
      </c>
      <c r="C22" s="86"/>
      <c r="D22" s="86"/>
      <c r="E22" s="86"/>
      <c r="F22" s="86"/>
      <c r="G22" s="99" t="s">
        <v>409</v>
      </c>
      <c r="H22" s="107">
        <v>0</v>
      </c>
      <c r="I22" s="107">
        <v>376902.86</v>
      </c>
      <c r="J22" s="107">
        <v>0</v>
      </c>
      <c r="K22" s="107">
        <v>376902.86</v>
      </c>
      <c r="L22" s="100"/>
    </row>
    <row r="23" spans="1:12" x14ac:dyDescent="0.3">
      <c r="A23" s="98" t="s">
        <v>410</v>
      </c>
      <c r="B23" s="85" t="s">
        <v>379</v>
      </c>
      <c r="C23" s="86"/>
      <c r="D23" s="86"/>
      <c r="E23" s="86"/>
      <c r="F23" s="86"/>
      <c r="G23" s="99" t="s">
        <v>411</v>
      </c>
      <c r="H23" s="107">
        <v>0</v>
      </c>
      <c r="I23" s="107">
        <v>1595211.08</v>
      </c>
      <c r="J23" s="107">
        <v>1595211.08</v>
      </c>
      <c r="K23" s="107">
        <v>0</v>
      </c>
      <c r="L23" s="100"/>
    </row>
    <row r="24" spans="1:12" x14ac:dyDescent="0.3">
      <c r="A24" s="98" t="s">
        <v>412</v>
      </c>
      <c r="B24" s="85" t="s">
        <v>379</v>
      </c>
      <c r="C24" s="86"/>
      <c r="D24" s="86"/>
      <c r="E24" s="86"/>
      <c r="F24" s="86"/>
      <c r="G24" s="99" t="s">
        <v>413</v>
      </c>
      <c r="H24" s="107">
        <v>0</v>
      </c>
      <c r="I24" s="107">
        <v>1595211.08</v>
      </c>
      <c r="J24" s="107">
        <v>1595211.08</v>
      </c>
      <c r="K24" s="107">
        <v>0</v>
      </c>
      <c r="L24" s="100"/>
    </row>
    <row r="25" spans="1:12" x14ac:dyDescent="0.3">
      <c r="A25" s="101" t="s">
        <v>379</v>
      </c>
      <c r="B25" s="85" t="s">
        <v>379</v>
      </c>
      <c r="C25" s="86"/>
      <c r="D25" s="86"/>
      <c r="E25" s="86"/>
      <c r="F25" s="86"/>
      <c r="G25" s="102" t="s">
        <v>379</v>
      </c>
      <c r="H25" s="108"/>
      <c r="I25" s="108"/>
      <c r="J25" s="108"/>
      <c r="K25" s="108"/>
      <c r="L25" s="103"/>
    </row>
    <row r="26" spans="1:12" x14ac:dyDescent="0.3">
      <c r="A26" s="93" t="s">
        <v>414</v>
      </c>
      <c r="B26" s="85" t="s">
        <v>379</v>
      </c>
      <c r="C26" s="86"/>
      <c r="D26" s="86"/>
      <c r="E26" s="86"/>
      <c r="F26" s="94" t="s">
        <v>415</v>
      </c>
      <c r="G26" s="95"/>
      <c r="H26" s="84">
        <v>4769935.8600000003</v>
      </c>
      <c r="I26" s="84">
        <v>1160133.1000000001</v>
      </c>
      <c r="J26" s="84">
        <v>1487643.1</v>
      </c>
      <c r="K26" s="84">
        <v>4442425.8600000003</v>
      </c>
      <c r="L26" s="96"/>
    </row>
    <row r="27" spans="1:12" x14ac:dyDescent="0.3">
      <c r="A27" s="98" t="s">
        <v>416</v>
      </c>
      <c r="B27" s="85" t="s">
        <v>379</v>
      </c>
      <c r="C27" s="86"/>
      <c r="D27" s="86"/>
      <c r="E27" s="86"/>
      <c r="F27" s="86"/>
      <c r="G27" s="99" t="s">
        <v>417</v>
      </c>
      <c r="H27" s="107">
        <v>2737536.89</v>
      </c>
      <c r="I27" s="107">
        <v>828597.47</v>
      </c>
      <c r="J27" s="107">
        <v>1447647.61</v>
      </c>
      <c r="K27" s="107">
        <v>2118486.75</v>
      </c>
      <c r="L27" s="100"/>
    </row>
    <row r="28" spans="1:12" x14ac:dyDescent="0.3">
      <c r="A28" s="98" t="s">
        <v>418</v>
      </c>
      <c r="B28" s="85" t="s">
        <v>379</v>
      </c>
      <c r="C28" s="86"/>
      <c r="D28" s="86"/>
      <c r="E28" s="86"/>
      <c r="F28" s="86"/>
      <c r="G28" s="99" t="s">
        <v>419</v>
      </c>
      <c r="H28" s="107">
        <v>1327811.25</v>
      </c>
      <c r="I28" s="107">
        <v>20593.689999999999</v>
      </c>
      <c r="J28" s="107">
        <v>69.37</v>
      </c>
      <c r="K28" s="107">
        <v>1348335.57</v>
      </c>
      <c r="L28" s="100"/>
    </row>
    <row r="29" spans="1:12" x14ac:dyDescent="0.3">
      <c r="A29" s="98" t="s">
        <v>420</v>
      </c>
      <c r="B29" s="85" t="s">
        <v>379</v>
      </c>
      <c r="C29" s="86"/>
      <c r="D29" s="86"/>
      <c r="E29" s="86"/>
      <c r="F29" s="86"/>
      <c r="G29" s="99" t="s">
        <v>421</v>
      </c>
      <c r="H29" s="107">
        <v>455126.27</v>
      </c>
      <c r="I29" s="107">
        <v>228100.11</v>
      </c>
      <c r="J29" s="107">
        <v>69.37</v>
      </c>
      <c r="K29" s="107">
        <v>683157.01</v>
      </c>
      <c r="L29" s="100"/>
    </row>
    <row r="30" spans="1:12" x14ac:dyDescent="0.3">
      <c r="A30" s="98" t="s">
        <v>422</v>
      </c>
      <c r="B30" s="85" t="s">
        <v>379</v>
      </c>
      <c r="C30" s="86"/>
      <c r="D30" s="86"/>
      <c r="E30" s="86"/>
      <c r="F30" s="86"/>
      <c r="G30" s="99" t="s">
        <v>423</v>
      </c>
      <c r="H30" s="107">
        <v>151267.17000000001</v>
      </c>
      <c r="I30" s="107">
        <v>29389.67</v>
      </c>
      <c r="J30" s="107">
        <v>39787.480000000003</v>
      </c>
      <c r="K30" s="107">
        <v>140869.35999999999</v>
      </c>
      <c r="L30" s="100"/>
    </row>
    <row r="31" spans="1:12" x14ac:dyDescent="0.3">
      <c r="A31" s="98" t="s">
        <v>424</v>
      </c>
      <c r="B31" s="85" t="s">
        <v>379</v>
      </c>
      <c r="C31" s="86"/>
      <c r="D31" s="86"/>
      <c r="E31" s="86"/>
      <c r="F31" s="86"/>
      <c r="G31" s="99" t="s">
        <v>425</v>
      </c>
      <c r="H31" s="107">
        <v>98194.28</v>
      </c>
      <c r="I31" s="107">
        <v>53452.160000000003</v>
      </c>
      <c r="J31" s="107">
        <v>69.27</v>
      </c>
      <c r="K31" s="107">
        <v>151577.17000000001</v>
      </c>
      <c r="L31" s="100"/>
    </row>
    <row r="32" spans="1:12" x14ac:dyDescent="0.3">
      <c r="A32" s="101" t="s">
        <v>379</v>
      </c>
      <c r="B32" s="85" t="s">
        <v>379</v>
      </c>
      <c r="C32" s="86"/>
      <c r="D32" s="86"/>
      <c r="E32" s="86"/>
      <c r="F32" s="86"/>
      <c r="G32" s="102" t="s">
        <v>379</v>
      </c>
      <c r="H32" s="108"/>
      <c r="I32" s="108"/>
      <c r="J32" s="108"/>
      <c r="K32" s="108"/>
      <c r="L32" s="103"/>
    </row>
    <row r="33" spans="1:12" x14ac:dyDescent="0.3">
      <c r="A33" s="93" t="s">
        <v>426</v>
      </c>
      <c r="B33" s="85" t="s">
        <v>379</v>
      </c>
      <c r="C33" s="86"/>
      <c r="D33" s="86"/>
      <c r="E33" s="86"/>
      <c r="F33" s="94" t="s">
        <v>427</v>
      </c>
      <c r="G33" s="95"/>
      <c r="H33" s="84">
        <v>1589555.59</v>
      </c>
      <c r="I33" s="84">
        <v>1606797.6</v>
      </c>
      <c r="J33" s="84">
        <v>1601142.11</v>
      </c>
      <c r="K33" s="84">
        <v>1595211.08</v>
      </c>
      <c r="L33" s="96"/>
    </row>
    <row r="34" spans="1:12" x14ac:dyDescent="0.3">
      <c r="A34" s="98" t="s">
        <v>428</v>
      </c>
      <c r="B34" s="85" t="s">
        <v>379</v>
      </c>
      <c r="C34" s="86"/>
      <c r="D34" s="86"/>
      <c r="E34" s="86"/>
      <c r="F34" s="86"/>
      <c r="G34" s="99" t="s">
        <v>429</v>
      </c>
      <c r="H34" s="107">
        <v>1589555.59</v>
      </c>
      <c r="I34" s="107">
        <v>11586.52</v>
      </c>
      <c r="J34" s="107">
        <v>1601142.11</v>
      </c>
      <c r="K34" s="107">
        <v>0</v>
      </c>
      <c r="L34" s="100"/>
    </row>
    <row r="35" spans="1:12" x14ac:dyDescent="0.3">
      <c r="A35" s="98" t="s">
        <v>430</v>
      </c>
      <c r="B35" s="85" t="s">
        <v>379</v>
      </c>
      <c r="C35" s="86"/>
      <c r="D35" s="86"/>
      <c r="E35" s="86"/>
      <c r="F35" s="86"/>
      <c r="G35" s="99" t="s">
        <v>431</v>
      </c>
      <c r="H35" s="107">
        <v>0</v>
      </c>
      <c r="I35" s="107">
        <v>1595211.08</v>
      </c>
      <c r="J35" s="107">
        <v>0</v>
      </c>
      <c r="K35" s="107">
        <v>1595211.08</v>
      </c>
      <c r="L35" s="100"/>
    </row>
    <row r="36" spans="1:12" x14ac:dyDescent="0.3">
      <c r="A36" s="101" t="s">
        <v>379</v>
      </c>
      <c r="B36" s="85" t="s">
        <v>379</v>
      </c>
      <c r="C36" s="86"/>
      <c r="D36" s="86"/>
      <c r="E36" s="86"/>
      <c r="F36" s="86"/>
      <c r="G36" s="102" t="s">
        <v>379</v>
      </c>
      <c r="H36" s="108"/>
      <c r="I36" s="108"/>
      <c r="J36" s="108"/>
      <c r="K36" s="108"/>
      <c r="L36" s="103"/>
    </row>
    <row r="37" spans="1:12" x14ac:dyDescent="0.3">
      <c r="A37" s="93" t="s">
        <v>432</v>
      </c>
      <c r="B37" s="85" t="s">
        <v>379</v>
      </c>
      <c r="C37" s="86"/>
      <c r="D37" s="94" t="s">
        <v>433</v>
      </c>
      <c r="E37" s="95"/>
      <c r="F37" s="95"/>
      <c r="G37" s="95"/>
      <c r="H37" s="84">
        <v>587998.68000000005</v>
      </c>
      <c r="I37" s="84">
        <v>477692.92</v>
      </c>
      <c r="J37" s="84">
        <v>536630.28</v>
      </c>
      <c r="K37" s="84">
        <v>529061.31999999995</v>
      </c>
      <c r="L37" s="96"/>
    </row>
    <row r="38" spans="1:12" x14ac:dyDescent="0.3">
      <c r="A38" s="93" t="s">
        <v>434</v>
      </c>
      <c r="B38" s="85" t="s">
        <v>379</v>
      </c>
      <c r="C38" s="86"/>
      <c r="D38" s="86"/>
      <c r="E38" s="94" t="s">
        <v>435</v>
      </c>
      <c r="F38" s="95"/>
      <c r="G38" s="95"/>
      <c r="H38" s="84">
        <v>159911.79</v>
      </c>
      <c r="I38" s="84">
        <v>217179.31</v>
      </c>
      <c r="J38" s="84">
        <v>297403.67</v>
      </c>
      <c r="K38" s="84">
        <v>79687.429999999993</v>
      </c>
      <c r="L38" s="96"/>
    </row>
    <row r="39" spans="1:12" x14ac:dyDescent="0.3">
      <c r="A39" s="93" t="s">
        <v>436</v>
      </c>
      <c r="B39" s="85" t="s">
        <v>379</v>
      </c>
      <c r="C39" s="86"/>
      <c r="D39" s="86"/>
      <c r="E39" s="86"/>
      <c r="F39" s="94" t="s">
        <v>437</v>
      </c>
      <c r="G39" s="95"/>
      <c r="H39" s="84">
        <v>159911.79</v>
      </c>
      <c r="I39" s="84">
        <v>217179.31</v>
      </c>
      <c r="J39" s="84">
        <v>297403.67</v>
      </c>
      <c r="K39" s="84">
        <v>79687.429999999993</v>
      </c>
      <c r="L39" s="96"/>
    </row>
    <row r="40" spans="1:12" x14ac:dyDescent="0.3">
      <c r="A40" s="98" t="s">
        <v>438</v>
      </c>
      <c r="B40" s="85" t="s">
        <v>379</v>
      </c>
      <c r="C40" s="86"/>
      <c r="D40" s="86"/>
      <c r="E40" s="86"/>
      <c r="F40" s="86"/>
      <c r="G40" s="99" t="s">
        <v>437</v>
      </c>
      <c r="H40" s="107">
        <v>38581.379999999997</v>
      </c>
      <c r="I40" s="107">
        <v>33767.199999999997</v>
      </c>
      <c r="J40" s="107">
        <v>44038.6</v>
      </c>
      <c r="K40" s="107">
        <v>28309.98</v>
      </c>
      <c r="L40" s="100"/>
    </row>
    <row r="41" spans="1:12" x14ac:dyDescent="0.3">
      <c r="A41" s="98" t="s">
        <v>439</v>
      </c>
      <c r="B41" s="85" t="s">
        <v>379</v>
      </c>
      <c r="C41" s="86"/>
      <c r="D41" s="86"/>
      <c r="E41" s="86"/>
      <c r="F41" s="86"/>
      <c r="G41" s="99" t="s">
        <v>440</v>
      </c>
      <c r="H41" s="107">
        <v>74955.91</v>
      </c>
      <c r="I41" s="107">
        <v>143467.5</v>
      </c>
      <c r="J41" s="107">
        <v>182890.57</v>
      </c>
      <c r="K41" s="107">
        <v>35532.839999999997</v>
      </c>
      <c r="L41" s="100"/>
    </row>
    <row r="42" spans="1:12" x14ac:dyDescent="0.3">
      <c r="A42" s="98" t="s">
        <v>441</v>
      </c>
      <c r="B42" s="85" t="s">
        <v>379</v>
      </c>
      <c r="C42" s="86"/>
      <c r="D42" s="86"/>
      <c r="E42" s="86"/>
      <c r="F42" s="86"/>
      <c r="G42" s="99" t="s">
        <v>442</v>
      </c>
      <c r="H42" s="107">
        <v>24867</v>
      </c>
      <c r="I42" s="107">
        <v>7313.6</v>
      </c>
      <c r="J42" s="107">
        <v>24867</v>
      </c>
      <c r="K42" s="107">
        <v>7313.6</v>
      </c>
      <c r="L42" s="100"/>
    </row>
    <row r="43" spans="1:12" x14ac:dyDescent="0.3">
      <c r="A43" s="98" t="s">
        <v>443</v>
      </c>
      <c r="B43" s="85" t="s">
        <v>379</v>
      </c>
      <c r="C43" s="86"/>
      <c r="D43" s="86"/>
      <c r="E43" s="86"/>
      <c r="F43" s="86"/>
      <c r="G43" s="99" t="s">
        <v>444</v>
      </c>
      <c r="H43" s="107">
        <v>21507.5</v>
      </c>
      <c r="I43" s="107">
        <v>32631.01</v>
      </c>
      <c r="J43" s="107">
        <v>45607.5</v>
      </c>
      <c r="K43" s="107">
        <v>8531.01</v>
      </c>
      <c r="L43" s="100"/>
    </row>
    <row r="44" spans="1:12" x14ac:dyDescent="0.3">
      <c r="A44" s="101" t="s">
        <v>379</v>
      </c>
      <c r="B44" s="85" t="s">
        <v>379</v>
      </c>
      <c r="C44" s="86"/>
      <c r="D44" s="86"/>
      <c r="E44" s="86"/>
      <c r="F44" s="86"/>
      <c r="G44" s="102" t="s">
        <v>379</v>
      </c>
      <c r="H44" s="108"/>
      <c r="I44" s="108"/>
      <c r="J44" s="108"/>
      <c r="K44" s="108"/>
      <c r="L44" s="103"/>
    </row>
    <row r="45" spans="1:12" x14ac:dyDescent="0.3">
      <c r="A45" s="93" t="s">
        <v>445</v>
      </c>
      <c r="B45" s="85" t="s">
        <v>379</v>
      </c>
      <c r="C45" s="86"/>
      <c r="D45" s="86"/>
      <c r="E45" s="94" t="s">
        <v>446</v>
      </c>
      <c r="F45" s="95"/>
      <c r="G45" s="95"/>
      <c r="H45" s="84">
        <v>30386.95</v>
      </c>
      <c r="I45" s="84">
        <v>54256.34</v>
      </c>
      <c r="J45" s="84">
        <v>51397.77</v>
      </c>
      <c r="K45" s="84">
        <v>33245.519999999997</v>
      </c>
      <c r="L45" s="96"/>
    </row>
    <row r="46" spans="1:12" x14ac:dyDescent="0.3">
      <c r="A46" s="93" t="s">
        <v>447</v>
      </c>
      <c r="B46" s="85" t="s">
        <v>379</v>
      </c>
      <c r="C46" s="86"/>
      <c r="D46" s="86"/>
      <c r="E46" s="86"/>
      <c r="F46" s="94" t="s">
        <v>446</v>
      </c>
      <c r="G46" s="95"/>
      <c r="H46" s="84">
        <v>30386.95</v>
      </c>
      <c r="I46" s="84">
        <v>54256.34</v>
      </c>
      <c r="J46" s="84">
        <v>51397.77</v>
      </c>
      <c r="K46" s="84">
        <v>33245.519999999997</v>
      </c>
      <c r="L46" s="96"/>
    </row>
    <row r="47" spans="1:12" x14ac:dyDescent="0.3">
      <c r="A47" s="98" t="s">
        <v>448</v>
      </c>
      <c r="B47" s="85" t="s">
        <v>379</v>
      </c>
      <c r="C47" s="86"/>
      <c r="D47" s="86"/>
      <c r="E47" s="86"/>
      <c r="F47" s="86"/>
      <c r="G47" s="99" t="s">
        <v>449</v>
      </c>
      <c r="H47" s="107">
        <v>1312.7</v>
      </c>
      <c r="I47" s="107">
        <v>102.87</v>
      </c>
      <c r="J47" s="107">
        <v>0</v>
      </c>
      <c r="K47" s="107">
        <v>1415.57</v>
      </c>
      <c r="L47" s="100"/>
    </row>
    <row r="48" spans="1:12" x14ac:dyDescent="0.3">
      <c r="A48" s="98" t="s">
        <v>450</v>
      </c>
      <c r="B48" s="85" t="s">
        <v>379</v>
      </c>
      <c r="C48" s="86"/>
      <c r="D48" s="86"/>
      <c r="E48" s="86"/>
      <c r="F48" s="86"/>
      <c r="G48" s="99" t="s">
        <v>451</v>
      </c>
      <c r="H48" s="107">
        <v>28981.03</v>
      </c>
      <c r="I48" s="107">
        <v>37103.040000000001</v>
      </c>
      <c r="J48" s="107">
        <v>34347.49</v>
      </c>
      <c r="K48" s="107">
        <v>31736.58</v>
      </c>
      <c r="L48" s="100"/>
    </row>
    <row r="49" spans="1:12" x14ac:dyDescent="0.3">
      <c r="A49" s="98" t="s">
        <v>454</v>
      </c>
      <c r="B49" s="85" t="s">
        <v>379</v>
      </c>
      <c r="C49" s="86"/>
      <c r="D49" s="86"/>
      <c r="E49" s="86"/>
      <c r="F49" s="86"/>
      <c r="G49" s="99" t="s">
        <v>455</v>
      </c>
      <c r="H49" s="107">
        <v>0</v>
      </c>
      <c r="I49" s="107">
        <v>17049.23</v>
      </c>
      <c r="J49" s="107">
        <v>17049.23</v>
      </c>
      <c r="K49" s="107">
        <v>0</v>
      </c>
      <c r="L49" s="100"/>
    </row>
    <row r="50" spans="1:12" x14ac:dyDescent="0.3">
      <c r="A50" s="98" t="s">
        <v>456</v>
      </c>
      <c r="B50" s="85" t="s">
        <v>379</v>
      </c>
      <c r="C50" s="86"/>
      <c r="D50" s="86"/>
      <c r="E50" s="86"/>
      <c r="F50" s="86"/>
      <c r="G50" s="99" t="s">
        <v>457</v>
      </c>
      <c r="H50" s="107">
        <v>0.9</v>
      </c>
      <c r="I50" s="107">
        <v>1.05</v>
      </c>
      <c r="J50" s="107">
        <v>0.9</v>
      </c>
      <c r="K50" s="107">
        <v>1.05</v>
      </c>
      <c r="L50" s="100"/>
    </row>
    <row r="51" spans="1:12" x14ac:dyDescent="0.3">
      <c r="A51" s="98" t="s">
        <v>1121</v>
      </c>
      <c r="B51" s="85" t="s">
        <v>379</v>
      </c>
      <c r="C51" s="86"/>
      <c r="D51" s="86"/>
      <c r="E51" s="86"/>
      <c r="F51" s="86"/>
      <c r="G51" s="99" t="s">
        <v>1122</v>
      </c>
      <c r="H51" s="107">
        <v>0</v>
      </c>
      <c r="I51" s="107">
        <v>0.15</v>
      </c>
      <c r="J51" s="107">
        <v>0.15</v>
      </c>
      <c r="K51" s="107">
        <v>0</v>
      </c>
      <c r="L51" s="100"/>
    </row>
    <row r="52" spans="1:12" x14ac:dyDescent="0.3">
      <c r="A52" s="98" t="s">
        <v>1123</v>
      </c>
      <c r="B52" s="85" t="s">
        <v>379</v>
      </c>
      <c r="C52" s="86"/>
      <c r="D52" s="86"/>
      <c r="E52" s="86"/>
      <c r="F52" s="86"/>
      <c r="G52" s="99" t="s">
        <v>1124</v>
      </c>
      <c r="H52" s="107">
        <v>92.32</v>
      </c>
      <c r="I52" s="107">
        <v>0</v>
      </c>
      <c r="J52" s="107">
        <v>0</v>
      </c>
      <c r="K52" s="107">
        <v>92.32</v>
      </c>
      <c r="L52" s="100"/>
    </row>
    <row r="53" spans="1:12" x14ac:dyDescent="0.3">
      <c r="A53" s="101" t="s">
        <v>379</v>
      </c>
      <c r="B53" s="85" t="s">
        <v>379</v>
      </c>
      <c r="C53" s="86"/>
      <c r="D53" s="86"/>
      <c r="E53" s="86"/>
      <c r="F53" s="86"/>
      <c r="G53" s="102" t="s">
        <v>379</v>
      </c>
      <c r="H53" s="108"/>
      <c r="I53" s="108"/>
      <c r="J53" s="108"/>
      <c r="K53" s="108"/>
      <c r="L53" s="103"/>
    </row>
    <row r="54" spans="1:12" x14ac:dyDescent="0.3">
      <c r="A54" s="93" t="s">
        <v>464</v>
      </c>
      <c r="B54" s="85" t="s">
        <v>379</v>
      </c>
      <c r="C54" s="86"/>
      <c r="D54" s="86"/>
      <c r="E54" s="94" t="s">
        <v>465</v>
      </c>
      <c r="F54" s="95"/>
      <c r="G54" s="95"/>
      <c r="H54" s="84">
        <v>153954.35999999999</v>
      </c>
      <c r="I54" s="84">
        <v>22319.5</v>
      </c>
      <c r="J54" s="84">
        <v>16490.259999999998</v>
      </c>
      <c r="K54" s="84">
        <v>159783.6</v>
      </c>
      <c r="L54" s="96"/>
    </row>
    <row r="55" spans="1:12" x14ac:dyDescent="0.3">
      <c r="A55" s="93" t="s">
        <v>466</v>
      </c>
      <c r="B55" s="85" t="s">
        <v>379</v>
      </c>
      <c r="C55" s="86"/>
      <c r="D55" s="86"/>
      <c r="E55" s="86"/>
      <c r="F55" s="94" t="s">
        <v>465</v>
      </c>
      <c r="G55" s="95"/>
      <c r="H55" s="84">
        <v>153954.35999999999</v>
      </c>
      <c r="I55" s="84">
        <v>22319.5</v>
      </c>
      <c r="J55" s="84">
        <v>16490.259999999998</v>
      </c>
      <c r="K55" s="84">
        <v>159783.6</v>
      </c>
      <c r="L55" s="96"/>
    </row>
    <row r="56" spans="1:12" x14ac:dyDescent="0.3">
      <c r="A56" s="98" t="s">
        <v>467</v>
      </c>
      <c r="B56" s="85" t="s">
        <v>379</v>
      </c>
      <c r="C56" s="86"/>
      <c r="D56" s="86"/>
      <c r="E56" s="86"/>
      <c r="F56" s="86"/>
      <c r="G56" s="99" t="s">
        <v>468</v>
      </c>
      <c r="H56" s="107">
        <v>153954.35999999999</v>
      </c>
      <c r="I56" s="107">
        <v>22319.5</v>
      </c>
      <c r="J56" s="107">
        <v>16490.259999999998</v>
      </c>
      <c r="K56" s="107">
        <v>159783.6</v>
      </c>
      <c r="L56" s="100"/>
    </row>
    <row r="57" spans="1:12" x14ac:dyDescent="0.3">
      <c r="A57" s="101" t="s">
        <v>379</v>
      </c>
      <c r="B57" s="85" t="s">
        <v>379</v>
      </c>
      <c r="C57" s="86"/>
      <c r="D57" s="86"/>
      <c r="E57" s="86"/>
      <c r="F57" s="86"/>
      <c r="G57" s="102" t="s">
        <v>379</v>
      </c>
      <c r="H57" s="108"/>
      <c r="I57" s="108"/>
      <c r="J57" s="108"/>
      <c r="K57" s="108"/>
      <c r="L57" s="103"/>
    </row>
    <row r="58" spans="1:12" x14ac:dyDescent="0.3">
      <c r="A58" s="93" t="s">
        <v>469</v>
      </c>
      <c r="B58" s="85" t="s">
        <v>379</v>
      </c>
      <c r="C58" s="86"/>
      <c r="D58" s="86"/>
      <c r="E58" s="94" t="s">
        <v>470</v>
      </c>
      <c r="F58" s="95"/>
      <c r="G58" s="95"/>
      <c r="H58" s="84">
        <v>243745.58</v>
      </c>
      <c r="I58" s="84">
        <v>183937.77</v>
      </c>
      <c r="J58" s="84">
        <v>171338.58</v>
      </c>
      <c r="K58" s="84">
        <v>256344.77</v>
      </c>
      <c r="L58" s="96"/>
    </row>
    <row r="59" spans="1:12" x14ac:dyDescent="0.3">
      <c r="A59" s="93" t="s">
        <v>471</v>
      </c>
      <c r="B59" s="85" t="s">
        <v>379</v>
      </c>
      <c r="C59" s="86"/>
      <c r="D59" s="86"/>
      <c r="E59" s="86"/>
      <c r="F59" s="94" t="s">
        <v>470</v>
      </c>
      <c r="G59" s="95"/>
      <c r="H59" s="84">
        <v>243745.58</v>
      </c>
      <c r="I59" s="84">
        <v>183937.77</v>
      </c>
      <c r="J59" s="84">
        <v>171338.58</v>
      </c>
      <c r="K59" s="84">
        <v>256344.77</v>
      </c>
      <c r="L59" s="96"/>
    </row>
    <row r="60" spans="1:12" x14ac:dyDescent="0.3">
      <c r="A60" s="98" t="s">
        <v>472</v>
      </c>
      <c r="B60" s="85" t="s">
        <v>379</v>
      </c>
      <c r="C60" s="86"/>
      <c r="D60" s="86"/>
      <c r="E60" s="86"/>
      <c r="F60" s="86"/>
      <c r="G60" s="99" t="s">
        <v>473</v>
      </c>
      <c r="H60" s="107">
        <v>79032.5</v>
      </c>
      <c r="I60" s="107">
        <v>0</v>
      </c>
      <c r="J60" s="107">
        <v>6625.5</v>
      </c>
      <c r="K60" s="107">
        <v>72407</v>
      </c>
      <c r="L60" s="100"/>
    </row>
    <row r="61" spans="1:12" x14ac:dyDescent="0.3">
      <c r="A61" s="98" t="s">
        <v>474</v>
      </c>
      <c r="B61" s="85" t="s">
        <v>379</v>
      </c>
      <c r="C61" s="86"/>
      <c r="D61" s="86"/>
      <c r="E61" s="86"/>
      <c r="F61" s="86"/>
      <c r="G61" s="99" t="s">
        <v>475</v>
      </c>
      <c r="H61" s="107">
        <v>164713.07999999999</v>
      </c>
      <c r="I61" s="107">
        <v>183937.77</v>
      </c>
      <c r="J61" s="107">
        <v>164713.07999999999</v>
      </c>
      <c r="K61" s="107">
        <v>183937.77</v>
      </c>
      <c r="L61" s="100"/>
    </row>
    <row r="62" spans="1:12" x14ac:dyDescent="0.3">
      <c r="A62" s="101" t="s">
        <v>379</v>
      </c>
      <c r="B62" s="85" t="s">
        <v>379</v>
      </c>
      <c r="C62" s="86"/>
      <c r="D62" s="86"/>
      <c r="E62" s="86"/>
      <c r="F62" s="86"/>
      <c r="G62" s="102" t="s">
        <v>379</v>
      </c>
      <c r="H62" s="108"/>
      <c r="I62" s="108"/>
      <c r="J62" s="108"/>
      <c r="K62" s="108"/>
      <c r="L62" s="103"/>
    </row>
    <row r="63" spans="1:12" x14ac:dyDescent="0.3">
      <c r="A63" s="93" t="s">
        <v>476</v>
      </c>
      <c r="B63" s="97" t="s">
        <v>379</v>
      </c>
      <c r="C63" s="94" t="s">
        <v>477</v>
      </c>
      <c r="D63" s="95"/>
      <c r="E63" s="95"/>
      <c r="F63" s="95"/>
      <c r="G63" s="95"/>
      <c r="H63" s="84">
        <v>22155564.960000001</v>
      </c>
      <c r="I63" s="84">
        <v>39205.15</v>
      </c>
      <c r="J63" s="84">
        <v>293023.88</v>
      </c>
      <c r="K63" s="84">
        <v>21901746.23</v>
      </c>
      <c r="L63" s="96"/>
    </row>
    <row r="64" spans="1:12" x14ac:dyDescent="0.3">
      <c r="A64" s="93" t="s">
        <v>478</v>
      </c>
      <c r="B64" s="85" t="s">
        <v>379</v>
      </c>
      <c r="C64" s="86"/>
      <c r="D64" s="94" t="s">
        <v>479</v>
      </c>
      <c r="E64" s="95"/>
      <c r="F64" s="95"/>
      <c r="G64" s="95"/>
      <c r="H64" s="84">
        <v>12501010.27</v>
      </c>
      <c r="I64" s="84">
        <v>39205.15</v>
      </c>
      <c r="J64" s="84">
        <v>293023.88</v>
      </c>
      <c r="K64" s="84">
        <v>12247191.539999999</v>
      </c>
      <c r="L64" s="96"/>
    </row>
    <row r="65" spans="1:12" x14ac:dyDescent="0.3">
      <c r="A65" s="93" t="s">
        <v>480</v>
      </c>
      <c r="B65" s="85" t="s">
        <v>379</v>
      </c>
      <c r="C65" s="86"/>
      <c r="D65" s="86"/>
      <c r="E65" s="94" t="s">
        <v>481</v>
      </c>
      <c r="F65" s="95"/>
      <c r="G65" s="95"/>
      <c r="H65" s="84">
        <v>42720859.969999999</v>
      </c>
      <c r="I65" s="84">
        <v>39205.15</v>
      </c>
      <c r="J65" s="84">
        <v>0</v>
      </c>
      <c r="K65" s="84">
        <v>42760065.119999997</v>
      </c>
      <c r="L65" s="96"/>
    </row>
    <row r="66" spans="1:12" x14ac:dyDescent="0.3">
      <c r="A66" s="93" t="s">
        <v>482</v>
      </c>
      <c r="B66" s="85" t="s">
        <v>379</v>
      </c>
      <c r="C66" s="86"/>
      <c r="D66" s="86"/>
      <c r="E66" s="86"/>
      <c r="F66" s="94" t="s">
        <v>481</v>
      </c>
      <c r="G66" s="95"/>
      <c r="H66" s="84">
        <v>42720859.969999999</v>
      </c>
      <c r="I66" s="84">
        <v>39205.15</v>
      </c>
      <c r="J66" s="84">
        <v>0</v>
      </c>
      <c r="K66" s="84">
        <v>42760065.119999997</v>
      </c>
      <c r="L66" s="96"/>
    </row>
    <row r="67" spans="1:12" x14ac:dyDescent="0.3">
      <c r="A67" s="98" t="s">
        <v>483</v>
      </c>
      <c r="B67" s="85" t="s">
        <v>379</v>
      </c>
      <c r="C67" s="86"/>
      <c r="D67" s="86"/>
      <c r="E67" s="86"/>
      <c r="F67" s="86"/>
      <c r="G67" s="99" t="s">
        <v>484</v>
      </c>
      <c r="H67" s="107">
        <v>759111.34</v>
      </c>
      <c r="I67" s="107">
        <v>0</v>
      </c>
      <c r="J67" s="107">
        <v>0</v>
      </c>
      <c r="K67" s="107">
        <v>759111.34</v>
      </c>
      <c r="L67" s="100"/>
    </row>
    <row r="68" spans="1:12" x14ac:dyDescent="0.3">
      <c r="A68" s="98" t="s">
        <v>485</v>
      </c>
      <c r="B68" s="85" t="s">
        <v>379</v>
      </c>
      <c r="C68" s="86"/>
      <c r="D68" s="86"/>
      <c r="E68" s="86"/>
      <c r="F68" s="86"/>
      <c r="G68" s="99" t="s">
        <v>486</v>
      </c>
      <c r="H68" s="107">
        <v>350327.15</v>
      </c>
      <c r="I68" s="107">
        <v>0</v>
      </c>
      <c r="J68" s="107">
        <v>0</v>
      </c>
      <c r="K68" s="107">
        <v>350327.15</v>
      </c>
      <c r="L68" s="100"/>
    </row>
    <row r="69" spans="1:12" x14ac:dyDescent="0.3">
      <c r="A69" s="98" t="s">
        <v>487</v>
      </c>
      <c r="B69" s="85" t="s">
        <v>379</v>
      </c>
      <c r="C69" s="86"/>
      <c r="D69" s="86"/>
      <c r="E69" s="86"/>
      <c r="F69" s="86"/>
      <c r="G69" s="99" t="s">
        <v>488</v>
      </c>
      <c r="H69" s="107">
        <v>1108963.1499999999</v>
      </c>
      <c r="I69" s="107">
        <v>0</v>
      </c>
      <c r="J69" s="107">
        <v>0</v>
      </c>
      <c r="K69" s="107">
        <v>1108963.1499999999</v>
      </c>
      <c r="L69" s="100"/>
    </row>
    <row r="70" spans="1:12" x14ac:dyDescent="0.3">
      <c r="A70" s="98" t="s">
        <v>489</v>
      </c>
      <c r="B70" s="85" t="s">
        <v>379</v>
      </c>
      <c r="C70" s="86"/>
      <c r="D70" s="86"/>
      <c r="E70" s="86"/>
      <c r="F70" s="86"/>
      <c r="G70" s="99" t="s">
        <v>490</v>
      </c>
      <c r="H70" s="107">
        <v>1316095.44</v>
      </c>
      <c r="I70" s="107">
        <v>0</v>
      </c>
      <c r="J70" s="107">
        <v>0</v>
      </c>
      <c r="K70" s="107">
        <v>1316095.44</v>
      </c>
      <c r="L70" s="100"/>
    </row>
    <row r="71" spans="1:12" x14ac:dyDescent="0.3">
      <c r="A71" s="98" t="s">
        <v>491</v>
      </c>
      <c r="B71" s="85" t="s">
        <v>379</v>
      </c>
      <c r="C71" s="86"/>
      <c r="D71" s="86"/>
      <c r="E71" s="86"/>
      <c r="F71" s="86"/>
      <c r="G71" s="99" t="s">
        <v>492</v>
      </c>
      <c r="H71" s="107">
        <v>4543584.59</v>
      </c>
      <c r="I71" s="107">
        <v>39205.15</v>
      </c>
      <c r="J71" s="107">
        <v>0</v>
      </c>
      <c r="K71" s="107">
        <v>4582789.74</v>
      </c>
      <c r="L71" s="100"/>
    </row>
    <row r="72" spans="1:12" x14ac:dyDescent="0.3">
      <c r="A72" s="98" t="s">
        <v>493</v>
      </c>
      <c r="B72" s="85" t="s">
        <v>379</v>
      </c>
      <c r="C72" s="86"/>
      <c r="D72" s="86"/>
      <c r="E72" s="86"/>
      <c r="F72" s="86"/>
      <c r="G72" s="99" t="s">
        <v>494</v>
      </c>
      <c r="H72" s="107">
        <v>584788.54</v>
      </c>
      <c r="I72" s="107">
        <v>0</v>
      </c>
      <c r="J72" s="107">
        <v>0</v>
      </c>
      <c r="K72" s="107">
        <v>584788.54</v>
      </c>
      <c r="L72" s="100"/>
    </row>
    <row r="73" spans="1:12" x14ac:dyDescent="0.3">
      <c r="A73" s="98" t="s">
        <v>495</v>
      </c>
      <c r="B73" s="85" t="s">
        <v>379</v>
      </c>
      <c r="C73" s="86"/>
      <c r="D73" s="86"/>
      <c r="E73" s="86"/>
      <c r="F73" s="86"/>
      <c r="G73" s="99" t="s">
        <v>496</v>
      </c>
      <c r="H73" s="107">
        <v>5095927.42</v>
      </c>
      <c r="I73" s="107">
        <v>0</v>
      </c>
      <c r="J73" s="107">
        <v>0</v>
      </c>
      <c r="K73" s="107">
        <v>5095927.42</v>
      </c>
      <c r="L73" s="100"/>
    </row>
    <row r="74" spans="1:12" x14ac:dyDescent="0.3">
      <c r="A74" s="98" t="s">
        <v>497</v>
      </c>
      <c r="B74" s="85" t="s">
        <v>379</v>
      </c>
      <c r="C74" s="86"/>
      <c r="D74" s="86"/>
      <c r="E74" s="86"/>
      <c r="F74" s="86"/>
      <c r="G74" s="99" t="s">
        <v>498</v>
      </c>
      <c r="H74" s="107">
        <v>76973.740000000005</v>
      </c>
      <c r="I74" s="107">
        <v>0</v>
      </c>
      <c r="J74" s="107">
        <v>0</v>
      </c>
      <c r="K74" s="107">
        <v>76973.740000000005</v>
      </c>
      <c r="L74" s="100"/>
    </row>
    <row r="75" spans="1:12" x14ac:dyDescent="0.3">
      <c r="A75" s="98" t="s">
        <v>499</v>
      </c>
      <c r="B75" s="85" t="s">
        <v>379</v>
      </c>
      <c r="C75" s="86"/>
      <c r="D75" s="86"/>
      <c r="E75" s="86"/>
      <c r="F75" s="86"/>
      <c r="G75" s="99" t="s">
        <v>500</v>
      </c>
      <c r="H75" s="107">
        <v>48104.38</v>
      </c>
      <c r="I75" s="107">
        <v>0</v>
      </c>
      <c r="J75" s="107">
        <v>0</v>
      </c>
      <c r="K75" s="107">
        <v>48104.38</v>
      </c>
      <c r="L75" s="100"/>
    </row>
    <row r="76" spans="1:12" x14ac:dyDescent="0.3">
      <c r="A76" s="98" t="s">
        <v>501</v>
      </c>
      <c r="B76" s="85" t="s">
        <v>379</v>
      </c>
      <c r="C76" s="86"/>
      <c r="D76" s="86"/>
      <c r="E76" s="86"/>
      <c r="F76" s="86"/>
      <c r="G76" s="99" t="s">
        <v>502</v>
      </c>
      <c r="H76" s="107">
        <v>556431.16</v>
      </c>
      <c r="I76" s="107">
        <v>0</v>
      </c>
      <c r="J76" s="107">
        <v>0</v>
      </c>
      <c r="K76" s="107">
        <v>556431.16</v>
      </c>
      <c r="L76" s="100"/>
    </row>
    <row r="77" spans="1:12" x14ac:dyDescent="0.3">
      <c r="A77" s="98" t="s">
        <v>503</v>
      </c>
      <c r="B77" s="85" t="s">
        <v>379</v>
      </c>
      <c r="C77" s="86"/>
      <c r="D77" s="86"/>
      <c r="E77" s="86"/>
      <c r="F77" s="86"/>
      <c r="G77" s="99" t="s">
        <v>504</v>
      </c>
      <c r="H77" s="107">
        <v>120178.97</v>
      </c>
      <c r="I77" s="107">
        <v>0</v>
      </c>
      <c r="J77" s="107">
        <v>0</v>
      </c>
      <c r="K77" s="107">
        <v>120178.97</v>
      </c>
      <c r="L77" s="100"/>
    </row>
    <row r="78" spans="1:12" x14ac:dyDescent="0.3">
      <c r="A78" s="98" t="s">
        <v>505</v>
      </c>
      <c r="B78" s="85" t="s">
        <v>379</v>
      </c>
      <c r="C78" s="86"/>
      <c r="D78" s="86"/>
      <c r="E78" s="86"/>
      <c r="F78" s="86"/>
      <c r="G78" s="99" t="s">
        <v>506</v>
      </c>
      <c r="H78" s="107">
        <v>31828.44</v>
      </c>
      <c r="I78" s="107">
        <v>0</v>
      </c>
      <c r="J78" s="107">
        <v>0</v>
      </c>
      <c r="K78" s="107">
        <v>31828.44</v>
      </c>
      <c r="L78" s="100"/>
    </row>
    <row r="79" spans="1:12" x14ac:dyDescent="0.3">
      <c r="A79" s="98" t="s">
        <v>507</v>
      </c>
      <c r="B79" s="85" t="s">
        <v>379</v>
      </c>
      <c r="C79" s="86"/>
      <c r="D79" s="86"/>
      <c r="E79" s="86"/>
      <c r="F79" s="86"/>
      <c r="G79" s="99" t="s">
        <v>508</v>
      </c>
      <c r="H79" s="107">
        <v>525406.35</v>
      </c>
      <c r="I79" s="107">
        <v>0</v>
      </c>
      <c r="J79" s="107">
        <v>0</v>
      </c>
      <c r="K79" s="107">
        <v>525406.35</v>
      </c>
      <c r="L79" s="100"/>
    </row>
    <row r="80" spans="1:12" x14ac:dyDescent="0.3">
      <c r="A80" s="98" t="s">
        <v>509</v>
      </c>
      <c r="B80" s="85" t="s">
        <v>379</v>
      </c>
      <c r="C80" s="86"/>
      <c r="D80" s="86"/>
      <c r="E80" s="86"/>
      <c r="F80" s="86"/>
      <c r="G80" s="99" t="s">
        <v>510</v>
      </c>
      <c r="H80" s="107">
        <v>4009607.95</v>
      </c>
      <c r="I80" s="107">
        <v>0</v>
      </c>
      <c r="J80" s="107">
        <v>0</v>
      </c>
      <c r="K80" s="107">
        <v>4009607.95</v>
      </c>
      <c r="L80" s="100"/>
    </row>
    <row r="81" spans="1:12" x14ac:dyDescent="0.3">
      <c r="A81" s="98" t="s">
        <v>511</v>
      </c>
      <c r="B81" s="85" t="s">
        <v>379</v>
      </c>
      <c r="C81" s="86"/>
      <c r="D81" s="86"/>
      <c r="E81" s="86"/>
      <c r="F81" s="86"/>
      <c r="G81" s="99" t="s">
        <v>512</v>
      </c>
      <c r="H81" s="107">
        <v>5617914.8700000001</v>
      </c>
      <c r="I81" s="107">
        <v>0</v>
      </c>
      <c r="J81" s="107">
        <v>0</v>
      </c>
      <c r="K81" s="107">
        <v>5617914.8700000001</v>
      </c>
      <c r="L81" s="100"/>
    </row>
    <row r="82" spans="1:12" x14ac:dyDescent="0.3">
      <c r="A82" s="98" t="s">
        <v>513</v>
      </c>
      <c r="B82" s="85" t="s">
        <v>379</v>
      </c>
      <c r="C82" s="86"/>
      <c r="D82" s="86"/>
      <c r="E82" s="86"/>
      <c r="F82" s="86"/>
      <c r="G82" s="99" t="s">
        <v>514</v>
      </c>
      <c r="H82" s="107">
        <v>1338399.67</v>
      </c>
      <c r="I82" s="107">
        <v>0</v>
      </c>
      <c r="J82" s="107">
        <v>0</v>
      </c>
      <c r="K82" s="107">
        <v>1338399.67</v>
      </c>
      <c r="L82" s="100"/>
    </row>
    <row r="83" spans="1:12" x14ac:dyDescent="0.3">
      <c r="A83" s="98" t="s">
        <v>515</v>
      </c>
      <c r="B83" s="85" t="s">
        <v>379</v>
      </c>
      <c r="C83" s="86"/>
      <c r="D83" s="86"/>
      <c r="E83" s="86"/>
      <c r="F83" s="86"/>
      <c r="G83" s="99" t="s">
        <v>516</v>
      </c>
      <c r="H83" s="107">
        <v>7007476.5800000001</v>
      </c>
      <c r="I83" s="107">
        <v>0</v>
      </c>
      <c r="J83" s="107">
        <v>0</v>
      </c>
      <c r="K83" s="107">
        <v>7007476.5800000001</v>
      </c>
      <c r="L83" s="100"/>
    </row>
    <row r="84" spans="1:12" x14ac:dyDescent="0.3">
      <c r="A84" s="98" t="s">
        <v>517</v>
      </c>
      <c r="B84" s="85" t="s">
        <v>379</v>
      </c>
      <c r="C84" s="86"/>
      <c r="D84" s="86"/>
      <c r="E84" s="86"/>
      <c r="F84" s="86"/>
      <c r="G84" s="99" t="s">
        <v>518</v>
      </c>
      <c r="H84" s="107">
        <v>329418.58</v>
      </c>
      <c r="I84" s="107">
        <v>0</v>
      </c>
      <c r="J84" s="107">
        <v>0</v>
      </c>
      <c r="K84" s="107">
        <v>329418.58</v>
      </c>
      <c r="L84" s="100"/>
    </row>
    <row r="85" spans="1:12" x14ac:dyDescent="0.3">
      <c r="A85" s="98" t="s">
        <v>519</v>
      </c>
      <c r="B85" s="85" t="s">
        <v>379</v>
      </c>
      <c r="C85" s="86"/>
      <c r="D85" s="86"/>
      <c r="E85" s="86"/>
      <c r="F85" s="86"/>
      <c r="G85" s="99" t="s">
        <v>520</v>
      </c>
      <c r="H85" s="107">
        <v>2769863.61</v>
      </c>
      <c r="I85" s="107">
        <v>0</v>
      </c>
      <c r="J85" s="107">
        <v>0</v>
      </c>
      <c r="K85" s="107">
        <v>2769863.61</v>
      </c>
      <c r="L85" s="100"/>
    </row>
    <row r="86" spans="1:12" x14ac:dyDescent="0.3">
      <c r="A86" s="98" t="s">
        <v>521</v>
      </c>
      <c r="B86" s="85" t="s">
        <v>379</v>
      </c>
      <c r="C86" s="86"/>
      <c r="D86" s="86"/>
      <c r="E86" s="86"/>
      <c r="F86" s="86"/>
      <c r="G86" s="99" t="s">
        <v>522</v>
      </c>
      <c r="H86" s="107">
        <v>3832172.58</v>
      </c>
      <c r="I86" s="107">
        <v>0</v>
      </c>
      <c r="J86" s="107">
        <v>0</v>
      </c>
      <c r="K86" s="107">
        <v>3832172.58</v>
      </c>
      <c r="L86" s="100"/>
    </row>
    <row r="87" spans="1:12" x14ac:dyDescent="0.3">
      <c r="A87" s="98" t="s">
        <v>523</v>
      </c>
      <c r="B87" s="85" t="s">
        <v>379</v>
      </c>
      <c r="C87" s="86"/>
      <c r="D87" s="86"/>
      <c r="E87" s="86"/>
      <c r="F87" s="86"/>
      <c r="G87" s="99" t="s">
        <v>524</v>
      </c>
      <c r="H87" s="107">
        <v>174389.91</v>
      </c>
      <c r="I87" s="107">
        <v>0</v>
      </c>
      <c r="J87" s="107">
        <v>0</v>
      </c>
      <c r="K87" s="107">
        <v>174389.91</v>
      </c>
      <c r="L87" s="100"/>
    </row>
    <row r="88" spans="1:12" x14ac:dyDescent="0.3">
      <c r="A88" s="98" t="s">
        <v>525</v>
      </c>
      <c r="B88" s="85" t="s">
        <v>379</v>
      </c>
      <c r="C88" s="86"/>
      <c r="D88" s="86"/>
      <c r="E88" s="86"/>
      <c r="F88" s="86"/>
      <c r="G88" s="99" t="s">
        <v>526</v>
      </c>
      <c r="H88" s="107">
        <v>560490.98</v>
      </c>
      <c r="I88" s="107">
        <v>0</v>
      </c>
      <c r="J88" s="107">
        <v>0</v>
      </c>
      <c r="K88" s="107">
        <v>560490.98</v>
      </c>
      <c r="L88" s="100"/>
    </row>
    <row r="89" spans="1:12" x14ac:dyDescent="0.3">
      <c r="A89" s="98" t="s">
        <v>527</v>
      </c>
      <c r="B89" s="85" t="s">
        <v>379</v>
      </c>
      <c r="C89" s="86"/>
      <c r="D89" s="86"/>
      <c r="E89" s="86"/>
      <c r="F89" s="86"/>
      <c r="G89" s="99" t="s">
        <v>528</v>
      </c>
      <c r="H89" s="107">
        <v>69645.5</v>
      </c>
      <c r="I89" s="107">
        <v>0</v>
      </c>
      <c r="J89" s="107">
        <v>0</v>
      </c>
      <c r="K89" s="107">
        <v>69645.5</v>
      </c>
      <c r="L89" s="100"/>
    </row>
    <row r="90" spans="1:12" x14ac:dyDescent="0.3">
      <c r="A90" s="98" t="s">
        <v>529</v>
      </c>
      <c r="B90" s="85" t="s">
        <v>379</v>
      </c>
      <c r="C90" s="86"/>
      <c r="D90" s="86"/>
      <c r="E90" s="86"/>
      <c r="F90" s="86"/>
      <c r="G90" s="99" t="s">
        <v>530</v>
      </c>
      <c r="H90" s="107">
        <v>451228.94</v>
      </c>
      <c r="I90" s="107">
        <v>0</v>
      </c>
      <c r="J90" s="107">
        <v>0</v>
      </c>
      <c r="K90" s="107">
        <v>451228.94</v>
      </c>
      <c r="L90" s="100"/>
    </row>
    <row r="91" spans="1:12" x14ac:dyDescent="0.3">
      <c r="A91" s="98" t="s">
        <v>531</v>
      </c>
      <c r="B91" s="85" t="s">
        <v>379</v>
      </c>
      <c r="C91" s="86"/>
      <c r="D91" s="86"/>
      <c r="E91" s="86"/>
      <c r="F91" s="86"/>
      <c r="G91" s="99" t="s">
        <v>532</v>
      </c>
      <c r="H91" s="107">
        <v>385830.13</v>
      </c>
      <c r="I91" s="107">
        <v>0</v>
      </c>
      <c r="J91" s="107">
        <v>0</v>
      </c>
      <c r="K91" s="107">
        <v>385830.13</v>
      </c>
      <c r="L91" s="100"/>
    </row>
    <row r="92" spans="1:12" x14ac:dyDescent="0.3">
      <c r="A92" s="98" t="s">
        <v>533</v>
      </c>
      <c r="B92" s="85" t="s">
        <v>379</v>
      </c>
      <c r="C92" s="86"/>
      <c r="D92" s="86"/>
      <c r="E92" s="86"/>
      <c r="F92" s="86"/>
      <c r="G92" s="99" t="s">
        <v>534</v>
      </c>
      <c r="H92" s="107">
        <v>1056700</v>
      </c>
      <c r="I92" s="107">
        <v>0</v>
      </c>
      <c r="J92" s="107">
        <v>0</v>
      </c>
      <c r="K92" s="107">
        <v>1056700</v>
      </c>
      <c r="L92" s="100"/>
    </row>
    <row r="93" spans="1:12" x14ac:dyDescent="0.3">
      <c r="A93" s="98" t="s">
        <v>535</v>
      </c>
      <c r="B93" s="85" t="s">
        <v>379</v>
      </c>
      <c r="C93" s="86"/>
      <c r="D93" s="86"/>
      <c r="E93" s="86"/>
      <c r="F93" s="86"/>
      <c r="G93" s="99" t="s">
        <v>536</v>
      </c>
      <c r="H93" s="107">
        <v>463740.7</v>
      </c>
      <c r="I93" s="107">
        <v>0</v>
      </c>
      <c r="J93" s="107">
        <v>0</v>
      </c>
      <c r="K93" s="107">
        <v>463740.7</v>
      </c>
      <c r="L93" s="100"/>
    </row>
    <row r="94" spans="1:12" x14ac:dyDescent="0.3">
      <c r="A94" s="98" t="s">
        <v>537</v>
      </c>
      <c r="B94" s="85" t="s">
        <v>379</v>
      </c>
      <c r="C94" s="86"/>
      <c r="D94" s="86"/>
      <c r="E94" s="86"/>
      <c r="F94" s="86"/>
      <c r="G94" s="99" t="s">
        <v>538</v>
      </c>
      <c r="H94" s="107">
        <v>-463740.7</v>
      </c>
      <c r="I94" s="107">
        <v>0</v>
      </c>
      <c r="J94" s="107">
        <v>0</v>
      </c>
      <c r="K94" s="107">
        <v>-463740.7</v>
      </c>
      <c r="L94" s="100"/>
    </row>
    <row r="95" spans="1:12" x14ac:dyDescent="0.3">
      <c r="A95" s="101" t="s">
        <v>379</v>
      </c>
      <c r="B95" s="85" t="s">
        <v>379</v>
      </c>
      <c r="C95" s="86"/>
      <c r="D95" s="86"/>
      <c r="E95" s="86"/>
      <c r="F95" s="86"/>
      <c r="G95" s="102" t="s">
        <v>379</v>
      </c>
      <c r="H95" s="108"/>
      <c r="I95" s="108"/>
      <c r="J95" s="108"/>
      <c r="K95" s="108"/>
      <c r="L95" s="103"/>
    </row>
    <row r="96" spans="1:12" x14ac:dyDescent="0.3">
      <c r="A96" s="93" t="s">
        <v>539</v>
      </c>
      <c r="B96" s="85" t="s">
        <v>379</v>
      </c>
      <c r="C96" s="86"/>
      <c r="D96" s="86"/>
      <c r="E96" s="94" t="s">
        <v>540</v>
      </c>
      <c r="F96" s="95"/>
      <c r="G96" s="95"/>
      <c r="H96" s="84">
        <v>-30637216.300000001</v>
      </c>
      <c r="I96" s="84">
        <v>0</v>
      </c>
      <c r="J96" s="84">
        <v>287719.95</v>
      </c>
      <c r="K96" s="84">
        <v>-30924936.25</v>
      </c>
      <c r="L96" s="96"/>
    </row>
    <row r="97" spans="1:12" x14ac:dyDescent="0.3">
      <c r="A97" s="93" t="s">
        <v>541</v>
      </c>
      <c r="B97" s="85" t="s">
        <v>379</v>
      </c>
      <c r="C97" s="86"/>
      <c r="D97" s="86"/>
      <c r="E97" s="86"/>
      <c r="F97" s="94" t="s">
        <v>540</v>
      </c>
      <c r="G97" s="95"/>
      <c r="H97" s="84">
        <v>-30637216.300000001</v>
      </c>
      <c r="I97" s="84">
        <v>0</v>
      </c>
      <c r="J97" s="84">
        <v>287719.95</v>
      </c>
      <c r="K97" s="84">
        <v>-30924936.25</v>
      </c>
      <c r="L97" s="96"/>
    </row>
    <row r="98" spans="1:12" x14ac:dyDescent="0.3">
      <c r="A98" s="98" t="s">
        <v>542</v>
      </c>
      <c r="B98" s="85" t="s">
        <v>379</v>
      </c>
      <c r="C98" s="86"/>
      <c r="D98" s="86"/>
      <c r="E98" s="86"/>
      <c r="F98" s="86"/>
      <c r="G98" s="99" t="s">
        <v>543</v>
      </c>
      <c r="H98" s="107">
        <v>-1108963.1499999999</v>
      </c>
      <c r="I98" s="107">
        <v>0</v>
      </c>
      <c r="J98" s="107">
        <v>0</v>
      </c>
      <c r="K98" s="107">
        <v>-1108963.1499999999</v>
      </c>
      <c r="L98" s="100"/>
    </row>
    <row r="99" spans="1:12" x14ac:dyDescent="0.3">
      <c r="A99" s="98" t="s">
        <v>544</v>
      </c>
      <c r="B99" s="85" t="s">
        <v>379</v>
      </c>
      <c r="C99" s="86"/>
      <c r="D99" s="86"/>
      <c r="E99" s="86"/>
      <c r="F99" s="86"/>
      <c r="G99" s="99" t="s">
        <v>545</v>
      </c>
      <c r="H99" s="107">
        <v>-1443533.38</v>
      </c>
      <c r="I99" s="107">
        <v>0</v>
      </c>
      <c r="J99" s="107">
        <v>53987.46</v>
      </c>
      <c r="K99" s="107">
        <v>-1497520.84</v>
      </c>
      <c r="L99" s="100"/>
    </row>
    <row r="100" spans="1:12" x14ac:dyDescent="0.3">
      <c r="A100" s="98" t="s">
        <v>546</v>
      </c>
      <c r="B100" s="85" t="s">
        <v>379</v>
      </c>
      <c r="C100" s="86"/>
      <c r="D100" s="86"/>
      <c r="E100" s="86"/>
      <c r="F100" s="86"/>
      <c r="G100" s="99" t="s">
        <v>547</v>
      </c>
      <c r="H100" s="107">
        <v>-822354.11</v>
      </c>
      <c r="I100" s="107">
        <v>0</v>
      </c>
      <c r="J100" s="107">
        <v>4556.84</v>
      </c>
      <c r="K100" s="107">
        <v>-826910.95</v>
      </c>
      <c r="L100" s="100"/>
    </row>
    <row r="101" spans="1:12" x14ac:dyDescent="0.3">
      <c r="A101" s="98" t="s">
        <v>548</v>
      </c>
      <c r="B101" s="85" t="s">
        <v>379</v>
      </c>
      <c r="C101" s="86"/>
      <c r="D101" s="86"/>
      <c r="E101" s="86"/>
      <c r="F101" s="86"/>
      <c r="G101" s="99" t="s">
        <v>549</v>
      </c>
      <c r="H101" s="107">
        <v>-759111.34</v>
      </c>
      <c r="I101" s="107">
        <v>0</v>
      </c>
      <c r="J101" s="107">
        <v>0</v>
      </c>
      <c r="K101" s="107">
        <v>-759111.34</v>
      </c>
      <c r="L101" s="100"/>
    </row>
    <row r="102" spans="1:12" x14ac:dyDescent="0.3">
      <c r="A102" s="98" t="s">
        <v>550</v>
      </c>
      <c r="B102" s="85" t="s">
        <v>379</v>
      </c>
      <c r="C102" s="86"/>
      <c r="D102" s="86"/>
      <c r="E102" s="86"/>
      <c r="F102" s="86"/>
      <c r="G102" s="99" t="s">
        <v>551</v>
      </c>
      <c r="H102" s="107">
        <v>-2621802.92</v>
      </c>
      <c r="I102" s="107">
        <v>0</v>
      </c>
      <c r="J102" s="107">
        <v>123970.5</v>
      </c>
      <c r="K102" s="107">
        <v>-2745773.42</v>
      </c>
      <c r="L102" s="100"/>
    </row>
    <row r="103" spans="1:12" x14ac:dyDescent="0.3">
      <c r="A103" s="98" t="s">
        <v>552</v>
      </c>
      <c r="B103" s="85" t="s">
        <v>379</v>
      </c>
      <c r="C103" s="86"/>
      <c r="D103" s="86"/>
      <c r="E103" s="86"/>
      <c r="F103" s="86"/>
      <c r="G103" s="99" t="s">
        <v>553</v>
      </c>
      <c r="H103" s="107">
        <v>-67541.41</v>
      </c>
      <c r="I103" s="107">
        <v>0</v>
      </c>
      <c r="J103" s="107">
        <v>582.82000000000005</v>
      </c>
      <c r="K103" s="107">
        <v>-68124.23</v>
      </c>
      <c r="L103" s="100"/>
    </row>
    <row r="104" spans="1:12" x14ac:dyDescent="0.3">
      <c r="A104" s="98" t="s">
        <v>554</v>
      </c>
      <c r="B104" s="85" t="s">
        <v>379</v>
      </c>
      <c r="C104" s="86"/>
      <c r="D104" s="86"/>
      <c r="E104" s="86"/>
      <c r="F104" s="86"/>
      <c r="G104" s="99" t="s">
        <v>555</v>
      </c>
      <c r="H104" s="107">
        <v>-350327.15</v>
      </c>
      <c r="I104" s="107">
        <v>0</v>
      </c>
      <c r="J104" s="107">
        <v>0</v>
      </c>
      <c r="K104" s="107">
        <v>-350327.15</v>
      </c>
      <c r="L104" s="100"/>
    </row>
    <row r="105" spans="1:12" x14ac:dyDescent="0.3">
      <c r="A105" s="98" t="s">
        <v>556</v>
      </c>
      <c r="B105" s="85" t="s">
        <v>379</v>
      </c>
      <c r="C105" s="86"/>
      <c r="D105" s="86"/>
      <c r="E105" s="86"/>
      <c r="F105" s="86"/>
      <c r="G105" s="99" t="s">
        <v>557</v>
      </c>
      <c r="H105" s="107">
        <v>-48104.38</v>
      </c>
      <c r="I105" s="107">
        <v>0</v>
      </c>
      <c r="J105" s="107">
        <v>0</v>
      </c>
      <c r="K105" s="107">
        <v>-48104.38</v>
      </c>
      <c r="L105" s="100"/>
    </row>
    <row r="106" spans="1:12" x14ac:dyDescent="0.3">
      <c r="A106" s="98" t="s">
        <v>558</v>
      </c>
      <c r="B106" s="85" t="s">
        <v>379</v>
      </c>
      <c r="C106" s="86"/>
      <c r="D106" s="86"/>
      <c r="E106" s="86"/>
      <c r="F106" s="86"/>
      <c r="G106" s="99" t="s">
        <v>559</v>
      </c>
      <c r="H106" s="107">
        <v>-584788.54</v>
      </c>
      <c r="I106" s="107">
        <v>0</v>
      </c>
      <c r="J106" s="107">
        <v>0</v>
      </c>
      <c r="K106" s="107">
        <v>-584788.54</v>
      </c>
      <c r="L106" s="100"/>
    </row>
    <row r="107" spans="1:12" x14ac:dyDescent="0.3">
      <c r="A107" s="98" t="s">
        <v>560</v>
      </c>
      <c r="B107" s="85" t="s">
        <v>379</v>
      </c>
      <c r="C107" s="86"/>
      <c r="D107" s="86"/>
      <c r="E107" s="86"/>
      <c r="F107" s="86"/>
      <c r="G107" s="99" t="s">
        <v>561</v>
      </c>
      <c r="H107" s="107">
        <v>-544651.89</v>
      </c>
      <c r="I107" s="107">
        <v>0</v>
      </c>
      <c r="J107" s="107">
        <v>436.84</v>
      </c>
      <c r="K107" s="107">
        <v>-545088.73</v>
      </c>
      <c r="L107" s="100"/>
    </row>
    <row r="108" spans="1:12" x14ac:dyDescent="0.3">
      <c r="A108" s="98" t="s">
        <v>562</v>
      </c>
      <c r="B108" s="85" t="s">
        <v>379</v>
      </c>
      <c r="C108" s="86"/>
      <c r="D108" s="86"/>
      <c r="E108" s="86"/>
      <c r="F108" s="86"/>
      <c r="G108" s="99" t="s">
        <v>563</v>
      </c>
      <c r="H108" s="107">
        <v>-120178.97</v>
      </c>
      <c r="I108" s="107">
        <v>0</v>
      </c>
      <c r="J108" s="107">
        <v>0</v>
      </c>
      <c r="K108" s="107">
        <v>-120178.97</v>
      </c>
      <c r="L108" s="100"/>
    </row>
    <row r="109" spans="1:12" x14ac:dyDescent="0.3">
      <c r="A109" s="98" t="s">
        <v>564</v>
      </c>
      <c r="B109" s="85" t="s">
        <v>379</v>
      </c>
      <c r="C109" s="86"/>
      <c r="D109" s="86"/>
      <c r="E109" s="86"/>
      <c r="F109" s="86"/>
      <c r="G109" s="99" t="s">
        <v>565</v>
      </c>
      <c r="H109" s="107">
        <v>-31828.44</v>
      </c>
      <c r="I109" s="107">
        <v>0</v>
      </c>
      <c r="J109" s="107">
        <v>0</v>
      </c>
      <c r="K109" s="107">
        <v>-31828.44</v>
      </c>
      <c r="L109" s="100"/>
    </row>
    <row r="110" spans="1:12" x14ac:dyDescent="0.3">
      <c r="A110" s="98" t="s">
        <v>566</v>
      </c>
      <c r="B110" s="85" t="s">
        <v>379</v>
      </c>
      <c r="C110" s="86"/>
      <c r="D110" s="86"/>
      <c r="E110" s="86"/>
      <c r="F110" s="86"/>
      <c r="G110" s="99" t="s">
        <v>567</v>
      </c>
      <c r="H110" s="107">
        <v>-525406.35</v>
      </c>
      <c r="I110" s="107">
        <v>0</v>
      </c>
      <c r="J110" s="107">
        <v>0</v>
      </c>
      <c r="K110" s="107">
        <v>-525406.35</v>
      </c>
      <c r="L110" s="100"/>
    </row>
    <row r="111" spans="1:12" x14ac:dyDescent="0.3">
      <c r="A111" s="98" t="s">
        <v>568</v>
      </c>
      <c r="B111" s="85" t="s">
        <v>379</v>
      </c>
      <c r="C111" s="86"/>
      <c r="D111" s="86"/>
      <c r="E111" s="86"/>
      <c r="F111" s="86"/>
      <c r="G111" s="99" t="s">
        <v>569</v>
      </c>
      <c r="H111" s="107">
        <v>-2395200.2999999998</v>
      </c>
      <c r="I111" s="107">
        <v>0</v>
      </c>
      <c r="J111" s="107">
        <v>25585.05</v>
      </c>
      <c r="K111" s="107">
        <v>-2420785.35</v>
      </c>
      <c r="L111" s="100"/>
    </row>
    <row r="112" spans="1:12" x14ac:dyDescent="0.3">
      <c r="A112" s="98" t="s">
        <v>570</v>
      </c>
      <c r="B112" s="85" t="s">
        <v>379</v>
      </c>
      <c r="C112" s="86"/>
      <c r="D112" s="86"/>
      <c r="E112" s="86"/>
      <c r="F112" s="86"/>
      <c r="G112" s="99" t="s">
        <v>571</v>
      </c>
      <c r="H112" s="107">
        <v>-5234628.57</v>
      </c>
      <c r="I112" s="107">
        <v>0</v>
      </c>
      <c r="J112" s="107">
        <v>6634.88</v>
      </c>
      <c r="K112" s="107">
        <v>-5241263.45</v>
      </c>
      <c r="L112" s="100"/>
    </row>
    <row r="113" spans="1:12" x14ac:dyDescent="0.3">
      <c r="A113" s="98" t="s">
        <v>572</v>
      </c>
      <c r="B113" s="85" t="s">
        <v>379</v>
      </c>
      <c r="C113" s="86"/>
      <c r="D113" s="86"/>
      <c r="E113" s="86"/>
      <c r="F113" s="86"/>
      <c r="G113" s="99" t="s">
        <v>573</v>
      </c>
      <c r="H113" s="107">
        <v>-1215718.97</v>
      </c>
      <c r="I113" s="107">
        <v>0</v>
      </c>
      <c r="J113" s="107">
        <v>3176.66</v>
      </c>
      <c r="K113" s="107">
        <v>-1218895.6299999999</v>
      </c>
      <c r="L113" s="100"/>
    </row>
    <row r="114" spans="1:12" x14ac:dyDescent="0.3">
      <c r="A114" s="98" t="s">
        <v>574</v>
      </c>
      <c r="B114" s="85" t="s">
        <v>379</v>
      </c>
      <c r="C114" s="86"/>
      <c r="D114" s="86"/>
      <c r="E114" s="86"/>
      <c r="F114" s="86"/>
      <c r="G114" s="99" t="s">
        <v>575</v>
      </c>
      <c r="H114" s="107">
        <v>-5391463.4100000001</v>
      </c>
      <c r="I114" s="107">
        <v>0</v>
      </c>
      <c r="J114" s="107">
        <v>26545.73</v>
      </c>
      <c r="K114" s="107">
        <v>-5418009.1399999997</v>
      </c>
      <c r="L114" s="100"/>
    </row>
    <row r="115" spans="1:12" x14ac:dyDescent="0.3">
      <c r="A115" s="98" t="s">
        <v>576</v>
      </c>
      <c r="B115" s="85" t="s">
        <v>379</v>
      </c>
      <c r="C115" s="86"/>
      <c r="D115" s="86"/>
      <c r="E115" s="86"/>
      <c r="F115" s="86"/>
      <c r="G115" s="99" t="s">
        <v>577</v>
      </c>
      <c r="H115" s="107">
        <v>-273830.81</v>
      </c>
      <c r="I115" s="107">
        <v>0</v>
      </c>
      <c r="J115" s="107">
        <v>1016.89</v>
      </c>
      <c r="K115" s="107">
        <v>-274847.7</v>
      </c>
      <c r="L115" s="100"/>
    </row>
    <row r="116" spans="1:12" x14ac:dyDescent="0.3">
      <c r="A116" s="98" t="s">
        <v>578</v>
      </c>
      <c r="B116" s="85" t="s">
        <v>379</v>
      </c>
      <c r="C116" s="86"/>
      <c r="D116" s="86"/>
      <c r="E116" s="86"/>
      <c r="F116" s="86"/>
      <c r="G116" s="99" t="s">
        <v>579</v>
      </c>
      <c r="H116" s="107">
        <v>-2759847.47</v>
      </c>
      <c r="I116" s="107">
        <v>0</v>
      </c>
      <c r="J116" s="107">
        <v>3156.12</v>
      </c>
      <c r="K116" s="107">
        <v>-2763003.59</v>
      </c>
      <c r="L116" s="100"/>
    </row>
    <row r="117" spans="1:12" x14ac:dyDescent="0.3">
      <c r="A117" s="98" t="s">
        <v>580</v>
      </c>
      <c r="B117" s="85" t="s">
        <v>379</v>
      </c>
      <c r="C117" s="86"/>
      <c r="D117" s="86"/>
      <c r="E117" s="86"/>
      <c r="F117" s="86"/>
      <c r="G117" s="99" t="s">
        <v>581</v>
      </c>
      <c r="H117" s="107">
        <v>-3832172.58</v>
      </c>
      <c r="I117" s="107">
        <v>0</v>
      </c>
      <c r="J117" s="107">
        <v>0</v>
      </c>
      <c r="K117" s="107">
        <v>-3832172.58</v>
      </c>
      <c r="L117" s="100"/>
    </row>
    <row r="118" spans="1:12" x14ac:dyDescent="0.3">
      <c r="A118" s="98" t="s">
        <v>582</v>
      </c>
      <c r="B118" s="85" t="s">
        <v>379</v>
      </c>
      <c r="C118" s="86"/>
      <c r="D118" s="86"/>
      <c r="E118" s="86"/>
      <c r="F118" s="86"/>
      <c r="G118" s="99" t="s">
        <v>583</v>
      </c>
      <c r="H118" s="107">
        <v>-174389.91</v>
      </c>
      <c r="I118" s="107">
        <v>0</v>
      </c>
      <c r="J118" s="107">
        <v>0</v>
      </c>
      <c r="K118" s="107">
        <v>-174389.91</v>
      </c>
      <c r="L118" s="100"/>
    </row>
    <row r="119" spans="1:12" x14ac:dyDescent="0.3">
      <c r="A119" s="98" t="s">
        <v>584</v>
      </c>
      <c r="B119" s="85" t="s">
        <v>379</v>
      </c>
      <c r="C119" s="86"/>
      <c r="D119" s="86"/>
      <c r="E119" s="86"/>
      <c r="F119" s="86"/>
      <c r="G119" s="99" t="s">
        <v>585</v>
      </c>
      <c r="H119" s="107">
        <v>-168774.9</v>
      </c>
      <c r="I119" s="107">
        <v>0</v>
      </c>
      <c r="J119" s="107">
        <v>8599.31</v>
      </c>
      <c r="K119" s="107">
        <v>-177374.21</v>
      </c>
      <c r="L119" s="100"/>
    </row>
    <row r="120" spans="1:12" x14ac:dyDescent="0.3">
      <c r="A120" s="98" t="s">
        <v>586</v>
      </c>
      <c r="B120" s="85" t="s">
        <v>379</v>
      </c>
      <c r="C120" s="86"/>
      <c r="D120" s="86"/>
      <c r="E120" s="86"/>
      <c r="F120" s="86"/>
      <c r="G120" s="99" t="s">
        <v>587</v>
      </c>
      <c r="H120" s="107">
        <v>-33063.33</v>
      </c>
      <c r="I120" s="107">
        <v>0</v>
      </c>
      <c r="J120" s="107">
        <v>415.93</v>
      </c>
      <c r="K120" s="107">
        <v>-33479.26</v>
      </c>
      <c r="L120" s="100"/>
    </row>
    <row r="121" spans="1:12" x14ac:dyDescent="0.3">
      <c r="A121" s="98" t="s">
        <v>588</v>
      </c>
      <c r="B121" s="85" t="s">
        <v>379</v>
      </c>
      <c r="C121" s="86"/>
      <c r="D121" s="86"/>
      <c r="E121" s="86"/>
      <c r="F121" s="86"/>
      <c r="G121" s="99" t="s">
        <v>589</v>
      </c>
      <c r="H121" s="107">
        <v>-43503.83</v>
      </c>
      <c r="I121" s="107">
        <v>0</v>
      </c>
      <c r="J121" s="107">
        <v>6922.96</v>
      </c>
      <c r="K121" s="107">
        <v>-50426.79</v>
      </c>
      <c r="L121" s="100"/>
    </row>
    <row r="122" spans="1:12" x14ac:dyDescent="0.3">
      <c r="A122" s="98" t="s">
        <v>590</v>
      </c>
      <c r="B122" s="85" t="s">
        <v>379</v>
      </c>
      <c r="C122" s="86"/>
      <c r="D122" s="86"/>
      <c r="E122" s="86"/>
      <c r="F122" s="86"/>
      <c r="G122" s="99" t="s">
        <v>591</v>
      </c>
      <c r="H122" s="107">
        <v>-58816.55</v>
      </c>
      <c r="I122" s="107">
        <v>0</v>
      </c>
      <c r="J122" s="107">
        <v>5919.58</v>
      </c>
      <c r="K122" s="107">
        <v>-64736.13</v>
      </c>
      <c r="L122" s="100"/>
    </row>
    <row r="123" spans="1:12" x14ac:dyDescent="0.3">
      <c r="A123" s="98" t="s">
        <v>592</v>
      </c>
      <c r="B123" s="85" t="s">
        <v>379</v>
      </c>
      <c r="C123" s="86"/>
      <c r="D123" s="86"/>
      <c r="E123" s="86"/>
      <c r="F123" s="86"/>
      <c r="G123" s="99" t="s">
        <v>593</v>
      </c>
      <c r="H123" s="107">
        <v>-27213.64</v>
      </c>
      <c r="I123" s="107">
        <v>0</v>
      </c>
      <c r="J123" s="107">
        <v>16212.38</v>
      </c>
      <c r="K123" s="107">
        <v>-43426.02</v>
      </c>
      <c r="L123" s="100"/>
    </row>
    <row r="124" spans="1:12" x14ac:dyDescent="0.3">
      <c r="A124" s="101" t="s">
        <v>379</v>
      </c>
      <c r="B124" s="85" t="s">
        <v>379</v>
      </c>
      <c r="C124" s="86"/>
      <c r="D124" s="86"/>
      <c r="E124" s="86"/>
      <c r="F124" s="86"/>
      <c r="G124" s="102" t="s">
        <v>379</v>
      </c>
      <c r="H124" s="108"/>
      <c r="I124" s="108"/>
      <c r="J124" s="108"/>
      <c r="K124" s="108"/>
      <c r="L124" s="103"/>
    </row>
    <row r="125" spans="1:12" x14ac:dyDescent="0.3">
      <c r="A125" s="93" t="s">
        <v>594</v>
      </c>
      <c r="B125" s="85" t="s">
        <v>379</v>
      </c>
      <c r="C125" s="86"/>
      <c r="D125" s="86"/>
      <c r="E125" s="94" t="s">
        <v>595</v>
      </c>
      <c r="F125" s="95"/>
      <c r="G125" s="95"/>
      <c r="H125" s="84">
        <v>329895.59999999998</v>
      </c>
      <c r="I125" s="84">
        <v>0</v>
      </c>
      <c r="J125" s="84">
        <v>5303.93</v>
      </c>
      <c r="K125" s="84">
        <v>324591.67</v>
      </c>
      <c r="L125" s="96"/>
    </row>
    <row r="126" spans="1:12" x14ac:dyDescent="0.3">
      <c r="A126" s="93" t="s">
        <v>596</v>
      </c>
      <c r="B126" s="85" t="s">
        <v>379</v>
      </c>
      <c r="C126" s="86"/>
      <c r="D126" s="86"/>
      <c r="E126" s="86"/>
      <c r="F126" s="94" t="s">
        <v>595</v>
      </c>
      <c r="G126" s="95"/>
      <c r="H126" s="84">
        <v>882788.32</v>
      </c>
      <c r="I126" s="84">
        <v>0</v>
      </c>
      <c r="J126" s="84">
        <v>0</v>
      </c>
      <c r="K126" s="84">
        <v>882788.32</v>
      </c>
      <c r="L126" s="96"/>
    </row>
    <row r="127" spans="1:12" x14ac:dyDescent="0.3">
      <c r="A127" s="98" t="s">
        <v>597</v>
      </c>
      <c r="B127" s="85" t="s">
        <v>379</v>
      </c>
      <c r="C127" s="86"/>
      <c r="D127" s="86"/>
      <c r="E127" s="86"/>
      <c r="F127" s="86"/>
      <c r="G127" s="99" t="s">
        <v>598</v>
      </c>
      <c r="H127" s="107">
        <v>759470.32</v>
      </c>
      <c r="I127" s="107">
        <v>0</v>
      </c>
      <c r="J127" s="107">
        <v>0</v>
      </c>
      <c r="K127" s="107">
        <v>759470.32</v>
      </c>
      <c r="L127" s="100"/>
    </row>
    <row r="128" spans="1:12" x14ac:dyDescent="0.3">
      <c r="A128" s="98" t="s">
        <v>599</v>
      </c>
      <c r="B128" s="85" t="s">
        <v>379</v>
      </c>
      <c r="C128" s="86"/>
      <c r="D128" s="86"/>
      <c r="E128" s="86"/>
      <c r="F128" s="86"/>
      <c r="G128" s="99" t="s">
        <v>600</v>
      </c>
      <c r="H128" s="107">
        <v>113798</v>
      </c>
      <c r="I128" s="107">
        <v>0</v>
      </c>
      <c r="J128" s="107">
        <v>0</v>
      </c>
      <c r="K128" s="107">
        <v>113798</v>
      </c>
      <c r="L128" s="100"/>
    </row>
    <row r="129" spans="1:12" x14ac:dyDescent="0.3">
      <c r="A129" s="98" t="s">
        <v>601</v>
      </c>
      <c r="B129" s="85" t="s">
        <v>379</v>
      </c>
      <c r="C129" s="86"/>
      <c r="D129" s="86"/>
      <c r="E129" s="86"/>
      <c r="F129" s="86"/>
      <c r="G129" s="99" t="s">
        <v>602</v>
      </c>
      <c r="H129" s="107">
        <v>9520</v>
      </c>
      <c r="I129" s="107">
        <v>0</v>
      </c>
      <c r="J129" s="107">
        <v>0</v>
      </c>
      <c r="K129" s="107">
        <v>9520</v>
      </c>
      <c r="L129" s="100"/>
    </row>
    <row r="130" spans="1:12" x14ac:dyDescent="0.3">
      <c r="A130" s="101" t="s">
        <v>379</v>
      </c>
      <c r="B130" s="85" t="s">
        <v>379</v>
      </c>
      <c r="C130" s="86"/>
      <c r="D130" s="86"/>
      <c r="E130" s="86"/>
      <c r="F130" s="86"/>
      <c r="G130" s="102" t="s">
        <v>379</v>
      </c>
      <c r="H130" s="108"/>
      <c r="I130" s="108"/>
      <c r="J130" s="108"/>
      <c r="K130" s="108"/>
      <c r="L130" s="103"/>
    </row>
    <row r="131" spans="1:12" x14ac:dyDescent="0.3">
      <c r="A131" s="93" t="s">
        <v>603</v>
      </c>
      <c r="B131" s="85" t="s">
        <v>379</v>
      </c>
      <c r="C131" s="86"/>
      <c r="D131" s="86"/>
      <c r="E131" s="86"/>
      <c r="F131" s="94" t="s">
        <v>604</v>
      </c>
      <c r="G131" s="95"/>
      <c r="H131" s="84">
        <v>-552892.72</v>
      </c>
      <c r="I131" s="84">
        <v>0</v>
      </c>
      <c r="J131" s="84">
        <v>5303.93</v>
      </c>
      <c r="K131" s="84">
        <v>-558196.65</v>
      </c>
      <c r="L131" s="96"/>
    </row>
    <row r="132" spans="1:12" x14ac:dyDescent="0.3">
      <c r="A132" s="98" t="s">
        <v>605</v>
      </c>
      <c r="B132" s="85" t="s">
        <v>379</v>
      </c>
      <c r="C132" s="86"/>
      <c r="D132" s="86"/>
      <c r="E132" s="86"/>
      <c r="F132" s="86"/>
      <c r="G132" s="99" t="s">
        <v>606</v>
      </c>
      <c r="H132" s="107">
        <v>-429574.72</v>
      </c>
      <c r="I132" s="107">
        <v>0</v>
      </c>
      <c r="J132" s="107">
        <v>5303.93</v>
      </c>
      <c r="K132" s="107">
        <v>-434878.65</v>
      </c>
      <c r="L132" s="100"/>
    </row>
    <row r="133" spans="1:12" x14ac:dyDescent="0.3">
      <c r="A133" s="98" t="s">
        <v>607</v>
      </c>
      <c r="B133" s="85" t="s">
        <v>379</v>
      </c>
      <c r="C133" s="86"/>
      <c r="D133" s="86"/>
      <c r="E133" s="86"/>
      <c r="F133" s="86"/>
      <c r="G133" s="99" t="s">
        <v>608</v>
      </c>
      <c r="H133" s="107">
        <v>-9520</v>
      </c>
      <c r="I133" s="107">
        <v>0</v>
      </c>
      <c r="J133" s="107">
        <v>0</v>
      </c>
      <c r="K133" s="107">
        <v>-9520</v>
      </c>
      <c r="L133" s="100"/>
    </row>
    <row r="134" spans="1:12" x14ac:dyDescent="0.3">
      <c r="A134" s="98" t="s">
        <v>609</v>
      </c>
      <c r="B134" s="85" t="s">
        <v>379</v>
      </c>
      <c r="C134" s="86"/>
      <c r="D134" s="86"/>
      <c r="E134" s="86"/>
      <c r="F134" s="86"/>
      <c r="G134" s="99" t="s">
        <v>610</v>
      </c>
      <c r="H134" s="107">
        <v>-113798</v>
      </c>
      <c r="I134" s="107">
        <v>0</v>
      </c>
      <c r="J134" s="107">
        <v>0</v>
      </c>
      <c r="K134" s="107">
        <v>-113798</v>
      </c>
      <c r="L134" s="100"/>
    </row>
    <row r="135" spans="1:12" x14ac:dyDescent="0.3">
      <c r="A135" s="101" t="s">
        <v>379</v>
      </c>
      <c r="B135" s="85" t="s">
        <v>379</v>
      </c>
      <c r="C135" s="86"/>
      <c r="D135" s="86"/>
      <c r="E135" s="86"/>
      <c r="F135" s="86"/>
      <c r="G135" s="102" t="s">
        <v>379</v>
      </c>
      <c r="H135" s="108"/>
      <c r="I135" s="108"/>
      <c r="J135" s="108"/>
      <c r="K135" s="108"/>
      <c r="L135" s="103"/>
    </row>
    <row r="136" spans="1:12" x14ac:dyDescent="0.3">
      <c r="A136" s="93" t="s">
        <v>611</v>
      </c>
      <c r="B136" s="85" t="s">
        <v>379</v>
      </c>
      <c r="C136" s="86"/>
      <c r="D136" s="86"/>
      <c r="E136" s="94" t="s">
        <v>612</v>
      </c>
      <c r="F136" s="95"/>
      <c r="G136" s="95"/>
      <c r="H136" s="84">
        <v>87471</v>
      </c>
      <c r="I136" s="84">
        <v>0</v>
      </c>
      <c r="J136" s="84">
        <v>0</v>
      </c>
      <c r="K136" s="84">
        <v>87471</v>
      </c>
      <c r="L136" s="96"/>
    </row>
    <row r="137" spans="1:12" x14ac:dyDescent="0.3">
      <c r="A137" s="93" t="s">
        <v>613</v>
      </c>
      <c r="B137" s="85" t="s">
        <v>379</v>
      </c>
      <c r="C137" s="86"/>
      <c r="D137" s="86"/>
      <c r="E137" s="86"/>
      <c r="F137" s="94" t="s">
        <v>612</v>
      </c>
      <c r="G137" s="95"/>
      <c r="H137" s="84">
        <v>87471</v>
      </c>
      <c r="I137" s="84">
        <v>0</v>
      </c>
      <c r="J137" s="84">
        <v>0</v>
      </c>
      <c r="K137" s="84">
        <v>87471</v>
      </c>
      <c r="L137" s="96"/>
    </row>
    <row r="138" spans="1:12" x14ac:dyDescent="0.3">
      <c r="A138" s="98" t="s">
        <v>614</v>
      </c>
      <c r="B138" s="85" t="s">
        <v>379</v>
      </c>
      <c r="C138" s="86"/>
      <c r="D138" s="86"/>
      <c r="E138" s="86"/>
      <c r="F138" s="86"/>
      <c r="G138" s="99" t="s">
        <v>615</v>
      </c>
      <c r="H138" s="107">
        <v>87471</v>
      </c>
      <c r="I138" s="107">
        <v>0</v>
      </c>
      <c r="J138" s="107">
        <v>0</v>
      </c>
      <c r="K138" s="107">
        <v>87471</v>
      </c>
      <c r="L138" s="100"/>
    </row>
    <row r="139" spans="1:12" x14ac:dyDescent="0.3">
      <c r="A139" s="101" t="s">
        <v>379</v>
      </c>
      <c r="B139" s="85" t="s">
        <v>379</v>
      </c>
      <c r="C139" s="86"/>
      <c r="D139" s="86"/>
      <c r="E139" s="86"/>
      <c r="F139" s="86"/>
      <c r="G139" s="102" t="s">
        <v>379</v>
      </c>
      <c r="H139" s="108"/>
      <c r="I139" s="108"/>
      <c r="J139" s="108"/>
      <c r="K139" s="108"/>
      <c r="L139" s="103"/>
    </row>
    <row r="140" spans="1:12" x14ac:dyDescent="0.3">
      <c r="A140" s="93" t="s">
        <v>616</v>
      </c>
      <c r="B140" s="85" t="s">
        <v>379</v>
      </c>
      <c r="C140" s="86"/>
      <c r="D140" s="94" t="s">
        <v>617</v>
      </c>
      <c r="E140" s="95"/>
      <c r="F140" s="95"/>
      <c r="G140" s="95"/>
      <c r="H140" s="84">
        <v>9654554.6899999995</v>
      </c>
      <c r="I140" s="84">
        <v>0</v>
      </c>
      <c r="J140" s="84">
        <v>0</v>
      </c>
      <c r="K140" s="84">
        <v>9654554.6899999995</v>
      </c>
      <c r="L140" s="96"/>
    </row>
    <row r="141" spans="1:12" x14ac:dyDescent="0.3">
      <c r="A141" s="93" t="s">
        <v>618</v>
      </c>
      <c r="B141" s="85" t="s">
        <v>379</v>
      </c>
      <c r="C141" s="86"/>
      <c r="D141" s="86"/>
      <c r="E141" s="94" t="s">
        <v>617</v>
      </c>
      <c r="F141" s="95"/>
      <c r="G141" s="95"/>
      <c r="H141" s="84">
        <v>9654554.6899999995</v>
      </c>
      <c r="I141" s="84">
        <v>0</v>
      </c>
      <c r="J141" s="84">
        <v>0</v>
      </c>
      <c r="K141" s="84">
        <v>9654554.6899999995</v>
      </c>
      <c r="L141" s="96"/>
    </row>
    <row r="142" spans="1:12" x14ac:dyDescent="0.3">
      <c r="A142" s="93" t="s">
        <v>619</v>
      </c>
      <c r="B142" s="85" t="s">
        <v>379</v>
      </c>
      <c r="C142" s="86"/>
      <c r="D142" s="86"/>
      <c r="E142" s="86"/>
      <c r="F142" s="94" t="s">
        <v>620</v>
      </c>
      <c r="G142" s="95"/>
      <c r="H142" s="84">
        <v>9654554.6899999995</v>
      </c>
      <c r="I142" s="84">
        <v>0</v>
      </c>
      <c r="J142" s="84">
        <v>0</v>
      </c>
      <c r="K142" s="84">
        <v>9654554.6899999995</v>
      </c>
      <c r="L142" s="96"/>
    </row>
    <row r="143" spans="1:12" x14ac:dyDescent="0.3">
      <c r="A143" s="98" t="s">
        <v>621</v>
      </c>
      <c r="B143" s="85" t="s">
        <v>379</v>
      </c>
      <c r="C143" s="86"/>
      <c r="D143" s="86"/>
      <c r="E143" s="86"/>
      <c r="F143" s="86"/>
      <c r="G143" s="99" t="s">
        <v>492</v>
      </c>
      <c r="H143" s="107">
        <v>29585</v>
      </c>
      <c r="I143" s="107">
        <v>0</v>
      </c>
      <c r="J143" s="107">
        <v>0</v>
      </c>
      <c r="K143" s="107">
        <v>29585</v>
      </c>
      <c r="L143" s="100"/>
    </row>
    <row r="144" spans="1:12" x14ac:dyDescent="0.3">
      <c r="A144" s="98" t="s">
        <v>622</v>
      </c>
      <c r="B144" s="85" t="s">
        <v>379</v>
      </c>
      <c r="C144" s="86"/>
      <c r="D144" s="86"/>
      <c r="E144" s="86"/>
      <c r="F144" s="86"/>
      <c r="G144" s="99" t="s">
        <v>623</v>
      </c>
      <c r="H144" s="107">
        <v>1267564.69</v>
      </c>
      <c r="I144" s="107">
        <v>0</v>
      </c>
      <c r="J144" s="107">
        <v>0</v>
      </c>
      <c r="K144" s="107">
        <v>1267564.69</v>
      </c>
      <c r="L144" s="100"/>
    </row>
    <row r="145" spans="1:12" x14ac:dyDescent="0.3">
      <c r="A145" s="98" t="s">
        <v>624</v>
      </c>
      <c r="B145" s="85" t="s">
        <v>379</v>
      </c>
      <c r="C145" s="86"/>
      <c r="D145" s="86"/>
      <c r="E145" s="86"/>
      <c r="F145" s="86"/>
      <c r="G145" s="99" t="s">
        <v>625</v>
      </c>
      <c r="H145" s="107">
        <v>35000</v>
      </c>
      <c r="I145" s="107">
        <v>0</v>
      </c>
      <c r="J145" s="107">
        <v>0</v>
      </c>
      <c r="K145" s="107">
        <v>35000</v>
      </c>
      <c r="L145" s="100"/>
    </row>
    <row r="146" spans="1:12" x14ac:dyDescent="0.3">
      <c r="A146" s="98" t="s">
        <v>626</v>
      </c>
      <c r="B146" s="85" t="s">
        <v>379</v>
      </c>
      <c r="C146" s="86"/>
      <c r="D146" s="86"/>
      <c r="E146" s="86"/>
      <c r="F146" s="86"/>
      <c r="G146" s="99" t="s">
        <v>627</v>
      </c>
      <c r="H146" s="107">
        <v>150000</v>
      </c>
      <c r="I146" s="107">
        <v>0</v>
      </c>
      <c r="J146" s="107">
        <v>0</v>
      </c>
      <c r="K146" s="107">
        <v>150000</v>
      </c>
      <c r="L146" s="100"/>
    </row>
    <row r="147" spans="1:12" x14ac:dyDescent="0.3">
      <c r="A147" s="98" t="s">
        <v>628</v>
      </c>
      <c r="B147" s="85" t="s">
        <v>379</v>
      </c>
      <c r="C147" s="86"/>
      <c r="D147" s="86"/>
      <c r="E147" s="86"/>
      <c r="F147" s="86"/>
      <c r="G147" s="99" t="s">
        <v>629</v>
      </c>
      <c r="H147" s="107">
        <v>8172405</v>
      </c>
      <c r="I147" s="107">
        <v>0</v>
      </c>
      <c r="J147" s="107">
        <v>0</v>
      </c>
      <c r="K147" s="107">
        <v>8172405</v>
      </c>
      <c r="L147" s="100"/>
    </row>
    <row r="148" spans="1:12" x14ac:dyDescent="0.3">
      <c r="A148" s="101" t="s">
        <v>379</v>
      </c>
      <c r="B148" s="85" t="s">
        <v>379</v>
      </c>
      <c r="C148" s="86"/>
      <c r="D148" s="86"/>
      <c r="E148" s="86"/>
      <c r="F148" s="86"/>
      <c r="G148" s="102" t="s">
        <v>379</v>
      </c>
      <c r="H148" s="108"/>
      <c r="I148" s="108"/>
      <c r="J148" s="108"/>
      <c r="K148" s="108"/>
      <c r="L148" s="103"/>
    </row>
    <row r="149" spans="1:12" x14ac:dyDescent="0.3">
      <c r="A149" s="93" t="s">
        <v>630</v>
      </c>
      <c r="B149" s="94" t="s">
        <v>631</v>
      </c>
      <c r="C149" s="95"/>
      <c r="D149" s="95"/>
      <c r="E149" s="95"/>
      <c r="F149" s="95"/>
      <c r="G149" s="95"/>
      <c r="H149" s="84">
        <v>29112629.68</v>
      </c>
      <c r="I149" s="84">
        <v>3936519.68</v>
      </c>
      <c r="J149" s="84">
        <v>3694689.13</v>
      </c>
      <c r="K149" s="84">
        <v>28870799.129999999</v>
      </c>
      <c r="L149" s="96"/>
    </row>
    <row r="150" spans="1:12" x14ac:dyDescent="0.3">
      <c r="A150" s="93" t="s">
        <v>632</v>
      </c>
      <c r="B150" s="97" t="s">
        <v>379</v>
      </c>
      <c r="C150" s="94" t="s">
        <v>633</v>
      </c>
      <c r="D150" s="95"/>
      <c r="E150" s="95"/>
      <c r="F150" s="95"/>
      <c r="G150" s="95"/>
      <c r="H150" s="84">
        <v>6889938.4199999999</v>
      </c>
      <c r="I150" s="84">
        <v>3675824.86</v>
      </c>
      <c r="J150" s="84">
        <v>3687477.42</v>
      </c>
      <c r="K150" s="84">
        <v>6901590.9800000004</v>
      </c>
      <c r="L150" s="96"/>
    </row>
    <row r="151" spans="1:12" x14ac:dyDescent="0.3">
      <c r="A151" s="93" t="s">
        <v>634</v>
      </c>
      <c r="B151" s="85" t="s">
        <v>379</v>
      </c>
      <c r="C151" s="86"/>
      <c r="D151" s="94" t="s">
        <v>635</v>
      </c>
      <c r="E151" s="95"/>
      <c r="F151" s="95"/>
      <c r="G151" s="95"/>
      <c r="H151" s="84">
        <v>1532920.41</v>
      </c>
      <c r="I151" s="84">
        <v>2356796.5299999998</v>
      </c>
      <c r="J151" s="84">
        <v>1940434.66</v>
      </c>
      <c r="K151" s="84">
        <v>1116558.54</v>
      </c>
      <c r="L151" s="96"/>
    </row>
    <row r="152" spans="1:12" x14ac:dyDescent="0.3">
      <c r="A152" s="93" t="s">
        <v>636</v>
      </c>
      <c r="B152" s="85" t="s">
        <v>379</v>
      </c>
      <c r="C152" s="86"/>
      <c r="D152" s="86"/>
      <c r="E152" s="94" t="s">
        <v>637</v>
      </c>
      <c r="F152" s="95"/>
      <c r="G152" s="95"/>
      <c r="H152" s="84">
        <v>784164.51</v>
      </c>
      <c r="I152" s="84">
        <v>1419261.48</v>
      </c>
      <c r="J152" s="84">
        <v>1254891.93</v>
      </c>
      <c r="K152" s="84">
        <v>619794.96</v>
      </c>
      <c r="L152" s="96"/>
    </row>
    <row r="153" spans="1:12" x14ac:dyDescent="0.3">
      <c r="A153" s="93" t="s">
        <v>638</v>
      </c>
      <c r="B153" s="85" t="s">
        <v>379</v>
      </c>
      <c r="C153" s="86"/>
      <c r="D153" s="86"/>
      <c r="E153" s="86"/>
      <c r="F153" s="94" t="s">
        <v>637</v>
      </c>
      <c r="G153" s="95"/>
      <c r="H153" s="84">
        <v>784164.51</v>
      </c>
      <c r="I153" s="84">
        <v>1419261.48</v>
      </c>
      <c r="J153" s="84">
        <v>1254891.93</v>
      </c>
      <c r="K153" s="84">
        <v>619794.96</v>
      </c>
      <c r="L153" s="96"/>
    </row>
    <row r="154" spans="1:12" x14ac:dyDescent="0.3">
      <c r="A154" s="98" t="s">
        <v>639</v>
      </c>
      <c r="B154" s="85" t="s">
        <v>379</v>
      </c>
      <c r="C154" s="86"/>
      <c r="D154" s="86"/>
      <c r="E154" s="86"/>
      <c r="F154" s="86"/>
      <c r="G154" s="99" t="s">
        <v>640</v>
      </c>
      <c r="H154" s="107">
        <v>0</v>
      </c>
      <c r="I154" s="107">
        <v>435268</v>
      </c>
      <c r="J154" s="107">
        <v>435378.4</v>
      </c>
      <c r="K154" s="107">
        <v>110.4</v>
      </c>
      <c r="L154" s="100"/>
    </row>
    <row r="155" spans="1:12" x14ac:dyDescent="0.3">
      <c r="A155" s="98" t="s">
        <v>641</v>
      </c>
      <c r="B155" s="85" t="s">
        <v>379</v>
      </c>
      <c r="C155" s="86"/>
      <c r="D155" s="86"/>
      <c r="E155" s="86"/>
      <c r="F155" s="86"/>
      <c r="G155" s="99" t="s">
        <v>642</v>
      </c>
      <c r="H155" s="107">
        <v>526650.84</v>
      </c>
      <c r="I155" s="107">
        <v>526650.84</v>
      </c>
      <c r="J155" s="107">
        <v>515409.46</v>
      </c>
      <c r="K155" s="107">
        <v>515409.46</v>
      </c>
      <c r="L155" s="100"/>
    </row>
    <row r="156" spans="1:12" x14ac:dyDescent="0.3">
      <c r="A156" s="98" t="s">
        <v>643</v>
      </c>
      <c r="B156" s="85" t="s">
        <v>379</v>
      </c>
      <c r="C156" s="86"/>
      <c r="D156" s="86"/>
      <c r="E156" s="86"/>
      <c r="F156" s="86"/>
      <c r="G156" s="99" t="s">
        <v>644</v>
      </c>
      <c r="H156" s="107">
        <v>31594.42</v>
      </c>
      <c r="I156" s="107">
        <v>31594.42</v>
      </c>
      <c r="J156" s="107">
        <v>63077.46</v>
      </c>
      <c r="K156" s="107">
        <v>63077.46</v>
      </c>
      <c r="L156" s="100"/>
    </row>
    <row r="157" spans="1:12" x14ac:dyDescent="0.3">
      <c r="A157" s="98" t="s">
        <v>645</v>
      </c>
      <c r="B157" s="85" t="s">
        <v>379</v>
      </c>
      <c r="C157" s="86"/>
      <c r="D157" s="86"/>
      <c r="E157" s="86"/>
      <c r="F157" s="86"/>
      <c r="G157" s="99" t="s">
        <v>646</v>
      </c>
      <c r="H157" s="107">
        <v>0</v>
      </c>
      <c r="I157" s="107">
        <v>70.05</v>
      </c>
      <c r="J157" s="107">
        <v>70.05</v>
      </c>
      <c r="K157" s="107">
        <v>0</v>
      </c>
      <c r="L157" s="100"/>
    </row>
    <row r="158" spans="1:12" x14ac:dyDescent="0.3">
      <c r="A158" s="98" t="s">
        <v>647</v>
      </c>
      <c r="B158" s="85" t="s">
        <v>379</v>
      </c>
      <c r="C158" s="86"/>
      <c r="D158" s="86"/>
      <c r="E158" s="86"/>
      <c r="F158" s="86"/>
      <c r="G158" s="99" t="s">
        <v>648</v>
      </c>
      <c r="H158" s="107">
        <v>0</v>
      </c>
      <c r="I158" s="107">
        <v>47720.17</v>
      </c>
      <c r="J158" s="107">
        <v>47720.17</v>
      </c>
      <c r="K158" s="107">
        <v>0</v>
      </c>
      <c r="L158" s="100"/>
    </row>
    <row r="159" spans="1:12" x14ac:dyDescent="0.3">
      <c r="A159" s="98" t="s">
        <v>649</v>
      </c>
      <c r="B159" s="85" t="s">
        <v>379</v>
      </c>
      <c r="C159" s="86"/>
      <c r="D159" s="86"/>
      <c r="E159" s="86"/>
      <c r="F159" s="86"/>
      <c r="G159" s="99" t="s">
        <v>650</v>
      </c>
      <c r="H159" s="107">
        <v>225919.25</v>
      </c>
      <c r="I159" s="107">
        <v>377958</v>
      </c>
      <c r="J159" s="107">
        <v>193236.39</v>
      </c>
      <c r="K159" s="107">
        <v>41197.64</v>
      </c>
      <c r="L159" s="100"/>
    </row>
    <row r="160" spans="1:12" x14ac:dyDescent="0.3">
      <c r="A160" s="101" t="s">
        <v>379</v>
      </c>
      <c r="B160" s="85" t="s">
        <v>379</v>
      </c>
      <c r="C160" s="86"/>
      <c r="D160" s="86"/>
      <c r="E160" s="86"/>
      <c r="F160" s="86"/>
      <c r="G160" s="102" t="s">
        <v>379</v>
      </c>
      <c r="H160" s="108"/>
      <c r="I160" s="108"/>
      <c r="J160" s="108"/>
      <c r="K160" s="108"/>
      <c r="L160" s="103"/>
    </row>
    <row r="161" spans="1:12" x14ac:dyDescent="0.3">
      <c r="A161" s="93" t="s">
        <v>651</v>
      </c>
      <c r="B161" s="85" t="s">
        <v>379</v>
      </c>
      <c r="C161" s="86"/>
      <c r="D161" s="86"/>
      <c r="E161" s="94" t="s">
        <v>652</v>
      </c>
      <c r="F161" s="95"/>
      <c r="G161" s="95"/>
      <c r="H161" s="84">
        <v>126066.55</v>
      </c>
      <c r="I161" s="84">
        <v>126585.69</v>
      </c>
      <c r="J161" s="84">
        <v>146503.93</v>
      </c>
      <c r="K161" s="84">
        <v>145984.79</v>
      </c>
      <c r="L161" s="96"/>
    </row>
    <row r="162" spans="1:12" x14ac:dyDescent="0.3">
      <c r="A162" s="93" t="s">
        <v>653</v>
      </c>
      <c r="B162" s="85" t="s">
        <v>379</v>
      </c>
      <c r="C162" s="86"/>
      <c r="D162" s="86"/>
      <c r="E162" s="86"/>
      <c r="F162" s="94" t="s">
        <v>652</v>
      </c>
      <c r="G162" s="95"/>
      <c r="H162" s="84">
        <v>126066.55</v>
      </c>
      <c r="I162" s="84">
        <v>126585.69</v>
      </c>
      <c r="J162" s="84">
        <v>146503.93</v>
      </c>
      <c r="K162" s="84">
        <v>145984.79</v>
      </c>
      <c r="L162" s="96"/>
    </row>
    <row r="163" spans="1:12" x14ac:dyDescent="0.3">
      <c r="A163" s="98" t="s">
        <v>654</v>
      </c>
      <c r="B163" s="85" t="s">
        <v>379</v>
      </c>
      <c r="C163" s="86"/>
      <c r="D163" s="86"/>
      <c r="E163" s="86"/>
      <c r="F163" s="86"/>
      <c r="G163" s="99" t="s">
        <v>655</v>
      </c>
      <c r="H163" s="107">
        <v>99923.97</v>
      </c>
      <c r="I163" s="107">
        <v>100442.93</v>
      </c>
      <c r="J163" s="107">
        <v>102772.85</v>
      </c>
      <c r="K163" s="107">
        <v>102253.89</v>
      </c>
      <c r="L163" s="100"/>
    </row>
    <row r="164" spans="1:12" x14ac:dyDescent="0.3">
      <c r="A164" s="98" t="s">
        <v>656</v>
      </c>
      <c r="B164" s="85" t="s">
        <v>379</v>
      </c>
      <c r="C164" s="86"/>
      <c r="D164" s="86"/>
      <c r="E164" s="86"/>
      <c r="F164" s="86"/>
      <c r="G164" s="99" t="s">
        <v>657</v>
      </c>
      <c r="H164" s="107">
        <v>22698.76</v>
      </c>
      <c r="I164" s="107">
        <v>22698.94</v>
      </c>
      <c r="J164" s="107">
        <v>22995.23</v>
      </c>
      <c r="K164" s="107">
        <v>22995.05</v>
      </c>
      <c r="L164" s="100"/>
    </row>
    <row r="165" spans="1:12" x14ac:dyDescent="0.3">
      <c r="A165" s="98" t="s">
        <v>658</v>
      </c>
      <c r="B165" s="85" t="s">
        <v>379</v>
      </c>
      <c r="C165" s="86"/>
      <c r="D165" s="86"/>
      <c r="E165" s="86"/>
      <c r="F165" s="86"/>
      <c r="G165" s="99" t="s">
        <v>659</v>
      </c>
      <c r="H165" s="107">
        <v>2806.11</v>
      </c>
      <c r="I165" s="107">
        <v>2806.11</v>
      </c>
      <c r="J165" s="107">
        <v>2871.03</v>
      </c>
      <c r="K165" s="107">
        <v>2871.03</v>
      </c>
      <c r="L165" s="100"/>
    </row>
    <row r="166" spans="1:12" x14ac:dyDescent="0.3">
      <c r="A166" s="98" t="s">
        <v>660</v>
      </c>
      <c r="B166" s="85" t="s">
        <v>379</v>
      </c>
      <c r="C166" s="86"/>
      <c r="D166" s="86"/>
      <c r="E166" s="86"/>
      <c r="F166" s="86"/>
      <c r="G166" s="99" t="s">
        <v>661</v>
      </c>
      <c r="H166" s="107">
        <v>637.71</v>
      </c>
      <c r="I166" s="107">
        <v>637.71</v>
      </c>
      <c r="J166" s="107">
        <v>17864.82</v>
      </c>
      <c r="K166" s="107">
        <v>17864.82</v>
      </c>
      <c r="L166" s="100"/>
    </row>
    <row r="167" spans="1:12" x14ac:dyDescent="0.3">
      <c r="A167" s="101" t="s">
        <v>379</v>
      </c>
      <c r="B167" s="85" t="s">
        <v>379</v>
      </c>
      <c r="C167" s="86"/>
      <c r="D167" s="86"/>
      <c r="E167" s="86"/>
      <c r="F167" s="86"/>
      <c r="G167" s="102" t="s">
        <v>379</v>
      </c>
      <c r="H167" s="108"/>
      <c r="I167" s="108"/>
      <c r="J167" s="108"/>
      <c r="K167" s="108"/>
      <c r="L167" s="103"/>
    </row>
    <row r="168" spans="1:12" x14ac:dyDescent="0.3">
      <c r="A168" s="93" t="s">
        <v>662</v>
      </c>
      <c r="B168" s="85" t="s">
        <v>379</v>
      </c>
      <c r="C168" s="86"/>
      <c r="D168" s="86"/>
      <c r="E168" s="94" t="s">
        <v>663</v>
      </c>
      <c r="F168" s="95"/>
      <c r="G168" s="95"/>
      <c r="H168" s="84">
        <v>66029.22</v>
      </c>
      <c r="I168" s="84">
        <v>58092.85</v>
      </c>
      <c r="J168" s="84">
        <v>54254.48</v>
      </c>
      <c r="K168" s="84">
        <v>62190.85</v>
      </c>
      <c r="L168" s="96"/>
    </row>
    <row r="169" spans="1:12" x14ac:dyDescent="0.3">
      <c r="A169" s="93" t="s">
        <v>664</v>
      </c>
      <c r="B169" s="85" t="s">
        <v>379</v>
      </c>
      <c r="C169" s="86"/>
      <c r="D169" s="86"/>
      <c r="E169" s="86"/>
      <c r="F169" s="94" t="s">
        <v>663</v>
      </c>
      <c r="G169" s="95"/>
      <c r="H169" s="84">
        <v>66029.22</v>
      </c>
      <c r="I169" s="84">
        <v>58092.85</v>
      </c>
      <c r="J169" s="84">
        <v>54254.48</v>
      </c>
      <c r="K169" s="84">
        <v>62190.85</v>
      </c>
      <c r="L169" s="96"/>
    </row>
    <row r="170" spans="1:12" x14ac:dyDescent="0.3">
      <c r="A170" s="98" t="s">
        <v>665</v>
      </c>
      <c r="B170" s="85" t="s">
        <v>379</v>
      </c>
      <c r="C170" s="86"/>
      <c r="D170" s="86"/>
      <c r="E170" s="86"/>
      <c r="F170" s="86"/>
      <c r="G170" s="99" t="s">
        <v>666</v>
      </c>
      <c r="H170" s="107">
        <v>5627.32</v>
      </c>
      <c r="I170" s="107">
        <v>5627.32</v>
      </c>
      <c r="J170" s="107">
        <v>4223.66</v>
      </c>
      <c r="K170" s="107">
        <v>4223.66</v>
      </c>
      <c r="L170" s="100"/>
    </row>
    <row r="171" spans="1:12" x14ac:dyDescent="0.3">
      <c r="A171" s="98" t="s">
        <v>667</v>
      </c>
      <c r="B171" s="85" t="s">
        <v>379</v>
      </c>
      <c r="C171" s="86"/>
      <c r="D171" s="86"/>
      <c r="E171" s="86"/>
      <c r="F171" s="86"/>
      <c r="G171" s="99" t="s">
        <v>668</v>
      </c>
      <c r="H171" s="107">
        <v>17347.66</v>
      </c>
      <c r="I171" s="107">
        <v>17702.32</v>
      </c>
      <c r="J171" s="107">
        <v>15766.56</v>
      </c>
      <c r="K171" s="107">
        <v>15411.9</v>
      </c>
      <c r="L171" s="100"/>
    </row>
    <row r="172" spans="1:12" x14ac:dyDescent="0.3">
      <c r="A172" s="98" t="s">
        <v>669</v>
      </c>
      <c r="B172" s="85" t="s">
        <v>379</v>
      </c>
      <c r="C172" s="86"/>
      <c r="D172" s="86"/>
      <c r="E172" s="86"/>
      <c r="F172" s="86"/>
      <c r="G172" s="99" t="s">
        <v>670</v>
      </c>
      <c r="H172" s="107">
        <v>0</v>
      </c>
      <c r="I172" s="107">
        <v>0</v>
      </c>
      <c r="J172" s="107">
        <v>687.99</v>
      </c>
      <c r="K172" s="107">
        <v>687.99</v>
      </c>
      <c r="L172" s="100"/>
    </row>
    <row r="173" spans="1:12" x14ac:dyDescent="0.3">
      <c r="A173" s="98" t="s">
        <v>671</v>
      </c>
      <c r="B173" s="85" t="s">
        <v>379</v>
      </c>
      <c r="C173" s="86"/>
      <c r="D173" s="86"/>
      <c r="E173" s="86"/>
      <c r="F173" s="86"/>
      <c r="G173" s="99" t="s">
        <v>672</v>
      </c>
      <c r="H173" s="107">
        <v>1693.07</v>
      </c>
      <c r="I173" s="107">
        <v>1694.08</v>
      </c>
      <c r="J173" s="107">
        <v>1616.61</v>
      </c>
      <c r="K173" s="107">
        <v>1615.6</v>
      </c>
      <c r="L173" s="100"/>
    </row>
    <row r="174" spans="1:12" x14ac:dyDescent="0.3">
      <c r="A174" s="98" t="s">
        <v>673</v>
      </c>
      <c r="B174" s="85" t="s">
        <v>379</v>
      </c>
      <c r="C174" s="86"/>
      <c r="D174" s="86"/>
      <c r="E174" s="86"/>
      <c r="F174" s="86"/>
      <c r="G174" s="99" t="s">
        <v>674</v>
      </c>
      <c r="H174" s="107">
        <v>20008.62</v>
      </c>
      <c r="I174" s="107">
        <v>11716.58</v>
      </c>
      <c r="J174" s="107">
        <v>8181.51</v>
      </c>
      <c r="K174" s="107">
        <v>16473.55</v>
      </c>
      <c r="L174" s="100"/>
    </row>
    <row r="175" spans="1:12" x14ac:dyDescent="0.3">
      <c r="A175" s="98" t="s">
        <v>675</v>
      </c>
      <c r="B175" s="85" t="s">
        <v>379</v>
      </c>
      <c r="C175" s="86"/>
      <c r="D175" s="86"/>
      <c r="E175" s="86"/>
      <c r="F175" s="86"/>
      <c r="G175" s="99" t="s">
        <v>676</v>
      </c>
      <c r="H175" s="107">
        <v>15757.62</v>
      </c>
      <c r="I175" s="107">
        <v>15757.62</v>
      </c>
      <c r="J175" s="107">
        <v>15685.04</v>
      </c>
      <c r="K175" s="107">
        <v>15685.04</v>
      </c>
      <c r="L175" s="100"/>
    </row>
    <row r="176" spans="1:12" x14ac:dyDescent="0.3">
      <c r="A176" s="98" t="s">
        <v>677</v>
      </c>
      <c r="B176" s="85" t="s">
        <v>379</v>
      </c>
      <c r="C176" s="86"/>
      <c r="D176" s="86"/>
      <c r="E176" s="86"/>
      <c r="F176" s="86"/>
      <c r="G176" s="99" t="s">
        <v>678</v>
      </c>
      <c r="H176" s="107">
        <v>3180.07</v>
      </c>
      <c r="I176" s="107">
        <v>3180.07</v>
      </c>
      <c r="J176" s="107">
        <v>3201.32</v>
      </c>
      <c r="K176" s="107">
        <v>3201.32</v>
      </c>
      <c r="L176" s="100"/>
    </row>
    <row r="177" spans="1:12" x14ac:dyDescent="0.3">
      <c r="A177" s="98" t="s">
        <v>679</v>
      </c>
      <c r="B177" s="85" t="s">
        <v>379</v>
      </c>
      <c r="C177" s="86"/>
      <c r="D177" s="86"/>
      <c r="E177" s="86"/>
      <c r="F177" s="86"/>
      <c r="G177" s="99" t="s">
        <v>680</v>
      </c>
      <c r="H177" s="107">
        <v>102.85</v>
      </c>
      <c r="I177" s="107">
        <v>102.85</v>
      </c>
      <c r="J177" s="107">
        <v>2881.28</v>
      </c>
      <c r="K177" s="107">
        <v>2881.28</v>
      </c>
      <c r="L177" s="100"/>
    </row>
    <row r="178" spans="1:12" x14ac:dyDescent="0.3">
      <c r="A178" s="98" t="s">
        <v>681</v>
      </c>
      <c r="B178" s="85" t="s">
        <v>379</v>
      </c>
      <c r="C178" s="86"/>
      <c r="D178" s="86"/>
      <c r="E178" s="86"/>
      <c r="F178" s="86"/>
      <c r="G178" s="99" t="s">
        <v>682</v>
      </c>
      <c r="H178" s="107">
        <v>2312.0100000000002</v>
      </c>
      <c r="I178" s="107">
        <v>2312.0100000000002</v>
      </c>
      <c r="J178" s="107">
        <v>2010.51</v>
      </c>
      <c r="K178" s="107">
        <v>2010.51</v>
      </c>
      <c r="L178" s="100"/>
    </row>
    <row r="179" spans="1:12" x14ac:dyDescent="0.3">
      <c r="A179" s="101" t="s">
        <v>379</v>
      </c>
      <c r="B179" s="85" t="s">
        <v>379</v>
      </c>
      <c r="C179" s="86"/>
      <c r="D179" s="86"/>
      <c r="E179" s="86"/>
      <c r="F179" s="86"/>
      <c r="G179" s="102" t="s">
        <v>379</v>
      </c>
      <c r="H179" s="108"/>
      <c r="I179" s="108"/>
      <c r="J179" s="108"/>
      <c r="K179" s="108"/>
      <c r="L179" s="103"/>
    </row>
    <row r="180" spans="1:12" x14ac:dyDescent="0.3">
      <c r="A180" s="93" t="s">
        <v>683</v>
      </c>
      <c r="B180" s="85" t="s">
        <v>379</v>
      </c>
      <c r="C180" s="86"/>
      <c r="D180" s="86"/>
      <c r="E180" s="94" t="s">
        <v>684</v>
      </c>
      <c r="F180" s="95"/>
      <c r="G180" s="95"/>
      <c r="H180" s="84">
        <v>556489.30000000005</v>
      </c>
      <c r="I180" s="84">
        <v>752701.68</v>
      </c>
      <c r="J180" s="84">
        <v>484614.32</v>
      </c>
      <c r="K180" s="84">
        <v>288401.94</v>
      </c>
      <c r="L180" s="96"/>
    </row>
    <row r="181" spans="1:12" x14ac:dyDescent="0.3">
      <c r="A181" s="93" t="s">
        <v>685</v>
      </c>
      <c r="B181" s="85" t="s">
        <v>379</v>
      </c>
      <c r="C181" s="86"/>
      <c r="D181" s="86"/>
      <c r="E181" s="86"/>
      <c r="F181" s="94" t="s">
        <v>684</v>
      </c>
      <c r="G181" s="95"/>
      <c r="H181" s="84">
        <v>556489.30000000005</v>
      </c>
      <c r="I181" s="84">
        <v>752701.68</v>
      </c>
      <c r="J181" s="84">
        <v>484614.32</v>
      </c>
      <c r="K181" s="84">
        <v>288401.94</v>
      </c>
      <c r="L181" s="96"/>
    </row>
    <row r="182" spans="1:12" x14ac:dyDescent="0.3">
      <c r="A182" s="98" t="s">
        <v>686</v>
      </c>
      <c r="B182" s="85" t="s">
        <v>379</v>
      </c>
      <c r="C182" s="86"/>
      <c r="D182" s="86"/>
      <c r="E182" s="86"/>
      <c r="F182" s="86"/>
      <c r="G182" s="99" t="s">
        <v>687</v>
      </c>
      <c r="H182" s="107">
        <v>469969.74</v>
      </c>
      <c r="I182" s="107">
        <v>666182.12</v>
      </c>
      <c r="J182" s="107">
        <v>484614.32</v>
      </c>
      <c r="K182" s="107">
        <v>288401.94</v>
      </c>
      <c r="L182" s="100"/>
    </row>
    <row r="183" spans="1:12" x14ac:dyDescent="0.3">
      <c r="A183" s="98" t="s">
        <v>1125</v>
      </c>
      <c r="B183" s="85" t="s">
        <v>379</v>
      </c>
      <c r="C183" s="86"/>
      <c r="D183" s="86"/>
      <c r="E183" s="86"/>
      <c r="F183" s="86"/>
      <c r="G183" s="99" t="s">
        <v>1126</v>
      </c>
      <c r="H183" s="107">
        <v>86519.56</v>
      </c>
      <c r="I183" s="107">
        <v>86519.56</v>
      </c>
      <c r="J183" s="107">
        <v>0</v>
      </c>
      <c r="K183" s="107">
        <v>0</v>
      </c>
      <c r="L183" s="100"/>
    </row>
    <row r="184" spans="1:12" x14ac:dyDescent="0.3">
      <c r="A184" s="101" t="s">
        <v>379</v>
      </c>
      <c r="B184" s="85" t="s">
        <v>379</v>
      </c>
      <c r="C184" s="86"/>
      <c r="D184" s="86"/>
      <c r="E184" s="86"/>
      <c r="F184" s="86"/>
      <c r="G184" s="102" t="s">
        <v>379</v>
      </c>
      <c r="H184" s="108"/>
      <c r="I184" s="108"/>
      <c r="J184" s="108"/>
      <c r="K184" s="108"/>
      <c r="L184" s="103"/>
    </row>
    <row r="185" spans="1:12" x14ac:dyDescent="0.3">
      <c r="A185" s="93" t="s">
        <v>688</v>
      </c>
      <c r="B185" s="85" t="s">
        <v>379</v>
      </c>
      <c r="C185" s="86"/>
      <c r="D185" s="86"/>
      <c r="E185" s="94" t="s">
        <v>446</v>
      </c>
      <c r="F185" s="95"/>
      <c r="G185" s="95"/>
      <c r="H185" s="84">
        <v>170.83</v>
      </c>
      <c r="I185" s="84">
        <v>154.83000000000001</v>
      </c>
      <c r="J185" s="84">
        <v>170</v>
      </c>
      <c r="K185" s="84">
        <v>186</v>
      </c>
      <c r="L185" s="96"/>
    </row>
    <row r="186" spans="1:12" x14ac:dyDescent="0.3">
      <c r="A186" s="93" t="s">
        <v>689</v>
      </c>
      <c r="B186" s="85" t="s">
        <v>379</v>
      </c>
      <c r="C186" s="86"/>
      <c r="D186" s="86"/>
      <c r="E186" s="86"/>
      <c r="F186" s="94" t="s">
        <v>446</v>
      </c>
      <c r="G186" s="95"/>
      <c r="H186" s="84">
        <v>170.83</v>
      </c>
      <c r="I186" s="84">
        <v>154.83000000000001</v>
      </c>
      <c r="J186" s="84">
        <v>170</v>
      </c>
      <c r="K186" s="84">
        <v>186</v>
      </c>
      <c r="L186" s="96"/>
    </row>
    <row r="187" spans="1:12" x14ac:dyDescent="0.3">
      <c r="A187" s="98" t="s">
        <v>690</v>
      </c>
      <c r="B187" s="85" t="s">
        <v>379</v>
      </c>
      <c r="C187" s="86"/>
      <c r="D187" s="86"/>
      <c r="E187" s="86"/>
      <c r="F187" s="86"/>
      <c r="G187" s="99" t="s">
        <v>691</v>
      </c>
      <c r="H187" s="107">
        <v>170.83</v>
      </c>
      <c r="I187" s="107">
        <v>154.83000000000001</v>
      </c>
      <c r="J187" s="107">
        <v>170</v>
      </c>
      <c r="K187" s="107">
        <v>186</v>
      </c>
      <c r="L187" s="100"/>
    </row>
    <row r="188" spans="1:12" x14ac:dyDescent="0.3">
      <c r="A188" s="101" t="s">
        <v>379</v>
      </c>
      <c r="B188" s="85" t="s">
        <v>379</v>
      </c>
      <c r="C188" s="86"/>
      <c r="D188" s="86"/>
      <c r="E188" s="86"/>
      <c r="F188" s="86"/>
      <c r="G188" s="102" t="s">
        <v>379</v>
      </c>
      <c r="H188" s="108"/>
      <c r="I188" s="108"/>
      <c r="J188" s="108"/>
      <c r="K188" s="108"/>
      <c r="L188" s="103"/>
    </row>
    <row r="189" spans="1:12" x14ac:dyDescent="0.3">
      <c r="A189" s="93" t="s">
        <v>692</v>
      </c>
      <c r="B189" s="85" t="s">
        <v>379</v>
      </c>
      <c r="C189" s="86"/>
      <c r="D189" s="94" t="s">
        <v>693</v>
      </c>
      <c r="E189" s="95"/>
      <c r="F189" s="95"/>
      <c r="G189" s="95"/>
      <c r="H189" s="84">
        <v>5357018.01</v>
      </c>
      <c r="I189" s="84">
        <v>1319028.33</v>
      </c>
      <c r="J189" s="84">
        <v>1747042.76</v>
      </c>
      <c r="K189" s="84">
        <v>5785032.4400000004</v>
      </c>
      <c r="L189" s="96"/>
    </row>
    <row r="190" spans="1:12" x14ac:dyDescent="0.3">
      <c r="A190" s="93" t="s">
        <v>694</v>
      </c>
      <c r="B190" s="85" t="s">
        <v>379</v>
      </c>
      <c r="C190" s="86"/>
      <c r="D190" s="86"/>
      <c r="E190" s="94" t="s">
        <v>693</v>
      </c>
      <c r="F190" s="95"/>
      <c r="G190" s="95"/>
      <c r="H190" s="84">
        <v>5357018.01</v>
      </c>
      <c r="I190" s="84">
        <v>1319028.33</v>
      </c>
      <c r="J190" s="84">
        <v>1747042.76</v>
      </c>
      <c r="K190" s="84">
        <v>5785032.4400000004</v>
      </c>
      <c r="L190" s="96"/>
    </row>
    <row r="191" spans="1:12" x14ac:dyDescent="0.3">
      <c r="A191" s="93" t="s">
        <v>695</v>
      </c>
      <c r="B191" s="85" t="s">
        <v>379</v>
      </c>
      <c r="C191" s="86"/>
      <c r="D191" s="86"/>
      <c r="E191" s="86"/>
      <c r="F191" s="94" t="s">
        <v>693</v>
      </c>
      <c r="G191" s="95"/>
      <c r="H191" s="84">
        <v>5357018.01</v>
      </c>
      <c r="I191" s="84">
        <v>1319028.33</v>
      </c>
      <c r="J191" s="84">
        <v>1747042.76</v>
      </c>
      <c r="K191" s="84">
        <v>5785032.4400000004</v>
      </c>
      <c r="L191" s="96"/>
    </row>
    <row r="192" spans="1:12" x14ac:dyDescent="0.3">
      <c r="A192" s="98" t="s">
        <v>696</v>
      </c>
      <c r="B192" s="85" t="s">
        <v>379</v>
      </c>
      <c r="C192" s="86"/>
      <c r="D192" s="86"/>
      <c r="E192" s="86"/>
      <c r="F192" s="86"/>
      <c r="G192" s="99" t="s">
        <v>697</v>
      </c>
      <c r="H192" s="107">
        <v>5357018.01</v>
      </c>
      <c r="I192" s="107">
        <v>1319028.33</v>
      </c>
      <c r="J192" s="107">
        <v>1747042.76</v>
      </c>
      <c r="K192" s="107">
        <v>5785032.4400000004</v>
      </c>
      <c r="L192" s="100"/>
    </row>
    <row r="193" spans="1:12" x14ac:dyDescent="0.3">
      <c r="A193" s="93" t="s">
        <v>379</v>
      </c>
      <c r="B193" s="85" t="s">
        <v>379</v>
      </c>
      <c r="C193" s="86"/>
      <c r="D193" s="94" t="s">
        <v>379</v>
      </c>
      <c r="E193" s="95"/>
      <c r="F193" s="95"/>
      <c r="G193" s="95"/>
      <c r="H193" s="106"/>
      <c r="I193" s="106"/>
      <c r="J193" s="106"/>
      <c r="K193" s="106"/>
      <c r="L193" s="95"/>
    </row>
    <row r="194" spans="1:12" x14ac:dyDescent="0.3">
      <c r="A194" s="93" t="s">
        <v>698</v>
      </c>
      <c r="B194" s="97" t="s">
        <v>379</v>
      </c>
      <c r="C194" s="94" t="s">
        <v>699</v>
      </c>
      <c r="D194" s="95"/>
      <c r="E194" s="95"/>
      <c r="F194" s="95"/>
      <c r="G194" s="95"/>
      <c r="H194" s="84">
        <v>22686431.960000001</v>
      </c>
      <c r="I194" s="84">
        <v>260694.82</v>
      </c>
      <c r="J194" s="84">
        <v>7211.71</v>
      </c>
      <c r="K194" s="84">
        <v>22432948.850000001</v>
      </c>
      <c r="L194" s="96"/>
    </row>
    <row r="195" spans="1:12" x14ac:dyDescent="0.3">
      <c r="A195" s="93" t="s">
        <v>700</v>
      </c>
      <c r="B195" s="85" t="s">
        <v>379</v>
      </c>
      <c r="C195" s="86"/>
      <c r="D195" s="94" t="s">
        <v>701</v>
      </c>
      <c r="E195" s="95"/>
      <c r="F195" s="95"/>
      <c r="G195" s="95"/>
      <c r="H195" s="84">
        <v>13031877.27</v>
      </c>
      <c r="I195" s="84">
        <v>260694.82</v>
      </c>
      <c r="J195" s="84">
        <v>7211.71</v>
      </c>
      <c r="K195" s="84">
        <v>12778394.16</v>
      </c>
      <c r="L195" s="96"/>
    </row>
    <row r="196" spans="1:12" x14ac:dyDescent="0.3">
      <c r="A196" s="93" t="s">
        <v>702</v>
      </c>
      <c r="B196" s="85" t="s">
        <v>379</v>
      </c>
      <c r="C196" s="86"/>
      <c r="D196" s="86"/>
      <c r="E196" s="94" t="s">
        <v>703</v>
      </c>
      <c r="F196" s="95"/>
      <c r="G196" s="95"/>
      <c r="H196" s="84">
        <v>12923381.26</v>
      </c>
      <c r="I196" s="84">
        <v>258737.63</v>
      </c>
      <c r="J196" s="84">
        <v>6876.09</v>
      </c>
      <c r="K196" s="84">
        <v>12671519.720000001</v>
      </c>
      <c r="L196" s="96"/>
    </row>
    <row r="197" spans="1:12" x14ac:dyDescent="0.3">
      <c r="A197" s="93" t="s">
        <v>704</v>
      </c>
      <c r="B197" s="85" t="s">
        <v>379</v>
      </c>
      <c r="C197" s="86"/>
      <c r="D197" s="86"/>
      <c r="E197" s="86"/>
      <c r="F197" s="94" t="s">
        <v>703</v>
      </c>
      <c r="G197" s="95"/>
      <c r="H197" s="84">
        <v>12923381.26</v>
      </c>
      <c r="I197" s="84">
        <v>258737.63</v>
      </c>
      <c r="J197" s="84">
        <v>6876.09</v>
      </c>
      <c r="K197" s="84">
        <v>12671519.720000001</v>
      </c>
      <c r="L197" s="109">
        <f>I197-J197</f>
        <v>251861.54</v>
      </c>
    </row>
    <row r="198" spans="1:12" x14ac:dyDescent="0.3">
      <c r="A198" s="98" t="s">
        <v>705</v>
      </c>
      <c r="B198" s="85" t="s">
        <v>379</v>
      </c>
      <c r="C198" s="86"/>
      <c r="D198" s="86"/>
      <c r="E198" s="86"/>
      <c r="F198" s="86"/>
      <c r="G198" s="99" t="s">
        <v>706</v>
      </c>
      <c r="H198" s="107">
        <v>10730857.960000001</v>
      </c>
      <c r="I198" s="107">
        <v>220667.47</v>
      </c>
      <c r="J198" s="107">
        <v>6876.09</v>
      </c>
      <c r="K198" s="107">
        <v>10517066.58</v>
      </c>
      <c r="L198" s="100"/>
    </row>
    <row r="199" spans="1:12" x14ac:dyDescent="0.3">
      <c r="A199" s="98" t="s">
        <v>707</v>
      </c>
      <c r="B199" s="85" t="s">
        <v>379</v>
      </c>
      <c r="C199" s="86"/>
      <c r="D199" s="86"/>
      <c r="E199" s="86"/>
      <c r="F199" s="86"/>
      <c r="G199" s="99" t="s">
        <v>708</v>
      </c>
      <c r="H199" s="107">
        <v>391716.08</v>
      </c>
      <c r="I199" s="107">
        <v>8599.31</v>
      </c>
      <c r="J199" s="107">
        <v>0</v>
      </c>
      <c r="K199" s="107">
        <v>383116.77</v>
      </c>
      <c r="L199" s="100"/>
    </row>
    <row r="200" spans="1:12" x14ac:dyDescent="0.3">
      <c r="A200" s="98" t="s">
        <v>709</v>
      </c>
      <c r="B200" s="85" t="s">
        <v>379</v>
      </c>
      <c r="C200" s="86"/>
      <c r="D200" s="86"/>
      <c r="E200" s="86"/>
      <c r="F200" s="86"/>
      <c r="G200" s="99" t="s">
        <v>710</v>
      </c>
      <c r="H200" s="107">
        <v>36582.17</v>
      </c>
      <c r="I200" s="107">
        <v>415.93</v>
      </c>
      <c r="J200" s="107">
        <v>0</v>
      </c>
      <c r="K200" s="107">
        <v>36166.239999999998</v>
      </c>
      <c r="L200" s="100"/>
    </row>
    <row r="201" spans="1:12" x14ac:dyDescent="0.3">
      <c r="A201" s="98" t="s">
        <v>711</v>
      </c>
      <c r="B201" s="85" t="s">
        <v>379</v>
      </c>
      <c r="C201" s="86"/>
      <c r="D201" s="86"/>
      <c r="E201" s="86"/>
      <c r="F201" s="86"/>
      <c r="G201" s="99" t="s">
        <v>712</v>
      </c>
      <c r="H201" s="107">
        <v>407725.11</v>
      </c>
      <c r="I201" s="107">
        <v>6922.96</v>
      </c>
      <c r="J201" s="107">
        <v>0</v>
      </c>
      <c r="K201" s="107">
        <v>400802.15</v>
      </c>
      <c r="L201" s="100"/>
    </row>
    <row r="202" spans="1:12" x14ac:dyDescent="0.3">
      <c r="A202" s="98" t="s">
        <v>713</v>
      </c>
      <c r="B202" s="85" t="s">
        <v>379</v>
      </c>
      <c r="C202" s="86"/>
      <c r="D202" s="86"/>
      <c r="E202" s="86"/>
      <c r="F202" s="86"/>
      <c r="G202" s="99" t="s">
        <v>714</v>
      </c>
      <c r="H202" s="107">
        <v>327013.58</v>
      </c>
      <c r="I202" s="107">
        <v>5919.58</v>
      </c>
      <c r="J202" s="107">
        <v>0</v>
      </c>
      <c r="K202" s="107">
        <v>321094</v>
      </c>
      <c r="L202" s="100"/>
    </row>
    <row r="203" spans="1:12" x14ac:dyDescent="0.3">
      <c r="A203" s="98" t="s">
        <v>715</v>
      </c>
      <c r="B203" s="85" t="s">
        <v>379</v>
      </c>
      <c r="C203" s="86"/>
      <c r="D203" s="86"/>
      <c r="E203" s="86"/>
      <c r="F203" s="86"/>
      <c r="G203" s="99" t="s">
        <v>716</v>
      </c>
      <c r="H203" s="107">
        <v>1029486.36</v>
      </c>
      <c r="I203" s="107">
        <v>16212.38</v>
      </c>
      <c r="J203" s="107">
        <v>0</v>
      </c>
      <c r="K203" s="107">
        <v>1013273.98</v>
      </c>
      <c r="L203" s="100"/>
    </row>
    <row r="204" spans="1:12" x14ac:dyDescent="0.3">
      <c r="A204" s="101" t="s">
        <v>379</v>
      </c>
      <c r="B204" s="85" t="s">
        <v>379</v>
      </c>
      <c r="C204" s="86"/>
      <c r="D204" s="86"/>
      <c r="E204" s="86"/>
      <c r="F204" s="86"/>
      <c r="G204" s="102" t="s">
        <v>379</v>
      </c>
      <c r="H204" s="108"/>
      <c r="I204" s="108"/>
      <c r="J204" s="108"/>
      <c r="K204" s="108"/>
      <c r="L204" s="103"/>
    </row>
    <row r="205" spans="1:12" x14ac:dyDescent="0.3">
      <c r="A205" s="93" t="s">
        <v>717</v>
      </c>
      <c r="B205" s="85" t="s">
        <v>379</v>
      </c>
      <c r="C205" s="86"/>
      <c r="D205" s="86"/>
      <c r="E205" s="94" t="s">
        <v>718</v>
      </c>
      <c r="F205" s="95"/>
      <c r="G205" s="95"/>
      <c r="H205" s="84">
        <v>41369.71</v>
      </c>
      <c r="I205" s="84">
        <v>1957.19</v>
      </c>
      <c r="J205" s="84">
        <v>0</v>
      </c>
      <c r="K205" s="84">
        <v>39412.519999999997</v>
      </c>
      <c r="L205" s="96"/>
    </row>
    <row r="206" spans="1:12" x14ac:dyDescent="0.3">
      <c r="A206" s="93" t="s">
        <v>719</v>
      </c>
      <c r="B206" s="85" t="s">
        <v>379</v>
      </c>
      <c r="C206" s="86"/>
      <c r="D206" s="86"/>
      <c r="E206" s="86"/>
      <c r="F206" s="94" t="s">
        <v>718</v>
      </c>
      <c r="G206" s="95"/>
      <c r="H206" s="84">
        <v>41369.71</v>
      </c>
      <c r="I206" s="84">
        <v>1957.19</v>
      </c>
      <c r="J206" s="84">
        <v>0</v>
      </c>
      <c r="K206" s="84">
        <v>39412.519999999997</v>
      </c>
      <c r="L206" s="96"/>
    </row>
    <row r="207" spans="1:12" x14ac:dyDescent="0.3">
      <c r="A207" s="98" t="s">
        <v>720</v>
      </c>
      <c r="B207" s="85" t="s">
        <v>379</v>
      </c>
      <c r="C207" s="86"/>
      <c r="D207" s="86"/>
      <c r="E207" s="86"/>
      <c r="F207" s="86"/>
      <c r="G207" s="99" t="s">
        <v>721</v>
      </c>
      <c r="H207" s="107">
        <v>41369.71</v>
      </c>
      <c r="I207" s="107">
        <v>1957.19</v>
      </c>
      <c r="J207" s="107">
        <v>0</v>
      </c>
      <c r="K207" s="107">
        <v>39412.519999999997</v>
      </c>
      <c r="L207" s="100"/>
    </row>
    <row r="208" spans="1:12" x14ac:dyDescent="0.3">
      <c r="A208" s="101" t="s">
        <v>379</v>
      </c>
      <c r="B208" s="85" t="s">
        <v>379</v>
      </c>
      <c r="C208" s="86"/>
      <c r="D208" s="86"/>
      <c r="E208" s="86"/>
      <c r="F208" s="86"/>
      <c r="G208" s="102" t="s">
        <v>379</v>
      </c>
      <c r="H208" s="108"/>
      <c r="I208" s="108"/>
      <c r="J208" s="108"/>
      <c r="K208" s="108"/>
      <c r="L208" s="103"/>
    </row>
    <row r="209" spans="1:12" x14ac:dyDescent="0.3">
      <c r="A209" s="93" t="s">
        <v>722</v>
      </c>
      <c r="B209" s="85" t="s">
        <v>379</v>
      </c>
      <c r="C209" s="86"/>
      <c r="D209" s="86"/>
      <c r="E209" s="94" t="s">
        <v>723</v>
      </c>
      <c r="F209" s="95"/>
      <c r="G209" s="95"/>
      <c r="H209" s="84">
        <v>67126.3</v>
      </c>
      <c r="I209" s="84">
        <v>0</v>
      </c>
      <c r="J209" s="84">
        <v>335.62</v>
      </c>
      <c r="K209" s="84">
        <v>67461.919999999998</v>
      </c>
      <c r="L209" s="96"/>
    </row>
    <row r="210" spans="1:12" x14ac:dyDescent="0.3">
      <c r="A210" s="93" t="s">
        <v>724</v>
      </c>
      <c r="B210" s="85" t="s">
        <v>379</v>
      </c>
      <c r="C210" s="86"/>
      <c r="D210" s="86"/>
      <c r="E210" s="86"/>
      <c r="F210" s="94" t="s">
        <v>723</v>
      </c>
      <c r="G210" s="95"/>
      <c r="H210" s="84">
        <v>67126.3</v>
      </c>
      <c r="I210" s="84">
        <v>0</v>
      </c>
      <c r="J210" s="84">
        <v>335.62</v>
      </c>
      <c r="K210" s="84">
        <v>67461.919999999998</v>
      </c>
      <c r="L210" s="96"/>
    </row>
    <row r="211" spans="1:12" x14ac:dyDescent="0.3">
      <c r="A211" s="98" t="s">
        <v>725</v>
      </c>
      <c r="B211" s="85" t="s">
        <v>379</v>
      </c>
      <c r="C211" s="86"/>
      <c r="D211" s="86"/>
      <c r="E211" s="86"/>
      <c r="F211" s="86"/>
      <c r="G211" s="99" t="s">
        <v>726</v>
      </c>
      <c r="H211" s="107">
        <v>67126.3</v>
      </c>
      <c r="I211" s="107">
        <v>0</v>
      </c>
      <c r="J211" s="107">
        <v>335.62</v>
      </c>
      <c r="K211" s="107">
        <v>67461.919999999998</v>
      </c>
      <c r="L211" s="100"/>
    </row>
    <row r="212" spans="1:12" x14ac:dyDescent="0.3">
      <c r="A212" s="101" t="s">
        <v>379</v>
      </c>
      <c r="B212" s="85" t="s">
        <v>379</v>
      </c>
      <c r="C212" s="86"/>
      <c r="D212" s="86"/>
      <c r="E212" s="86"/>
      <c r="F212" s="86"/>
      <c r="G212" s="102" t="s">
        <v>379</v>
      </c>
      <c r="H212" s="108"/>
      <c r="I212" s="108"/>
      <c r="J212" s="108"/>
      <c r="K212" s="108"/>
      <c r="L212" s="103"/>
    </row>
    <row r="213" spans="1:12" x14ac:dyDescent="0.3">
      <c r="A213" s="93" t="s">
        <v>727</v>
      </c>
      <c r="B213" s="85" t="s">
        <v>379</v>
      </c>
      <c r="C213" s="86"/>
      <c r="D213" s="94" t="s">
        <v>728</v>
      </c>
      <c r="E213" s="95"/>
      <c r="F213" s="95"/>
      <c r="G213" s="95"/>
      <c r="H213" s="84">
        <v>9654554.6899999995</v>
      </c>
      <c r="I213" s="84">
        <v>0</v>
      </c>
      <c r="J213" s="84">
        <v>0</v>
      </c>
      <c r="K213" s="84">
        <v>9654554.6899999995</v>
      </c>
      <c r="L213" s="96"/>
    </row>
    <row r="214" spans="1:12" x14ac:dyDescent="0.3">
      <c r="A214" s="93" t="s">
        <v>729</v>
      </c>
      <c r="B214" s="85" t="s">
        <v>379</v>
      </c>
      <c r="C214" s="86"/>
      <c r="D214" s="86"/>
      <c r="E214" s="94" t="s">
        <v>728</v>
      </c>
      <c r="F214" s="95"/>
      <c r="G214" s="95"/>
      <c r="H214" s="84">
        <v>9654554.6899999995</v>
      </c>
      <c r="I214" s="84">
        <v>0</v>
      </c>
      <c r="J214" s="84">
        <v>0</v>
      </c>
      <c r="K214" s="84">
        <v>9654554.6899999995</v>
      </c>
      <c r="L214" s="96"/>
    </row>
    <row r="215" spans="1:12" x14ac:dyDescent="0.3">
      <c r="A215" s="93" t="s">
        <v>730</v>
      </c>
      <c r="B215" s="85" t="s">
        <v>379</v>
      </c>
      <c r="C215" s="86"/>
      <c r="D215" s="86"/>
      <c r="E215" s="86"/>
      <c r="F215" s="94" t="s">
        <v>731</v>
      </c>
      <c r="G215" s="95"/>
      <c r="H215" s="84">
        <v>9654554.6899999995</v>
      </c>
      <c r="I215" s="84">
        <v>0</v>
      </c>
      <c r="J215" s="84">
        <v>0</v>
      </c>
      <c r="K215" s="84">
        <v>9654554.6899999995</v>
      </c>
      <c r="L215" s="96"/>
    </row>
    <row r="216" spans="1:12" x14ac:dyDescent="0.3">
      <c r="A216" s="98" t="s">
        <v>732</v>
      </c>
      <c r="B216" s="85" t="s">
        <v>379</v>
      </c>
      <c r="C216" s="86"/>
      <c r="D216" s="86"/>
      <c r="E216" s="86"/>
      <c r="F216" s="86"/>
      <c r="G216" s="99" t="s">
        <v>492</v>
      </c>
      <c r="H216" s="107">
        <v>29585</v>
      </c>
      <c r="I216" s="107">
        <v>0</v>
      </c>
      <c r="J216" s="107">
        <v>0</v>
      </c>
      <c r="K216" s="107">
        <v>29585</v>
      </c>
      <c r="L216" s="100"/>
    </row>
    <row r="217" spans="1:12" x14ac:dyDescent="0.3">
      <c r="A217" s="98" t="s">
        <v>733</v>
      </c>
      <c r="B217" s="85" t="s">
        <v>379</v>
      </c>
      <c r="C217" s="86"/>
      <c r="D217" s="86"/>
      <c r="E217" s="86"/>
      <c r="F217" s="86"/>
      <c r="G217" s="99" t="s">
        <v>623</v>
      </c>
      <c r="H217" s="107">
        <v>1267564.69</v>
      </c>
      <c r="I217" s="107">
        <v>0</v>
      </c>
      <c r="J217" s="107">
        <v>0</v>
      </c>
      <c r="K217" s="107">
        <v>1267564.69</v>
      </c>
      <c r="L217" s="100"/>
    </row>
    <row r="218" spans="1:12" x14ac:dyDescent="0.3">
      <c r="A218" s="98" t="s">
        <v>734</v>
      </c>
      <c r="B218" s="85" t="s">
        <v>379</v>
      </c>
      <c r="C218" s="86"/>
      <c r="D218" s="86"/>
      <c r="E218" s="86"/>
      <c r="F218" s="86"/>
      <c r="G218" s="99" t="s">
        <v>625</v>
      </c>
      <c r="H218" s="107">
        <v>35000</v>
      </c>
      <c r="I218" s="107">
        <v>0</v>
      </c>
      <c r="J218" s="107">
        <v>0</v>
      </c>
      <c r="K218" s="107">
        <v>35000</v>
      </c>
      <c r="L218" s="100"/>
    </row>
    <row r="219" spans="1:12" x14ac:dyDescent="0.3">
      <c r="A219" s="98" t="s">
        <v>735</v>
      </c>
      <c r="B219" s="85" t="s">
        <v>379</v>
      </c>
      <c r="C219" s="86"/>
      <c r="D219" s="86"/>
      <c r="E219" s="86"/>
      <c r="F219" s="86"/>
      <c r="G219" s="99" t="s">
        <v>627</v>
      </c>
      <c r="H219" s="107">
        <v>150000</v>
      </c>
      <c r="I219" s="107">
        <v>0</v>
      </c>
      <c r="J219" s="107">
        <v>0</v>
      </c>
      <c r="K219" s="107">
        <v>150000</v>
      </c>
      <c r="L219" s="100"/>
    </row>
    <row r="220" spans="1:12" x14ac:dyDescent="0.3">
      <c r="A220" s="98" t="s">
        <v>736</v>
      </c>
      <c r="B220" s="85" t="s">
        <v>379</v>
      </c>
      <c r="C220" s="86"/>
      <c r="D220" s="86"/>
      <c r="E220" s="86"/>
      <c r="F220" s="86"/>
      <c r="G220" s="99" t="s">
        <v>629</v>
      </c>
      <c r="H220" s="107">
        <v>8172405</v>
      </c>
      <c r="I220" s="107">
        <v>0</v>
      </c>
      <c r="J220" s="107">
        <v>0</v>
      </c>
      <c r="K220" s="107">
        <v>8172405</v>
      </c>
      <c r="L220" s="100"/>
    </row>
    <row r="221" spans="1:12" x14ac:dyDescent="0.3">
      <c r="A221" s="101" t="s">
        <v>379</v>
      </c>
      <c r="B221" s="85" t="s">
        <v>379</v>
      </c>
      <c r="C221" s="86"/>
      <c r="D221" s="86"/>
      <c r="E221" s="86"/>
      <c r="F221" s="86"/>
      <c r="G221" s="102" t="s">
        <v>379</v>
      </c>
      <c r="H221" s="108"/>
      <c r="I221" s="108"/>
      <c r="J221" s="108"/>
      <c r="K221" s="108"/>
      <c r="L221" s="103"/>
    </row>
    <row r="222" spans="1:12" x14ac:dyDescent="0.3">
      <c r="A222" s="93" t="s">
        <v>737</v>
      </c>
      <c r="B222" s="97" t="s">
        <v>379</v>
      </c>
      <c r="C222" s="94" t="s">
        <v>738</v>
      </c>
      <c r="D222" s="95"/>
      <c r="E222" s="95"/>
      <c r="F222" s="95"/>
      <c r="G222" s="95"/>
      <c r="H222" s="84">
        <v>-463740.7</v>
      </c>
      <c r="I222" s="84">
        <v>0</v>
      </c>
      <c r="J222" s="84">
        <v>0</v>
      </c>
      <c r="K222" s="84">
        <v>-463740.7</v>
      </c>
      <c r="L222" s="96"/>
    </row>
    <row r="223" spans="1:12" x14ac:dyDescent="0.3">
      <c r="A223" s="93" t="s">
        <v>739</v>
      </c>
      <c r="B223" s="85" t="s">
        <v>379</v>
      </c>
      <c r="C223" s="86"/>
      <c r="D223" s="94" t="s">
        <v>740</v>
      </c>
      <c r="E223" s="95"/>
      <c r="F223" s="95"/>
      <c r="G223" s="95"/>
      <c r="H223" s="84">
        <v>-463740.7</v>
      </c>
      <c r="I223" s="84">
        <v>0</v>
      </c>
      <c r="J223" s="84">
        <v>0</v>
      </c>
      <c r="K223" s="84">
        <v>-463740.7</v>
      </c>
      <c r="L223" s="96"/>
    </row>
    <row r="224" spans="1:12" x14ac:dyDescent="0.3">
      <c r="A224" s="93" t="s">
        <v>741</v>
      </c>
      <c r="B224" s="85" t="s">
        <v>379</v>
      </c>
      <c r="C224" s="86"/>
      <c r="D224" s="86"/>
      <c r="E224" s="94" t="s">
        <v>742</v>
      </c>
      <c r="F224" s="95"/>
      <c r="G224" s="95"/>
      <c r="H224" s="84">
        <v>-463740.7</v>
      </c>
      <c r="I224" s="84">
        <v>0</v>
      </c>
      <c r="J224" s="84">
        <v>0</v>
      </c>
      <c r="K224" s="84">
        <v>-463740.7</v>
      </c>
      <c r="L224" s="96"/>
    </row>
    <row r="225" spans="1:12" x14ac:dyDescent="0.3">
      <c r="A225" s="93" t="s">
        <v>743</v>
      </c>
      <c r="B225" s="85" t="s">
        <v>379</v>
      </c>
      <c r="C225" s="86"/>
      <c r="D225" s="86"/>
      <c r="E225" s="86"/>
      <c r="F225" s="94" t="s">
        <v>742</v>
      </c>
      <c r="G225" s="95"/>
      <c r="H225" s="84">
        <v>-463740.7</v>
      </c>
      <c r="I225" s="84">
        <v>0</v>
      </c>
      <c r="J225" s="84">
        <v>0</v>
      </c>
      <c r="K225" s="84">
        <v>-463740.7</v>
      </c>
      <c r="L225" s="96"/>
    </row>
    <row r="226" spans="1:12" x14ac:dyDescent="0.3">
      <c r="A226" s="98" t="s">
        <v>744</v>
      </c>
      <c r="B226" s="85" t="s">
        <v>379</v>
      </c>
      <c r="C226" s="86"/>
      <c r="D226" s="86"/>
      <c r="E226" s="86"/>
      <c r="F226" s="86"/>
      <c r="G226" s="99" t="s">
        <v>745</v>
      </c>
      <c r="H226" s="107">
        <v>-463740.7</v>
      </c>
      <c r="I226" s="107">
        <v>0</v>
      </c>
      <c r="J226" s="107">
        <v>0</v>
      </c>
      <c r="K226" s="107">
        <v>-463740.7</v>
      </c>
      <c r="L226" s="100"/>
    </row>
    <row r="227" spans="1:12" x14ac:dyDescent="0.3">
      <c r="A227" s="101" t="s">
        <v>379</v>
      </c>
      <c r="B227" s="85" t="s">
        <v>379</v>
      </c>
      <c r="C227" s="86"/>
      <c r="D227" s="86"/>
      <c r="E227" s="86"/>
      <c r="F227" s="86"/>
      <c r="G227" s="102" t="s">
        <v>379</v>
      </c>
      <c r="H227" s="108"/>
      <c r="I227" s="108"/>
      <c r="J227" s="108"/>
      <c r="K227" s="108"/>
      <c r="L227" s="103"/>
    </row>
    <row r="228" spans="1:12" x14ac:dyDescent="0.3">
      <c r="A228" s="93" t="s">
        <v>746</v>
      </c>
      <c r="B228" s="94" t="s">
        <v>747</v>
      </c>
      <c r="C228" s="95"/>
      <c r="D228" s="95"/>
      <c r="E228" s="95"/>
      <c r="F228" s="95"/>
      <c r="G228" s="95"/>
      <c r="H228" s="84">
        <v>2188847.2400000002</v>
      </c>
      <c r="I228" s="84">
        <v>2355359.2799999998</v>
      </c>
      <c r="J228" s="84">
        <v>585434.71</v>
      </c>
      <c r="K228" s="84">
        <v>3958771.81</v>
      </c>
      <c r="L228" s="109">
        <f>I228-J228</f>
        <v>1769924.5699999998</v>
      </c>
    </row>
    <row r="229" spans="1:12" x14ac:dyDescent="0.3">
      <c r="A229" s="93" t="s">
        <v>748</v>
      </c>
      <c r="B229" s="97" t="s">
        <v>379</v>
      </c>
      <c r="C229" s="94" t="s">
        <v>749</v>
      </c>
      <c r="D229" s="95"/>
      <c r="E229" s="95"/>
      <c r="F229" s="95"/>
      <c r="G229" s="95"/>
      <c r="H229" s="84">
        <v>1015658.08</v>
      </c>
      <c r="I229" s="84">
        <v>1499779.05</v>
      </c>
      <c r="J229" s="84">
        <v>585434.71</v>
      </c>
      <c r="K229" s="84">
        <v>1930002.42</v>
      </c>
      <c r="L229" s="96"/>
    </row>
    <row r="230" spans="1:12" x14ac:dyDescent="0.3">
      <c r="A230" s="93" t="s">
        <v>750</v>
      </c>
      <c r="B230" s="85" t="s">
        <v>379</v>
      </c>
      <c r="C230" s="86"/>
      <c r="D230" s="94" t="s">
        <v>751</v>
      </c>
      <c r="E230" s="95"/>
      <c r="F230" s="95"/>
      <c r="G230" s="95"/>
      <c r="H230" s="84">
        <v>604495.22</v>
      </c>
      <c r="I230" s="84">
        <v>1292401.97</v>
      </c>
      <c r="J230" s="84">
        <v>585434.71</v>
      </c>
      <c r="K230" s="84">
        <v>1311462.48</v>
      </c>
      <c r="L230" s="96"/>
    </row>
    <row r="231" spans="1:12" x14ac:dyDescent="0.3">
      <c r="A231" s="93" t="s">
        <v>752</v>
      </c>
      <c r="B231" s="85" t="s">
        <v>379</v>
      </c>
      <c r="C231" s="86"/>
      <c r="D231" s="86"/>
      <c r="E231" s="94" t="s">
        <v>753</v>
      </c>
      <c r="F231" s="95"/>
      <c r="G231" s="95"/>
      <c r="H231" s="84">
        <v>8342.15</v>
      </c>
      <c r="I231" s="84">
        <v>20779.32</v>
      </c>
      <c r="J231" s="84">
        <v>6855.38</v>
      </c>
      <c r="K231" s="84">
        <v>22266.09</v>
      </c>
      <c r="L231" s="96"/>
    </row>
    <row r="232" spans="1:12" x14ac:dyDescent="0.3">
      <c r="A232" s="93" t="s">
        <v>754</v>
      </c>
      <c r="B232" s="85" t="s">
        <v>379</v>
      </c>
      <c r="C232" s="86"/>
      <c r="D232" s="86"/>
      <c r="E232" s="86"/>
      <c r="F232" s="94" t="s">
        <v>755</v>
      </c>
      <c r="G232" s="95"/>
      <c r="H232" s="84">
        <v>3720.39</v>
      </c>
      <c r="I232" s="84">
        <v>11784.76</v>
      </c>
      <c r="J232" s="84">
        <v>4807.38</v>
      </c>
      <c r="K232" s="84">
        <v>10697.77</v>
      </c>
      <c r="L232" s="109">
        <f>I232-J232</f>
        <v>6977.38</v>
      </c>
    </row>
    <row r="233" spans="1:12" x14ac:dyDescent="0.3">
      <c r="A233" s="98" t="s">
        <v>756</v>
      </c>
      <c r="B233" s="85" t="s">
        <v>379</v>
      </c>
      <c r="C233" s="86"/>
      <c r="D233" s="86"/>
      <c r="E233" s="86"/>
      <c r="F233" s="86"/>
      <c r="G233" s="99" t="s">
        <v>757</v>
      </c>
      <c r="H233" s="107">
        <v>3643.2</v>
      </c>
      <c r="I233" s="107">
        <v>3643.2</v>
      </c>
      <c r="J233" s="107">
        <v>0</v>
      </c>
      <c r="K233" s="107">
        <v>7286.4</v>
      </c>
      <c r="L233" s="100"/>
    </row>
    <row r="234" spans="1:12" x14ac:dyDescent="0.3">
      <c r="A234" s="98" t="s">
        <v>758</v>
      </c>
      <c r="B234" s="85" t="s">
        <v>379</v>
      </c>
      <c r="C234" s="86"/>
      <c r="D234" s="86"/>
      <c r="E234" s="86"/>
      <c r="F234" s="86"/>
      <c r="G234" s="99" t="s">
        <v>759</v>
      </c>
      <c r="H234" s="107">
        <v>-2021.59</v>
      </c>
      <c r="I234" s="107">
        <v>4940.99</v>
      </c>
      <c r="J234" s="107">
        <v>4391.99</v>
      </c>
      <c r="K234" s="107">
        <v>-1472.59</v>
      </c>
      <c r="L234" s="100"/>
    </row>
    <row r="235" spans="1:12" x14ac:dyDescent="0.3">
      <c r="A235" s="98" t="s">
        <v>760</v>
      </c>
      <c r="B235" s="85" t="s">
        <v>379</v>
      </c>
      <c r="C235" s="86"/>
      <c r="D235" s="86"/>
      <c r="E235" s="86"/>
      <c r="F235" s="86"/>
      <c r="G235" s="99" t="s">
        <v>761</v>
      </c>
      <c r="H235" s="107">
        <v>411.75</v>
      </c>
      <c r="I235" s="107">
        <v>823.5</v>
      </c>
      <c r="J235" s="107">
        <v>411.75</v>
      </c>
      <c r="K235" s="107">
        <v>823.5</v>
      </c>
      <c r="L235" s="100"/>
    </row>
    <row r="236" spans="1:12" x14ac:dyDescent="0.3">
      <c r="A236" s="98" t="s">
        <v>762</v>
      </c>
      <c r="B236" s="85" t="s">
        <v>379</v>
      </c>
      <c r="C236" s="86"/>
      <c r="D236" s="86"/>
      <c r="E236" s="86"/>
      <c r="F236" s="86"/>
      <c r="G236" s="99" t="s">
        <v>763</v>
      </c>
      <c r="H236" s="107">
        <v>969.91</v>
      </c>
      <c r="I236" s="107">
        <v>969.91</v>
      </c>
      <c r="J236" s="107">
        <v>0</v>
      </c>
      <c r="K236" s="107">
        <v>1939.82</v>
      </c>
      <c r="L236" s="100"/>
    </row>
    <row r="237" spans="1:12" x14ac:dyDescent="0.3">
      <c r="A237" s="98" t="s">
        <v>764</v>
      </c>
      <c r="B237" s="85" t="s">
        <v>379</v>
      </c>
      <c r="C237" s="86"/>
      <c r="D237" s="86"/>
      <c r="E237" s="86"/>
      <c r="F237" s="86"/>
      <c r="G237" s="99" t="s">
        <v>765</v>
      </c>
      <c r="H237" s="107">
        <v>291.45999999999998</v>
      </c>
      <c r="I237" s="107">
        <v>291.45999999999998</v>
      </c>
      <c r="J237" s="107">
        <v>0</v>
      </c>
      <c r="K237" s="107">
        <v>582.91999999999996</v>
      </c>
      <c r="L237" s="100"/>
    </row>
    <row r="238" spans="1:12" x14ac:dyDescent="0.3">
      <c r="A238" s="98" t="s">
        <v>766</v>
      </c>
      <c r="B238" s="85" t="s">
        <v>379</v>
      </c>
      <c r="C238" s="86"/>
      <c r="D238" s="86"/>
      <c r="E238" s="86"/>
      <c r="F238" s="86"/>
      <c r="G238" s="99" t="s">
        <v>767</v>
      </c>
      <c r="H238" s="107">
        <v>36.43</v>
      </c>
      <c r="I238" s="107">
        <v>36.43</v>
      </c>
      <c r="J238" s="107">
        <v>0</v>
      </c>
      <c r="K238" s="107">
        <v>72.86</v>
      </c>
      <c r="L238" s="100"/>
    </row>
    <row r="239" spans="1:12" x14ac:dyDescent="0.3">
      <c r="A239" s="98" t="s">
        <v>768</v>
      </c>
      <c r="B239" s="85" t="s">
        <v>379</v>
      </c>
      <c r="C239" s="86"/>
      <c r="D239" s="86"/>
      <c r="E239" s="86"/>
      <c r="F239" s="86"/>
      <c r="G239" s="99" t="s">
        <v>769</v>
      </c>
      <c r="H239" s="107">
        <v>291.86</v>
      </c>
      <c r="I239" s="107">
        <v>981.9</v>
      </c>
      <c r="J239" s="107">
        <v>3.64</v>
      </c>
      <c r="K239" s="107">
        <v>1270.1199999999999</v>
      </c>
      <c r="L239" s="100"/>
    </row>
    <row r="240" spans="1:12" x14ac:dyDescent="0.3">
      <c r="A240" s="98" t="s">
        <v>770</v>
      </c>
      <c r="B240" s="85" t="s">
        <v>379</v>
      </c>
      <c r="C240" s="86"/>
      <c r="D240" s="86"/>
      <c r="E240" s="86"/>
      <c r="F240" s="86"/>
      <c r="G240" s="99" t="s">
        <v>771</v>
      </c>
      <c r="H240" s="107">
        <v>1.04</v>
      </c>
      <c r="I240" s="107">
        <v>1.04</v>
      </c>
      <c r="J240" s="107">
        <v>0</v>
      </c>
      <c r="K240" s="107">
        <v>2.08</v>
      </c>
      <c r="L240" s="100"/>
    </row>
    <row r="241" spans="1:12" x14ac:dyDescent="0.3">
      <c r="A241" s="98" t="s">
        <v>772</v>
      </c>
      <c r="B241" s="85" t="s">
        <v>379</v>
      </c>
      <c r="C241" s="86"/>
      <c r="D241" s="86"/>
      <c r="E241" s="86"/>
      <c r="F241" s="86"/>
      <c r="G241" s="99" t="s">
        <v>773</v>
      </c>
      <c r="H241" s="107">
        <v>96.33</v>
      </c>
      <c r="I241" s="107">
        <v>96.33</v>
      </c>
      <c r="J241" s="107">
        <v>0</v>
      </c>
      <c r="K241" s="107">
        <v>192.66</v>
      </c>
      <c r="L241" s="100"/>
    </row>
    <row r="242" spans="1:12" x14ac:dyDescent="0.3">
      <c r="A242" s="101" t="s">
        <v>379</v>
      </c>
      <c r="B242" s="85" t="s">
        <v>379</v>
      </c>
      <c r="C242" s="86"/>
      <c r="D242" s="86"/>
      <c r="E242" s="86"/>
      <c r="F242" s="86"/>
      <c r="G242" s="102" t="s">
        <v>379</v>
      </c>
      <c r="H242" s="108"/>
      <c r="I242" s="108"/>
      <c r="J242" s="108"/>
      <c r="K242" s="108"/>
      <c r="L242" s="103"/>
    </row>
    <row r="243" spans="1:12" x14ac:dyDescent="0.3">
      <c r="A243" s="93" t="s">
        <v>774</v>
      </c>
      <c r="B243" s="85" t="s">
        <v>379</v>
      </c>
      <c r="C243" s="86"/>
      <c r="D243" s="86"/>
      <c r="E243" s="86"/>
      <c r="F243" s="94" t="s">
        <v>775</v>
      </c>
      <c r="G243" s="95"/>
      <c r="H243" s="84">
        <v>4621.76</v>
      </c>
      <c r="I243" s="84">
        <v>8994.56</v>
      </c>
      <c r="J243" s="84">
        <v>2048</v>
      </c>
      <c r="K243" s="84">
        <v>11568.32</v>
      </c>
      <c r="L243" s="109">
        <f>I243-J243</f>
        <v>6946.5599999999995</v>
      </c>
    </row>
    <row r="244" spans="1:12" x14ac:dyDescent="0.3">
      <c r="A244" s="98" t="s">
        <v>776</v>
      </c>
      <c r="B244" s="85" t="s">
        <v>379</v>
      </c>
      <c r="C244" s="86"/>
      <c r="D244" s="86"/>
      <c r="E244" s="86"/>
      <c r="F244" s="86"/>
      <c r="G244" s="99" t="s">
        <v>757</v>
      </c>
      <c r="H244" s="107">
        <v>3840</v>
      </c>
      <c r="I244" s="107">
        <v>3840</v>
      </c>
      <c r="J244" s="107">
        <v>0</v>
      </c>
      <c r="K244" s="107">
        <v>7680</v>
      </c>
      <c r="L244" s="100"/>
    </row>
    <row r="245" spans="1:12" x14ac:dyDescent="0.3">
      <c r="A245" s="98" t="s">
        <v>777</v>
      </c>
      <c r="B245" s="85" t="s">
        <v>379</v>
      </c>
      <c r="C245" s="86"/>
      <c r="D245" s="86"/>
      <c r="E245" s="86"/>
      <c r="F245" s="86"/>
      <c r="G245" s="99" t="s">
        <v>759</v>
      </c>
      <c r="H245" s="107">
        <v>-1092.27</v>
      </c>
      <c r="I245" s="107">
        <v>2184.5300000000002</v>
      </c>
      <c r="J245" s="107">
        <v>1638.4</v>
      </c>
      <c r="K245" s="107">
        <v>-546.14</v>
      </c>
      <c r="L245" s="100"/>
    </row>
    <row r="246" spans="1:12" x14ac:dyDescent="0.3">
      <c r="A246" s="98" t="s">
        <v>778</v>
      </c>
      <c r="B246" s="85" t="s">
        <v>379</v>
      </c>
      <c r="C246" s="86"/>
      <c r="D246" s="86"/>
      <c r="E246" s="86"/>
      <c r="F246" s="86"/>
      <c r="G246" s="99" t="s">
        <v>761</v>
      </c>
      <c r="H246" s="107">
        <v>409.6</v>
      </c>
      <c r="I246" s="107">
        <v>819.2</v>
      </c>
      <c r="J246" s="107">
        <v>409.6</v>
      </c>
      <c r="K246" s="107">
        <v>819.2</v>
      </c>
      <c r="L246" s="100"/>
    </row>
    <row r="247" spans="1:12" x14ac:dyDescent="0.3">
      <c r="A247" s="98" t="s">
        <v>779</v>
      </c>
      <c r="B247" s="85" t="s">
        <v>379</v>
      </c>
      <c r="C247" s="86"/>
      <c r="D247" s="86"/>
      <c r="E247" s="86"/>
      <c r="F247" s="86"/>
      <c r="G247" s="99" t="s">
        <v>763</v>
      </c>
      <c r="H247" s="107">
        <v>768</v>
      </c>
      <c r="I247" s="107">
        <v>768</v>
      </c>
      <c r="J247" s="107">
        <v>0</v>
      </c>
      <c r="K247" s="107">
        <v>1536</v>
      </c>
      <c r="L247" s="100"/>
    </row>
    <row r="248" spans="1:12" x14ac:dyDescent="0.3">
      <c r="A248" s="98" t="s">
        <v>780</v>
      </c>
      <c r="B248" s="85" t="s">
        <v>379</v>
      </c>
      <c r="C248" s="86"/>
      <c r="D248" s="86"/>
      <c r="E248" s="86"/>
      <c r="F248" s="86"/>
      <c r="G248" s="99" t="s">
        <v>765</v>
      </c>
      <c r="H248" s="107">
        <v>307.2</v>
      </c>
      <c r="I248" s="107">
        <v>307.2</v>
      </c>
      <c r="J248" s="107">
        <v>0</v>
      </c>
      <c r="K248" s="107">
        <v>614.4</v>
      </c>
      <c r="L248" s="100"/>
    </row>
    <row r="249" spans="1:12" x14ac:dyDescent="0.3">
      <c r="A249" s="98" t="s">
        <v>781</v>
      </c>
      <c r="B249" s="85" t="s">
        <v>379</v>
      </c>
      <c r="C249" s="86"/>
      <c r="D249" s="86"/>
      <c r="E249" s="86"/>
      <c r="F249" s="86"/>
      <c r="G249" s="99" t="s">
        <v>769</v>
      </c>
      <c r="H249" s="107">
        <v>291.86</v>
      </c>
      <c r="I249" s="107">
        <v>978.26</v>
      </c>
      <c r="J249" s="107">
        <v>0</v>
      </c>
      <c r="K249" s="107">
        <v>1270.1199999999999</v>
      </c>
      <c r="L249" s="100"/>
    </row>
    <row r="250" spans="1:12" x14ac:dyDescent="0.3">
      <c r="A250" s="98" t="s">
        <v>782</v>
      </c>
      <c r="B250" s="85" t="s">
        <v>379</v>
      </c>
      <c r="C250" s="86"/>
      <c r="D250" s="86"/>
      <c r="E250" s="86"/>
      <c r="F250" s="86"/>
      <c r="G250" s="99" t="s">
        <v>771</v>
      </c>
      <c r="H250" s="107">
        <v>1.04</v>
      </c>
      <c r="I250" s="107">
        <v>1.04</v>
      </c>
      <c r="J250" s="107">
        <v>0</v>
      </c>
      <c r="K250" s="107">
        <v>2.08</v>
      </c>
      <c r="L250" s="100"/>
    </row>
    <row r="251" spans="1:12" x14ac:dyDescent="0.3">
      <c r="A251" s="98" t="s">
        <v>783</v>
      </c>
      <c r="B251" s="85" t="s">
        <v>379</v>
      </c>
      <c r="C251" s="86"/>
      <c r="D251" s="86"/>
      <c r="E251" s="86"/>
      <c r="F251" s="86"/>
      <c r="G251" s="99" t="s">
        <v>773</v>
      </c>
      <c r="H251" s="107">
        <v>96.33</v>
      </c>
      <c r="I251" s="107">
        <v>96.33</v>
      </c>
      <c r="J251" s="107">
        <v>0</v>
      </c>
      <c r="K251" s="107">
        <v>192.66</v>
      </c>
      <c r="L251" s="100"/>
    </row>
    <row r="252" spans="1:12" x14ac:dyDescent="0.3">
      <c r="A252" s="101" t="s">
        <v>379</v>
      </c>
      <c r="B252" s="85" t="s">
        <v>379</v>
      </c>
      <c r="C252" s="86"/>
      <c r="D252" s="86"/>
      <c r="E252" s="86"/>
      <c r="F252" s="86"/>
      <c r="G252" s="102" t="s">
        <v>379</v>
      </c>
      <c r="H252" s="108"/>
      <c r="I252" s="108"/>
      <c r="J252" s="108"/>
      <c r="K252" s="108"/>
      <c r="L252" s="103"/>
    </row>
    <row r="253" spans="1:12" x14ac:dyDescent="0.3">
      <c r="A253" s="93" t="s">
        <v>784</v>
      </c>
      <c r="B253" s="85" t="s">
        <v>379</v>
      </c>
      <c r="C253" s="86"/>
      <c r="D253" s="86"/>
      <c r="E253" s="94" t="s">
        <v>785</v>
      </c>
      <c r="F253" s="95"/>
      <c r="G253" s="95"/>
      <c r="H253" s="84">
        <v>431546.79</v>
      </c>
      <c r="I253" s="84">
        <v>1105160.03</v>
      </c>
      <c r="J253" s="84">
        <v>577291.85</v>
      </c>
      <c r="K253" s="84">
        <v>959414.97</v>
      </c>
      <c r="L253" s="96"/>
    </row>
    <row r="254" spans="1:12" x14ac:dyDescent="0.3">
      <c r="A254" s="93" t="s">
        <v>786</v>
      </c>
      <c r="B254" s="85" t="s">
        <v>379</v>
      </c>
      <c r="C254" s="86"/>
      <c r="D254" s="86"/>
      <c r="E254" s="86"/>
      <c r="F254" s="94" t="s">
        <v>755</v>
      </c>
      <c r="G254" s="95"/>
      <c r="H254" s="84">
        <v>10785.49</v>
      </c>
      <c r="I254" s="84">
        <v>133454.79</v>
      </c>
      <c r="J254" s="84">
        <v>70158.350000000006</v>
      </c>
      <c r="K254" s="84">
        <v>74081.929999999993</v>
      </c>
      <c r="L254" s="109">
        <f>I254-J254</f>
        <v>63296.44</v>
      </c>
    </row>
    <row r="255" spans="1:12" x14ac:dyDescent="0.3">
      <c r="A255" s="98" t="s">
        <v>787</v>
      </c>
      <c r="B255" s="85" t="s">
        <v>379</v>
      </c>
      <c r="C255" s="86"/>
      <c r="D255" s="86"/>
      <c r="E255" s="86"/>
      <c r="F255" s="86"/>
      <c r="G255" s="99" t="s">
        <v>757</v>
      </c>
      <c r="H255" s="107">
        <v>30593.43</v>
      </c>
      <c r="I255" s="107">
        <v>32921.57</v>
      </c>
      <c r="J255" s="107">
        <v>0</v>
      </c>
      <c r="K255" s="107">
        <v>63515</v>
      </c>
      <c r="L255" s="100"/>
    </row>
    <row r="256" spans="1:12" x14ac:dyDescent="0.3">
      <c r="A256" s="98" t="s">
        <v>788</v>
      </c>
      <c r="B256" s="85" t="s">
        <v>379</v>
      </c>
      <c r="C256" s="86"/>
      <c r="D256" s="86"/>
      <c r="E256" s="86"/>
      <c r="F256" s="86"/>
      <c r="G256" s="99" t="s">
        <v>759</v>
      </c>
      <c r="H256" s="107">
        <v>-41736.22</v>
      </c>
      <c r="I256" s="107">
        <v>71499.149999999994</v>
      </c>
      <c r="J256" s="107">
        <v>64883.51</v>
      </c>
      <c r="K256" s="107">
        <v>-35120.58</v>
      </c>
      <c r="L256" s="100"/>
    </row>
    <row r="257" spans="1:12" x14ac:dyDescent="0.3">
      <c r="A257" s="98" t="s">
        <v>789</v>
      </c>
      <c r="B257" s="85" t="s">
        <v>379</v>
      </c>
      <c r="C257" s="86"/>
      <c r="D257" s="86"/>
      <c r="E257" s="86"/>
      <c r="F257" s="86"/>
      <c r="G257" s="99" t="s">
        <v>761</v>
      </c>
      <c r="H257" s="107">
        <v>3744.43</v>
      </c>
      <c r="I257" s="107">
        <v>7612.57</v>
      </c>
      <c r="J257" s="107">
        <v>3709.44</v>
      </c>
      <c r="K257" s="107">
        <v>7647.56</v>
      </c>
      <c r="L257" s="100"/>
    </row>
    <row r="258" spans="1:12" x14ac:dyDescent="0.3">
      <c r="A258" s="98" t="s">
        <v>790</v>
      </c>
      <c r="B258" s="85" t="s">
        <v>379</v>
      </c>
      <c r="C258" s="86"/>
      <c r="D258" s="86"/>
      <c r="E258" s="86"/>
      <c r="F258" s="86"/>
      <c r="G258" s="99" t="s">
        <v>791</v>
      </c>
      <c r="H258" s="107">
        <v>-1285.76</v>
      </c>
      <c r="I258" s="107">
        <v>0</v>
      </c>
      <c r="J258" s="107">
        <v>0</v>
      </c>
      <c r="K258" s="107">
        <v>-1285.76</v>
      </c>
      <c r="L258" s="100"/>
    </row>
    <row r="259" spans="1:12" x14ac:dyDescent="0.3">
      <c r="A259" s="98" t="s">
        <v>792</v>
      </c>
      <c r="B259" s="85" t="s">
        <v>379</v>
      </c>
      <c r="C259" s="86"/>
      <c r="D259" s="86"/>
      <c r="E259" s="86"/>
      <c r="F259" s="86"/>
      <c r="G259" s="99" t="s">
        <v>763</v>
      </c>
      <c r="H259" s="107">
        <v>8578.56</v>
      </c>
      <c r="I259" s="107">
        <v>8948.27</v>
      </c>
      <c r="J259" s="107">
        <v>0</v>
      </c>
      <c r="K259" s="107">
        <v>17526.830000000002</v>
      </c>
      <c r="L259" s="100"/>
    </row>
    <row r="260" spans="1:12" x14ac:dyDescent="0.3">
      <c r="A260" s="98" t="s">
        <v>793</v>
      </c>
      <c r="B260" s="85" t="s">
        <v>379</v>
      </c>
      <c r="C260" s="86"/>
      <c r="D260" s="86"/>
      <c r="E260" s="86"/>
      <c r="F260" s="86"/>
      <c r="G260" s="99" t="s">
        <v>765</v>
      </c>
      <c r="H260" s="107">
        <v>2622.69</v>
      </c>
      <c r="I260" s="107">
        <v>2715.97</v>
      </c>
      <c r="J260" s="107">
        <v>0</v>
      </c>
      <c r="K260" s="107">
        <v>5338.66</v>
      </c>
      <c r="L260" s="100"/>
    </row>
    <row r="261" spans="1:12" x14ac:dyDescent="0.3">
      <c r="A261" s="98" t="s">
        <v>794</v>
      </c>
      <c r="B261" s="85" t="s">
        <v>379</v>
      </c>
      <c r="C261" s="86"/>
      <c r="D261" s="86"/>
      <c r="E261" s="86"/>
      <c r="F261" s="86"/>
      <c r="G261" s="99" t="s">
        <v>767</v>
      </c>
      <c r="H261" s="107">
        <v>329.27</v>
      </c>
      <c r="I261" s="107">
        <v>340.11</v>
      </c>
      <c r="J261" s="107">
        <v>0</v>
      </c>
      <c r="K261" s="107">
        <v>669.38</v>
      </c>
      <c r="L261" s="100"/>
    </row>
    <row r="262" spans="1:12" x14ac:dyDescent="0.3">
      <c r="A262" s="98" t="s">
        <v>795</v>
      </c>
      <c r="B262" s="85" t="s">
        <v>379</v>
      </c>
      <c r="C262" s="86"/>
      <c r="D262" s="86"/>
      <c r="E262" s="86"/>
      <c r="F262" s="86"/>
      <c r="G262" s="99" t="s">
        <v>769</v>
      </c>
      <c r="H262" s="107">
        <v>2116.0100000000002</v>
      </c>
      <c r="I262" s="107">
        <v>2980.04</v>
      </c>
      <c r="J262" s="107">
        <v>954.75</v>
      </c>
      <c r="K262" s="107">
        <v>4141.3</v>
      </c>
      <c r="L262" s="100"/>
    </row>
    <row r="263" spans="1:12" x14ac:dyDescent="0.3">
      <c r="A263" s="98" t="s">
        <v>796</v>
      </c>
      <c r="B263" s="85" t="s">
        <v>379</v>
      </c>
      <c r="C263" s="86"/>
      <c r="D263" s="86"/>
      <c r="E263" s="86"/>
      <c r="F263" s="86"/>
      <c r="G263" s="99" t="s">
        <v>771</v>
      </c>
      <c r="H263" s="107">
        <v>95.76</v>
      </c>
      <c r="I263" s="107">
        <v>58.71</v>
      </c>
      <c r="J263" s="107">
        <v>0</v>
      </c>
      <c r="K263" s="107">
        <v>154.47</v>
      </c>
      <c r="L263" s="100"/>
    </row>
    <row r="264" spans="1:12" x14ac:dyDescent="0.3">
      <c r="A264" s="98" t="s">
        <v>797</v>
      </c>
      <c r="B264" s="85" t="s">
        <v>379</v>
      </c>
      <c r="C264" s="86"/>
      <c r="D264" s="86"/>
      <c r="E264" s="86"/>
      <c r="F264" s="86"/>
      <c r="G264" s="99" t="s">
        <v>773</v>
      </c>
      <c r="H264" s="107">
        <v>4691.28</v>
      </c>
      <c r="I264" s="107">
        <v>4866.67</v>
      </c>
      <c r="J264" s="107">
        <v>0</v>
      </c>
      <c r="K264" s="107">
        <v>9557.9500000000007</v>
      </c>
      <c r="L264" s="100"/>
    </row>
    <row r="265" spans="1:12" x14ac:dyDescent="0.3">
      <c r="A265" s="98" t="s">
        <v>798</v>
      </c>
      <c r="B265" s="85" t="s">
        <v>379</v>
      </c>
      <c r="C265" s="86"/>
      <c r="D265" s="86"/>
      <c r="E265" s="86"/>
      <c r="F265" s="86"/>
      <c r="G265" s="99" t="s">
        <v>799</v>
      </c>
      <c r="H265" s="107">
        <v>947.86</v>
      </c>
      <c r="I265" s="107">
        <v>1458.64</v>
      </c>
      <c r="J265" s="107">
        <v>610.65</v>
      </c>
      <c r="K265" s="107">
        <v>1795.85</v>
      </c>
      <c r="L265" s="100"/>
    </row>
    <row r="266" spans="1:12" x14ac:dyDescent="0.3">
      <c r="A266" s="98" t="s">
        <v>800</v>
      </c>
      <c r="B266" s="85" t="s">
        <v>379</v>
      </c>
      <c r="C266" s="86"/>
      <c r="D266" s="86"/>
      <c r="E266" s="86"/>
      <c r="F266" s="86"/>
      <c r="G266" s="99" t="s">
        <v>801</v>
      </c>
      <c r="H266" s="107">
        <v>88.18</v>
      </c>
      <c r="I266" s="107">
        <v>53.09</v>
      </c>
      <c r="J266" s="107">
        <v>0</v>
      </c>
      <c r="K266" s="107">
        <v>141.27000000000001</v>
      </c>
      <c r="L266" s="100"/>
    </row>
    <row r="267" spans="1:12" x14ac:dyDescent="0.3">
      <c r="A267" s="101" t="s">
        <v>379</v>
      </c>
      <c r="B267" s="85" t="s">
        <v>379</v>
      </c>
      <c r="C267" s="86"/>
      <c r="D267" s="86"/>
      <c r="E267" s="86"/>
      <c r="F267" s="86"/>
      <c r="G267" s="102" t="s">
        <v>379</v>
      </c>
      <c r="H267" s="108"/>
      <c r="I267" s="108"/>
      <c r="J267" s="108"/>
      <c r="K267" s="108"/>
      <c r="L267" s="103"/>
    </row>
    <row r="268" spans="1:12" x14ac:dyDescent="0.3">
      <c r="A268" s="93" t="s">
        <v>802</v>
      </c>
      <c r="B268" s="85" t="s">
        <v>379</v>
      </c>
      <c r="C268" s="86"/>
      <c r="D268" s="86"/>
      <c r="E268" s="86"/>
      <c r="F268" s="94" t="s">
        <v>775</v>
      </c>
      <c r="G268" s="95"/>
      <c r="H268" s="84">
        <v>420761.3</v>
      </c>
      <c r="I268" s="84">
        <v>971705.24</v>
      </c>
      <c r="J268" s="84">
        <v>507133.5</v>
      </c>
      <c r="K268" s="84">
        <v>885333.04</v>
      </c>
      <c r="L268" s="109">
        <f>I268-J268</f>
        <v>464571.74</v>
      </c>
    </row>
    <row r="269" spans="1:12" x14ac:dyDescent="0.3">
      <c r="A269" s="98" t="s">
        <v>803</v>
      </c>
      <c r="B269" s="85" t="s">
        <v>379</v>
      </c>
      <c r="C269" s="86"/>
      <c r="D269" s="86"/>
      <c r="E269" s="86"/>
      <c r="F269" s="86"/>
      <c r="G269" s="99" t="s">
        <v>757</v>
      </c>
      <c r="H269" s="107">
        <v>214238.76</v>
      </c>
      <c r="I269" s="107">
        <v>224887.26</v>
      </c>
      <c r="J269" s="107">
        <v>5873.9</v>
      </c>
      <c r="K269" s="107">
        <v>433252.12</v>
      </c>
      <c r="L269" s="100"/>
    </row>
    <row r="270" spans="1:12" x14ac:dyDescent="0.3">
      <c r="A270" s="98" t="s">
        <v>804</v>
      </c>
      <c r="B270" s="85" t="s">
        <v>379</v>
      </c>
      <c r="C270" s="86"/>
      <c r="D270" s="86"/>
      <c r="E270" s="86"/>
      <c r="F270" s="86"/>
      <c r="G270" s="99" t="s">
        <v>759</v>
      </c>
      <c r="H270" s="107">
        <v>-3272.59</v>
      </c>
      <c r="I270" s="107">
        <v>486371.71</v>
      </c>
      <c r="J270" s="107">
        <v>455736.94</v>
      </c>
      <c r="K270" s="107">
        <v>27362.18</v>
      </c>
      <c r="L270" s="100"/>
    </row>
    <row r="271" spans="1:12" x14ac:dyDescent="0.3">
      <c r="A271" s="98" t="s">
        <v>805</v>
      </c>
      <c r="B271" s="85" t="s">
        <v>379</v>
      </c>
      <c r="C271" s="86"/>
      <c r="D271" s="86"/>
      <c r="E271" s="86"/>
      <c r="F271" s="86"/>
      <c r="G271" s="99" t="s">
        <v>761</v>
      </c>
      <c r="H271" s="107">
        <v>27063.63</v>
      </c>
      <c r="I271" s="107">
        <v>54664.73</v>
      </c>
      <c r="J271" s="107">
        <v>27063.63</v>
      </c>
      <c r="K271" s="107">
        <v>54664.73</v>
      </c>
      <c r="L271" s="100"/>
    </row>
    <row r="272" spans="1:12" x14ac:dyDescent="0.3">
      <c r="A272" s="98" t="s">
        <v>806</v>
      </c>
      <c r="B272" s="85" t="s">
        <v>379</v>
      </c>
      <c r="C272" s="86"/>
      <c r="D272" s="86"/>
      <c r="E272" s="86"/>
      <c r="F272" s="86"/>
      <c r="G272" s="99" t="s">
        <v>791</v>
      </c>
      <c r="H272" s="107">
        <v>0</v>
      </c>
      <c r="I272" s="107">
        <v>2934.73</v>
      </c>
      <c r="J272" s="107">
        <v>0</v>
      </c>
      <c r="K272" s="107">
        <v>2934.73</v>
      </c>
      <c r="L272" s="100"/>
    </row>
    <row r="273" spans="1:12" x14ac:dyDescent="0.3">
      <c r="A273" s="98" t="s">
        <v>807</v>
      </c>
      <c r="B273" s="85" t="s">
        <v>379</v>
      </c>
      <c r="C273" s="86"/>
      <c r="D273" s="86"/>
      <c r="E273" s="86"/>
      <c r="F273" s="86"/>
      <c r="G273" s="99" t="s">
        <v>808</v>
      </c>
      <c r="H273" s="107">
        <v>0</v>
      </c>
      <c r="I273" s="107">
        <v>778.71</v>
      </c>
      <c r="J273" s="107">
        <v>0</v>
      </c>
      <c r="K273" s="107">
        <v>778.71</v>
      </c>
      <c r="L273" s="100"/>
    </row>
    <row r="274" spans="1:12" x14ac:dyDescent="0.3">
      <c r="A274" s="98" t="s">
        <v>809</v>
      </c>
      <c r="B274" s="85" t="s">
        <v>379</v>
      </c>
      <c r="C274" s="86"/>
      <c r="D274" s="86"/>
      <c r="E274" s="86"/>
      <c r="F274" s="86"/>
      <c r="G274" s="99" t="s">
        <v>763</v>
      </c>
      <c r="H274" s="107">
        <v>64968.160000000003</v>
      </c>
      <c r="I274" s="107">
        <v>66200.100000000006</v>
      </c>
      <c r="J274" s="107">
        <v>0</v>
      </c>
      <c r="K274" s="107">
        <v>131168.26</v>
      </c>
      <c r="L274" s="100"/>
    </row>
    <row r="275" spans="1:12" x14ac:dyDescent="0.3">
      <c r="A275" s="98" t="s">
        <v>810</v>
      </c>
      <c r="B275" s="85" t="s">
        <v>379</v>
      </c>
      <c r="C275" s="86"/>
      <c r="D275" s="86"/>
      <c r="E275" s="86"/>
      <c r="F275" s="86"/>
      <c r="G275" s="99" t="s">
        <v>765</v>
      </c>
      <c r="H275" s="107">
        <v>19477.41</v>
      </c>
      <c r="I275" s="107">
        <v>21850.959999999999</v>
      </c>
      <c r="J275" s="107">
        <v>0.31</v>
      </c>
      <c r="K275" s="107">
        <v>41328.06</v>
      </c>
      <c r="L275" s="100"/>
    </row>
    <row r="276" spans="1:12" x14ac:dyDescent="0.3">
      <c r="A276" s="98" t="s">
        <v>811</v>
      </c>
      <c r="B276" s="85" t="s">
        <v>379</v>
      </c>
      <c r="C276" s="86"/>
      <c r="D276" s="86"/>
      <c r="E276" s="86"/>
      <c r="F276" s="86"/>
      <c r="G276" s="99" t="s">
        <v>767</v>
      </c>
      <c r="H276" s="107">
        <v>2440.41</v>
      </c>
      <c r="I276" s="107">
        <v>2494.4899999999998</v>
      </c>
      <c r="J276" s="107">
        <v>0</v>
      </c>
      <c r="K276" s="107">
        <v>4934.8999999999996</v>
      </c>
      <c r="L276" s="100"/>
    </row>
    <row r="277" spans="1:12" x14ac:dyDescent="0.3">
      <c r="A277" s="98" t="s">
        <v>812</v>
      </c>
      <c r="B277" s="85" t="s">
        <v>379</v>
      </c>
      <c r="C277" s="86"/>
      <c r="D277" s="86"/>
      <c r="E277" s="86"/>
      <c r="F277" s="86"/>
      <c r="G277" s="99" t="s">
        <v>769</v>
      </c>
      <c r="H277" s="107">
        <v>24702.13</v>
      </c>
      <c r="I277" s="107">
        <v>35559.15</v>
      </c>
      <c r="J277" s="107">
        <v>10267.66</v>
      </c>
      <c r="K277" s="107">
        <v>49993.62</v>
      </c>
      <c r="L277" s="100"/>
    </row>
    <row r="278" spans="1:12" x14ac:dyDescent="0.3">
      <c r="A278" s="98" t="s">
        <v>813</v>
      </c>
      <c r="B278" s="85" t="s">
        <v>379</v>
      </c>
      <c r="C278" s="86"/>
      <c r="D278" s="86"/>
      <c r="E278" s="86"/>
      <c r="F278" s="86"/>
      <c r="G278" s="99" t="s">
        <v>771</v>
      </c>
      <c r="H278" s="107">
        <v>748.86</v>
      </c>
      <c r="I278" s="107">
        <v>834.37</v>
      </c>
      <c r="J278" s="107">
        <v>4.13</v>
      </c>
      <c r="K278" s="107">
        <v>1579.1</v>
      </c>
      <c r="L278" s="100"/>
    </row>
    <row r="279" spans="1:12" x14ac:dyDescent="0.3">
      <c r="A279" s="98" t="s">
        <v>814</v>
      </c>
      <c r="B279" s="85" t="s">
        <v>379</v>
      </c>
      <c r="C279" s="86"/>
      <c r="D279" s="86"/>
      <c r="E279" s="86"/>
      <c r="F279" s="86"/>
      <c r="G279" s="99" t="s">
        <v>773</v>
      </c>
      <c r="H279" s="107">
        <v>53392.86</v>
      </c>
      <c r="I279" s="107">
        <v>53187.83</v>
      </c>
      <c r="J279" s="107">
        <v>595.9</v>
      </c>
      <c r="K279" s="107">
        <v>105984.79</v>
      </c>
      <c r="L279" s="100"/>
    </row>
    <row r="280" spans="1:12" x14ac:dyDescent="0.3">
      <c r="A280" s="98" t="s">
        <v>815</v>
      </c>
      <c r="B280" s="85" t="s">
        <v>379</v>
      </c>
      <c r="C280" s="86"/>
      <c r="D280" s="86"/>
      <c r="E280" s="86"/>
      <c r="F280" s="86"/>
      <c r="G280" s="99" t="s">
        <v>799</v>
      </c>
      <c r="H280" s="107">
        <v>15759.27</v>
      </c>
      <c r="I280" s="107">
        <v>21618.799999999999</v>
      </c>
      <c r="J280" s="107">
        <v>7591.03</v>
      </c>
      <c r="K280" s="107">
        <v>29787.040000000001</v>
      </c>
      <c r="L280" s="100"/>
    </row>
    <row r="281" spans="1:12" x14ac:dyDescent="0.3">
      <c r="A281" s="98" t="s">
        <v>816</v>
      </c>
      <c r="B281" s="85" t="s">
        <v>379</v>
      </c>
      <c r="C281" s="86"/>
      <c r="D281" s="86"/>
      <c r="E281" s="86"/>
      <c r="F281" s="86"/>
      <c r="G281" s="99" t="s">
        <v>801</v>
      </c>
      <c r="H281" s="107">
        <v>322.39999999999998</v>
      </c>
      <c r="I281" s="107">
        <v>322.39999999999998</v>
      </c>
      <c r="J281" s="107">
        <v>0</v>
      </c>
      <c r="K281" s="107">
        <v>644.79999999999995</v>
      </c>
      <c r="L281" s="100"/>
    </row>
    <row r="282" spans="1:12" x14ac:dyDescent="0.3">
      <c r="A282" s="98" t="s">
        <v>817</v>
      </c>
      <c r="B282" s="85" t="s">
        <v>379</v>
      </c>
      <c r="C282" s="86"/>
      <c r="D282" s="86"/>
      <c r="E282" s="86"/>
      <c r="F282" s="86"/>
      <c r="G282" s="99" t="s">
        <v>818</v>
      </c>
      <c r="H282" s="107">
        <v>920</v>
      </c>
      <c r="I282" s="107">
        <v>0</v>
      </c>
      <c r="J282" s="107">
        <v>0</v>
      </c>
      <c r="K282" s="107">
        <v>920</v>
      </c>
      <c r="L282" s="100"/>
    </row>
    <row r="283" spans="1:12" x14ac:dyDescent="0.3">
      <c r="A283" s="101" t="s">
        <v>379</v>
      </c>
      <c r="B283" s="85" t="s">
        <v>379</v>
      </c>
      <c r="C283" s="86"/>
      <c r="D283" s="86"/>
      <c r="E283" s="86"/>
      <c r="F283" s="86"/>
      <c r="G283" s="102" t="s">
        <v>379</v>
      </c>
      <c r="H283" s="108"/>
      <c r="I283" s="108"/>
      <c r="J283" s="108"/>
      <c r="K283" s="108"/>
      <c r="L283" s="103"/>
    </row>
    <row r="284" spans="1:12" x14ac:dyDescent="0.3">
      <c r="A284" s="93" t="s">
        <v>819</v>
      </c>
      <c r="B284" s="85" t="s">
        <v>379</v>
      </c>
      <c r="C284" s="86"/>
      <c r="D284" s="86"/>
      <c r="E284" s="94" t="s">
        <v>820</v>
      </c>
      <c r="F284" s="95"/>
      <c r="G284" s="95"/>
      <c r="H284" s="84">
        <v>164606.28</v>
      </c>
      <c r="I284" s="84">
        <v>166462.62</v>
      </c>
      <c r="J284" s="84">
        <v>1287.48</v>
      </c>
      <c r="K284" s="84">
        <v>329781.42</v>
      </c>
      <c r="L284" s="96"/>
    </row>
    <row r="285" spans="1:12" x14ac:dyDescent="0.3">
      <c r="A285" s="93" t="s">
        <v>821</v>
      </c>
      <c r="B285" s="85" t="s">
        <v>379</v>
      </c>
      <c r="C285" s="86"/>
      <c r="D285" s="86"/>
      <c r="E285" s="86"/>
      <c r="F285" s="94" t="s">
        <v>755</v>
      </c>
      <c r="G285" s="95"/>
      <c r="H285" s="84">
        <v>0</v>
      </c>
      <c r="I285" s="84">
        <v>139.08000000000001</v>
      </c>
      <c r="J285" s="84">
        <v>0</v>
      </c>
      <c r="K285" s="84">
        <v>139.08000000000001</v>
      </c>
      <c r="L285" s="109">
        <f>I285-J285</f>
        <v>139.08000000000001</v>
      </c>
    </row>
    <row r="286" spans="1:12" x14ac:dyDescent="0.3">
      <c r="A286" s="98" t="s">
        <v>823</v>
      </c>
      <c r="B286" s="85" t="s">
        <v>379</v>
      </c>
      <c r="C286" s="86"/>
      <c r="D286" s="86"/>
      <c r="E286" s="86"/>
      <c r="F286" s="86"/>
      <c r="G286" s="99" t="s">
        <v>799</v>
      </c>
      <c r="H286" s="107">
        <v>0</v>
      </c>
      <c r="I286" s="107">
        <v>28.68</v>
      </c>
      <c r="J286" s="107">
        <v>0</v>
      </c>
      <c r="K286" s="107">
        <v>28.68</v>
      </c>
      <c r="L286" s="100"/>
    </row>
    <row r="287" spans="1:12" x14ac:dyDescent="0.3">
      <c r="A287" s="98" t="s">
        <v>824</v>
      </c>
      <c r="B287" s="85" t="s">
        <v>379</v>
      </c>
      <c r="C287" s="86"/>
      <c r="D287" s="86"/>
      <c r="E287" s="86"/>
      <c r="F287" s="86"/>
      <c r="G287" s="99" t="s">
        <v>818</v>
      </c>
      <c r="H287" s="107">
        <v>0</v>
      </c>
      <c r="I287" s="107">
        <v>110.4</v>
      </c>
      <c r="J287" s="107">
        <v>0</v>
      </c>
      <c r="K287" s="107">
        <v>110.4</v>
      </c>
      <c r="L287" s="100"/>
    </row>
    <row r="288" spans="1:12" x14ac:dyDescent="0.3">
      <c r="A288" s="101" t="s">
        <v>379</v>
      </c>
      <c r="B288" s="85" t="s">
        <v>379</v>
      </c>
      <c r="C288" s="86"/>
      <c r="D288" s="86"/>
      <c r="E288" s="86"/>
      <c r="F288" s="86"/>
      <c r="G288" s="102" t="s">
        <v>379</v>
      </c>
      <c r="H288" s="108"/>
      <c r="I288" s="108"/>
      <c r="J288" s="108"/>
      <c r="K288" s="108"/>
      <c r="L288" s="103"/>
    </row>
    <row r="289" spans="1:12" x14ac:dyDescent="0.3">
      <c r="A289" s="93" t="s">
        <v>825</v>
      </c>
      <c r="B289" s="85" t="s">
        <v>379</v>
      </c>
      <c r="C289" s="86"/>
      <c r="D289" s="86"/>
      <c r="E289" s="86"/>
      <c r="F289" s="94" t="s">
        <v>775</v>
      </c>
      <c r="G289" s="95"/>
      <c r="H289" s="84">
        <v>164606.28</v>
      </c>
      <c r="I289" s="84">
        <v>166323.54</v>
      </c>
      <c r="J289" s="84">
        <v>1287.48</v>
      </c>
      <c r="K289" s="84">
        <v>329642.34000000003</v>
      </c>
      <c r="L289" s="109">
        <f>I289-J289</f>
        <v>165036.06</v>
      </c>
    </row>
    <row r="290" spans="1:12" x14ac:dyDescent="0.3">
      <c r="A290" s="98" t="s">
        <v>826</v>
      </c>
      <c r="B290" s="85" t="s">
        <v>379</v>
      </c>
      <c r="C290" s="86"/>
      <c r="D290" s="86"/>
      <c r="E290" s="86"/>
      <c r="F290" s="86"/>
      <c r="G290" s="99" t="s">
        <v>771</v>
      </c>
      <c r="H290" s="107">
        <v>1144.3599999999999</v>
      </c>
      <c r="I290" s="107">
        <v>1101.6600000000001</v>
      </c>
      <c r="J290" s="107">
        <v>0</v>
      </c>
      <c r="K290" s="107">
        <v>2246.02</v>
      </c>
      <c r="L290" s="100"/>
    </row>
    <row r="291" spans="1:12" x14ac:dyDescent="0.3">
      <c r="A291" s="98" t="s">
        <v>827</v>
      </c>
      <c r="B291" s="85" t="s">
        <v>379</v>
      </c>
      <c r="C291" s="86"/>
      <c r="D291" s="86"/>
      <c r="E291" s="86"/>
      <c r="F291" s="86"/>
      <c r="G291" s="99" t="s">
        <v>799</v>
      </c>
      <c r="H291" s="107">
        <v>47485.41</v>
      </c>
      <c r="I291" s="107">
        <v>50283.26</v>
      </c>
      <c r="J291" s="107">
        <v>942.46</v>
      </c>
      <c r="K291" s="107">
        <v>96826.21</v>
      </c>
      <c r="L291" s="100"/>
    </row>
    <row r="292" spans="1:12" x14ac:dyDescent="0.3">
      <c r="A292" s="98" t="s">
        <v>828</v>
      </c>
      <c r="B292" s="85" t="s">
        <v>379</v>
      </c>
      <c r="C292" s="86"/>
      <c r="D292" s="86"/>
      <c r="E292" s="86"/>
      <c r="F292" s="86"/>
      <c r="G292" s="99" t="s">
        <v>818</v>
      </c>
      <c r="H292" s="107">
        <v>115976.51</v>
      </c>
      <c r="I292" s="107">
        <v>114938.62</v>
      </c>
      <c r="J292" s="107">
        <v>345.02</v>
      </c>
      <c r="K292" s="107">
        <v>230570.11</v>
      </c>
      <c r="L292" s="100"/>
    </row>
    <row r="293" spans="1:12" x14ac:dyDescent="0.3">
      <c r="A293" s="93" t="s">
        <v>379</v>
      </c>
      <c r="B293" s="85" t="s">
        <v>379</v>
      </c>
      <c r="C293" s="86"/>
      <c r="D293" s="86"/>
      <c r="E293" s="94" t="s">
        <v>379</v>
      </c>
      <c r="F293" s="95"/>
      <c r="G293" s="95"/>
      <c r="H293" s="106"/>
      <c r="I293" s="106"/>
      <c r="J293" s="106"/>
      <c r="K293" s="106"/>
      <c r="L293" s="95"/>
    </row>
    <row r="294" spans="1:12" x14ac:dyDescent="0.3">
      <c r="A294" s="93" t="s">
        <v>829</v>
      </c>
      <c r="B294" s="85" t="s">
        <v>379</v>
      </c>
      <c r="C294" s="86"/>
      <c r="D294" s="94" t="s">
        <v>830</v>
      </c>
      <c r="E294" s="95"/>
      <c r="F294" s="95"/>
      <c r="G294" s="95"/>
      <c r="H294" s="84">
        <v>411162.86</v>
      </c>
      <c r="I294" s="84">
        <v>207377.08</v>
      </c>
      <c r="J294" s="84">
        <v>0</v>
      </c>
      <c r="K294" s="84">
        <v>618539.93999999994</v>
      </c>
      <c r="L294" s="109">
        <f>I294-J294</f>
        <v>207377.08</v>
      </c>
    </row>
    <row r="295" spans="1:12" x14ac:dyDescent="0.3">
      <c r="A295" s="93" t="s">
        <v>831</v>
      </c>
      <c r="B295" s="85" t="s">
        <v>379</v>
      </c>
      <c r="C295" s="86"/>
      <c r="D295" s="86"/>
      <c r="E295" s="94" t="s">
        <v>830</v>
      </c>
      <c r="F295" s="95"/>
      <c r="G295" s="95"/>
      <c r="H295" s="84">
        <v>411162.86</v>
      </c>
      <c r="I295" s="84">
        <v>207377.08</v>
      </c>
      <c r="J295" s="84">
        <v>0</v>
      </c>
      <c r="K295" s="84">
        <v>618539.93999999994</v>
      </c>
      <c r="L295" s="96"/>
    </row>
    <row r="296" spans="1:12" x14ac:dyDescent="0.3">
      <c r="A296" s="93" t="s">
        <v>832</v>
      </c>
      <c r="B296" s="85" t="s">
        <v>379</v>
      </c>
      <c r="C296" s="86"/>
      <c r="D296" s="86"/>
      <c r="E296" s="86"/>
      <c r="F296" s="94" t="s">
        <v>830</v>
      </c>
      <c r="G296" s="95"/>
      <c r="H296" s="84">
        <v>411162.86</v>
      </c>
      <c r="I296" s="84">
        <v>207377.08</v>
      </c>
      <c r="J296" s="84">
        <v>0</v>
      </c>
      <c r="K296" s="84">
        <v>618539.93999999994</v>
      </c>
      <c r="L296" s="96"/>
    </row>
    <row r="297" spans="1:12" x14ac:dyDescent="0.3">
      <c r="A297" s="98" t="s">
        <v>833</v>
      </c>
      <c r="B297" s="85" t="s">
        <v>379</v>
      </c>
      <c r="C297" s="86"/>
      <c r="D297" s="86"/>
      <c r="E297" s="86"/>
      <c r="F297" s="86"/>
      <c r="G297" s="99" t="s">
        <v>834</v>
      </c>
      <c r="H297" s="107">
        <v>2652</v>
      </c>
      <c r="I297" s="107">
        <v>2652</v>
      </c>
      <c r="J297" s="107">
        <v>0</v>
      </c>
      <c r="K297" s="107">
        <v>5304</v>
      </c>
      <c r="L297" s="109">
        <f t="shared" ref="L297:L305" si="0">I297-J297</f>
        <v>2652</v>
      </c>
    </row>
    <row r="298" spans="1:12" x14ac:dyDescent="0.3">
      <c r="A298" s="98" t="s">
        <v>835</v>
      </c>
      <c r="B298" s="85" t="s">
        <v>379</v>
      </c>
      <c r="C298" s="86"/>
      <c r="D298" s="86"/>
      <c r="E298" s="86"/>
      <c r="F298" s="86"/>
      <c r="G298" s="99" t="s">
        <v>836</v>
      </c>
      <c r="H298" s="107">
        <v>882</v>
      </c>
      <c r="I298" s="107">
        <v>882</v>
      </c>
      <c r="J298" s="107">
        <v>0</v>
      </c>
      <c r="K298" s="107">
        <v>1764</v>
      </c>
      <c r="L298" s="109">
        <f t="shared" si="0"/>
        <v>882</v>
      </c>
    </row>
    <row r="299" spans="1:12" x14ac:dyDescent="0.3">
      <c r="A299" s="98" t="s">
        <v>837</v>
      </c>
      <c r="B299" s="85" t="s">
        <v>379</v>
      </c>
      <c r="C299" s="86"/>
      <c r="D299" s="86"/>
      <c r="E299" s="86"/>
      <c r="F299" s="86"/>
      <c r="G299" s="99" t="s">
        <v>838</v>
      </c>
      <c r="H299" s="107">
        <v>2448.98</v>
      </c>
      <c r="I299" s="107">
        <v>0</v>
      </c>
      <c r="J299" s="107">
        <v>0</v>
      </c>
      <c r="K299" s="107">
        <v>2448.98</v>
      </c>
      <c r="L299" s="109">
        <f t="shared" si="0"/>
        <v>0</v>
      </c>
    </row>
    <row r="300" spans="1:12" x14ac:dyDescent="0.3">
      <c r="A300" s="98" t="s">
        <v>839</v>
      </c>
      <c r="B300" s="85" t="s">
        <v>379</v>
      </c>
      <c r="C300" s="86"/>
      <c r="D300" s="86"/>
      <c r="E300" s="86"/>
      <c r="F300" s="86"/>
      <c r="G300" s="99" t="s">
        <v>840</v>
      </c>
      <c r="H300" s="107">
        <v>10761.52</v>
      </c>
      <c r="I300" s="107">
        <v>11721.07</v>
      </c>
      <c r="J300" s="107">
        <v>0</v>
      </c>
      <c r="K300" s="107">
        <v>22482.59</v>
      </c>
      <c r="L300" s="109">
        <f t="shared" si="0"/>
        <v>11721.07</v>
      </c>
    </row>
    <row r="301" spans="1:12" x14ac:dyDescent="0.3">
      <c r="A301" s="98" t="s">
        <v>841</v>
      </c>
      <c r="B301" s="85" t="s">
        <v>379</v>
      </c>
      <c r="C301" s="86"/>
      <c r="D301" s="86"/>
      <c r="E301" s="86"/>
      <c r="F301" s="86"/>
      <c r="G301" s="99" t="s">
        <v>842</v>
      </c>
      <c r="H301" s="107">
        <v>66483.37</v>
      </c>
      <c r="I301" s="107">
        <v>62577.37</v>
      </c>
      <c r="J301" s="107">
        <v>0</v>
      </c>
      <c r="K301" s="107">
        <v>129060.74</v>
      </c>
      <c r="L301" s="109">
        <f t="shared" si="0"/>
        <v>62577.37</v>
      </c>
    </row>
    <row r="302" spans="1:12" x14ac:dyDescent="0.3">
      <c r="A302" s="98" t="s">
        <v>843</v>
      </c>
      <c r="B302" s="85" t="s">
        <v>379</v>
      </c>
      <c r="C302" s="86"/>
      <c r="D302" s="86"/>
      <c r="E302" s="86"/>
      <c r="F302" s="86"/>
      <c r="G302" s="99" t="s">
        <v>844</v>
      </c>
      <c r="H302" s="107">
        <v>225926.28</v>
      </c>
      <c r="I302" s="107">
        <v>17183.759999999998</v>
      </c>
      <c r="J302" s="107">
        <v>0</v>
      </c>
      <c r="K302" s="107">
        <v>243110.04</v>
      </c>
      <c r="L302" s="109">
        <f t="shared" si="0"/>
        <v>17183.759999999998</v>
      </c>
    </row>
    <row r="303" spans="1:12" x14ac:dyDescent="0.3">
      <c r="A303" s="98" t="s">
        <v>845</v>
      </c>
      <c r="B303" s="85" t="s">
        <v>379</v>
      </c>
      <c r="C303" s="86"/>
      <c r="D303" s="86"/>
      <c r="E303" s="86"/>
      <c r="F303" s="86"/>
      <c r="G303" s="99" t="s">
        <v>846</v>
      </c>
      <c r="H303" s="107">
        <v>91083.12</v>
      </c>
      <c r="I303" s="107">
        <v>91083.12</v>
      </c>
      <c r="J303" s="107">
        <v>0</v>
      </c>
      <c r="K303" s="107">
        <v>182166.24</v>
      </c>
      <c r="L303" s="109">
        <f t="shared" si="0"/>
        <v>91083.12</v>
      </c>
    </row>
    <row r="304" spans="1:12" x14ac:dyDescent="0.3">
      <c r="A304" s="98" t="s">
        <v>847</v>
      </c>
      <c r="B304" s="85" t="s">
        <v>379</v>
      </c>
      <c r="C304" s="86"/>
      <c r="D304" s="86"/>
      <c r="E304" s="86"/>
      <c r="F304" s="86"/>
      <c r="G304" s="99" t="s">
        <v>848</v>
      </c>
      <c r="H304" s="107">
        <v>1903.01</v>
      </c>
      <c r="I304" s="107">
        <v>12231.48</v>
      </c>
      <c r="J304" s="107">
        <v>0</v>
      </c>
      <c r="K304" s="107">
        <v>14134.49</v>
      </c>
      <c r="L304" s="109">
        <f t="shared" si="0"/>
        <v>12231.48</v>
      </c>
    </row>
    <row r="305" spans="1:12" x14ac:dyDescent="0.3">
      <c r="A305" s="98" t="s">
        <v>849</v>
      </c>
      <c r="B305" s="85" t="s">
        <v>379</v>
      </c>
      <c r="C305" s="86"/>
      <c r="D305" s="86"/>
      <c r="E305" s="86"/>
      <c r="F305" s="86"/>
      <c r="G305" s="99" t="s">
        <v>850</v>
      </c>
      <c r="H305" s="107">
        <v>9022.58</v>
      </c>
      <c r="I305" s="107">
        <v>9046.2800000000007</v>
      </c>
      <c r="J305" s="107">
        <v>0</v>
      </c>
      <c r="K305" s="107">
        <v>18068.86</v>
      </c>
      <c r="L305" s="109">
        <f t="shared" si="0"/>
        <v>9046.2800000000007</v>
      </c>
    </row>
    <row r="306" spans="1:12" x14ac:dyDescent="0.3">
      <c r="A306" s="101" t="s">
        <v>379</v>
      </c>
      <c r="B306" s="85" t="s">
        <v>379</v>
      </c>
      <c r="C306" s="86"/>
      <c r="D306" s="86"/>
      <c r="E306" s="86"/>
      <c r="F306" s="86"/>
      <c r="G306" s="102" t="s">
        <v>379</v>
      </c>
      <c r="H306" s="108"/>
      <c r="I306" s="108"/>
      <c r="J306" s="108"/>
      <c r="K306" s="108"/>
      <c r="L306" s="103"/>
    </row>
    <row r="307" spans="1:12" x14ac:dyDescent="0.3">
      <c r="A307" s="93" t="s">
        <v>851</v>
      </c>
      <c r="B307" s="97" t="s">
        <v>379</v>
      </c>
      <c r="C307" s="94" t="s">
        <v>852</v>
      </c>
      <c r="D307" s="95"/>
      <c r="E307" s="95"/>
      <c r="F307" s="95"/>
      <c r="G307" s="95"/>
      <c r="H307" s="84">
        <v>127627.96</v>
      </c>
      <c r="I307" s="84">
        <v>185737.66</v>
      </c>
      <c r="J307" s="84">
        <v>0</v>
      </c>
      <c r="K307" s="84">
        <v>313365.62</v>
      </c>
      <c r="L307" s="109">
        <f>I307-J307</f>
        <v>185737.66</v>
      </c>
    </row>
    <row r="308" spans="1:12" x14ac:dyDescent="0.3">
      <c r="A308" s="93" t="s">
        <v>853</v>
      </c>
      <c r="B308" s="85" t="s">
        <v>379</v>
      </c>
      <c r="C308" s="86"/>
      <c r="D308" s="94" t="s">
        <v>852</v>
      </c>
      <c r="E308" s="95"/>
      <c r="F308" s="95"/>
      <c r="G308" s="95"/>
      <c r="H308" s="84">
        <v>127627.96</v>
      </c>
      <c r="I308" s="84">
        <v>185737.66</v>
      </c>
      <c r="J308" s="84">
        <v>0</v>
      </c>
      <c r="K308" s="84">
        <v>313365.62</v>
      </c>
      <c r="L308" s="96"/>
    </row>
    <row r="309" spans="1:12" x14ac:dyDescent="0.3">
      <c r="A309" s="93" t="s">
        <v>854</v>
      </c>
      <c r="B309" s="85" t="s">
        <v>379</v>
      </c>
      <c r="C309" s="86"/>
      <c r="D309" s="86"/>
      <c r="E309" s="94" t="s">
        <v>852</v>
      </c>
      <c r="F309" s="95"/>
      <c r="G309" s="95"/>
      <c r="H309" s="84">
        <v>127627.96</v>
      </c>
      <c r="I309" s="84">
        <v>185737.66</v>
      </c>
      <c r="J309" s="84">
        <v>0</v>
      </c>
      <c r="K309" s="84">
        <v>313365.62</v>
      </c>
      <c r="L309" s="96"/>
    </row>
    <row r="310" spans="1:12" x14ac:dyDescent="0.3">
      <c r="A310" s="93" t="s">
        <v>855</v>
      </c>
      <c r="B310" s="85" t="s">
        <v>379</v>
      </c>
      <c r="C310" s="86"/>
      <c r="D310" s="86"/>
      <c r="E310" s="86"/>
      <c r="F310" s="94" t="s">
        <v>856</v>
      </c>
      <c r="G310" s="95"/>
      <c r="H310" s="84">
        <v>1471.99</v>
      </c>
      <c r="I310" s="84">
        <v>5441.25</v>
      </c>
      <c r="J310" s="84">
        <v>0</v>
      </c>
      <c r="K310" s="84">
        <v>6913.24</v>
      </c>
      <c r="L310" s="109">
        <f>I310-J310</f>
        <v>5441.25</v>
      </c>
    </row>
    <row r="311" spans="1:12" x14ac:dyDescent="0.3">
      <c r="A311" s="98" t="s">
        <v>857</v>
      </c>
      <c r="B311" s="85" t="s">
        <v>379</v>
      </c>
      <c r="C311" s="86"/>
      <c r="D311" s="86"/>
      <c r="E311" s="86"/>
      <c r="F311" s="86"/>
      <c r="G311" s="99" t="s">
        <v>858</v>
      </c>
      <c r="H311" s="107">
        <v>1471.99</v>
      </c>
      <c r="I311" s="107">
        <v>5441.25</v>
      </c>
      <c r="J311" s="107">
        <v>0</v>
      </c>
      <c r="K311" s="107">
        <v>6913.24</v>
      </c>
      <c r="L311" s="100"/>
    </row>
    <row r="312" spans="1:12" x14ac:dyDescent="0.3">
      <c r="A312" s="101" t="s">
        <v>379</v>
      </c>
      <c r="B312" s="85" t="s">
        <v>379</v>
      </c>
      <c r="C312" s="86"/>
      <c r="D312" s="86"/>
      <c r="E312" s="86"/>
      <c r="F312" s="86"/>
      <c r="G312" s="102" t="s">
        <v>379</v>
      </c>
      <c r="H312" s="108"/>
      <c r="I312" s="108"/>
      <c r="J312" s="108"/>
      <c r="K312" s="108"/>
      <c r="L312" s="103"/>
    </row>
    <row r="313" spans="1:12" x14ac:dyDescent="0.3">
      <c r="A313" s="93" t="s">
        <v>859</v>
      </c>
      <c r="B313" s="85" t="s">
        <v>379</v>
      </c>
      <c r="C313" s="86"/>
      <c r="D313" s="86"/>
      <c r="E313" s="86"/>
      <c r="F313" s="94" t="s">
        <v>860</v>
      </c>
      <c r="G313" s="95"/>
      <c r="H313" s="84">
        <v>64665.22</v>
      </c>
      <c r="I313" s="84">
        <v>91963.05</v>
      </c>
      <c r="J313" s="84">
        <v>0</v>
      </c>
      <c r="K313" s="84">
        <v>156628.26999999999</v>
      </c>
      <c r="L313" s="109">
        <f>I313-J313</f>
        <v>91963.05</v>
      </c>
    </row>
    <row r="314" spans="1:12" x14ac:dyDescent="0.3">
      <c r="A314" s="98" t="s">
        <v>861</v>
      </c>
      <c r="B314" s="85" t="s">
        <v>379</v>
      </c>
      <c r="C314" s="86"/>
      <c r="D314" s="86"/>
      <c r="E314" s="86"/>
      <c r="F314" s="86"/>
      <c r="G314" s="99" t="s">
        <v>862</v>
      </c>
      <c r="H314" s="107">
        <v>36606.400000000001</v>
      </c>
      <c r="I314" s="107">
        <v>51260.52</v>
      </c>
      <c r="J314" s="107">
        <v>0</v>
      </c>
      <c r="K314" s="107">
        <v>87866.92</v>
      </c>
      <c r="L314" s="109">
        <f t="shared" ref="L314:L317" si="1">I314-J314</f>
        <v>51260.52</v>
      </c>
    </row>
    <row r="315" spans="1:12" x14ac:dyDescent="0.3">
      <c r="A315" s="98" t="s">
        <v>863</v>
      </c>
      <c r="B315" s="85" t="s">
        <v>379</v>
      </c>
      <c r="C315" s="86"/>
      <c r="D315" s="86"/>
      <c r="E315" s="86"/>
      <c r="F315" s="86"/>
      <c r="G315" s="99" t="s">
        <v>864</v>
      </c>
      <c r="H315" s="107">
        <v>2525.5100000000002</v>
      </c>
      <c r="I315" s="107">
        <v>670.06</v>
      </c>
      <c r="J315" s="107">
        <v>0</v>
      </c>
      <c r="K315" s="107">
        <v>3195.57</v>
      </c>
      <c r="L315" s="109">
        <f t="shared" si="1"/>
        <v>670.06</v>
      </c>
    </row>
    <row r="316" spans="1:12" x14ac:dyDescent="0.3">
      <c r="A316" s="98" t="s">
        <v>865</v>
      </c>
      <c r="B316" s="85" t="s">
        <v>379</v>
      </c>
      <c r="C316" s="86"/>
      <c r="D316" s="86"/>
      <c r="E316" s="86"/>
      <c r="F316" s="86"/>
      <c r="G316" s="99" t="s">
        <v>866</v>
      </c>
      <c r="H316" s="107">
        <v>20976.07</v>
      </c>
      <c r="I316" s="107">
        <v>33823.199999999997</v>
      </c>
      <c r="J316" s="107">
        <v>0</v>
      </c>
      <c r="K316" s="107">
        <v>54799.27</v>
      </c>
      <c r="L316" s="109">
        <f t="shared" si="1"/>
        <v>33823.199999999997</v>
      </c>
    </row>
    <row r="317" spans="1:12" x14ac:dyDescent="0.3">
      <c r="A317" s="98" t="s">
        <v>867</v>
      </c>
      <c r="B317" s="85" t="s">
        <v>379</v>
      </c>
      <c r="C317" s="86"/>
      <c r="D317" s="86"/>
      <c r="E317" s="86"/>
      <c r="F317" s="86"/>
      <c r="G317" s="99" t="s">
        <v>868</v>
      </c>
      <c r="H317" s="107">
        <v>4557.24</v>
      </c>
      <c r="I317" s="107">
        <v>6209.27</v>
      </c>
      <c r="J317" s="107">
        <v>0</v>
      </c>
      <c r="K317" s="107">
        <v>10766.51</v>
      </c>
      <c r="L317" s="109">
        <f t="shared" si="1"/>
        <v>6209.27</v>
      </c>
    </row>
    <row r="318" spans="1:12" x14ac:dyDescent="0.3">
      <c r="A318" s="101" t="s">
        <v>379</v>
      </c>
      <c r="B318" s="85" t="s">
        <v>379</v>
      </c>
      <c r="C318" s="86"/>
      <c r="D318" s="86"/>
      <c r="E318" s="86"/>
      <c r="F318" s="86"/>
      <c r="G318" s="102" t="s">
        <v>379</v>
      </c>
      <c r="H318" s="108"/>
      <c r="I318" s="108"/>
      <c r="J318" s="108"/>
      <c r="K318" s="108"/>
      <c r="L318" s="103"/>
    </row>
    <row r="319" spans="1:12" x14ac:dyDescent="0.3">
      <c r="A319" s="93" t="s">
        <v>869</v>
      </c>
      <c r="B319" s="85" t="s">
        <v>379</v>
      </c>
      <c r="C319" s="86"/>
      <c r="D319" s="86"/>
      <c r="E319" s="86"/>
      <c r="F319" s="94" t="s">
        <v>870</v>
      </c>
      <c r="G319" s="95"/>
      <c r="H319" s="84">
        <v>172</v>
      </c>
      <c r="I319" s="84">
        <v>1619.1</v>
      </c>
      <c r="J319" s="84">
        <v>0</v>
      </c>
      <c r="K319" s="84">
        <v>1791.1</v>
      </c>
      <c r="L319" s="109">
        <f>I319-J319</f>
        <v>1619.1</v>
      </c>
    </row>
    <row r="320" spans="1:12" x14ac:dyDescent="0.3">
      <c r="A320" s="98" t="s">
        <v>871</v>
      </c>
      <c r="B320" s="85" t="s">
        <v>379</v>
      </c>
      <c r="C320" s="86"/>
      <c r="D320" s="86"/>
      <c r="E320" s="86"/>
      <c r="F320" s="86"/>
      <c r="G320" s="99" t="s">
        <v>872</v>
      </c>
      <c r="H320" s="107">
        <v>172</v>
      </c>
      <c r="I320" s="107">
        <v>0</v>
      </c>
      <c r="J320" s="107">
        <v>0</v>
      </c>
      <c r="K320" s="107">
        <v>172</v>
      </c>
      <c r="L320" s="100"/>
    </row>
    <row r="321" spans="1:12" x14ac:dyDescent="0.3">
      <c r="A321" s="98" t="s">
        <v>873</v>
      </c>
      <c r="B321" s="85" t="s">
        <v>379</v>
      </c>
      <c r="C321" s="86"/>
      <c r="D321" s="86"/>
      <c r="E321" s="86"/>
      <c r="F321" s="86"/>
      <c r="G321" s="99" t="s">
        <v>874</v>
      </c>
      <c r="H321" s="107">
        <v>0</v>
      </c>
      <c r="I321" s="107">
        <v>1619.1</v>
      </c>
      <c r="J321" s="107">
        <v>0</v>
      </c>
      <c r="K321" s="107">
        <v>1619.1</v>
      </c>
      <c r="L321" s="100"/>
    </row>
    <row r="322" spans="1:12" x14ac:dyDescent="0.3">
      <c r="A322" s="101" t="s">
        <v>379</v>
      </c>
      <c r="B322" s="85" t="s">
        <v>379</v>
      </c>
      <c r="C322" s="86"/>
      <c r="D322" s="86"/>
      <c r="E322" s="86"/>
      <c r="F322" s="86"/>
      <c r="G322" s="102" t="s">
        <v>379</v>
      </c>
      <c r="H322" s="108"/>
      <c r="I322" s="108"/>
      <c r="J322" s="108"/>
      <c r="K322" s="108"/>
      <c r="L322" s="103"/>
    </row>
    <row r="323" spans="1:12" x14ac:dyDescent="0.3">
      <c r="A323" s="93" t="s">
        <v>875</v>
      </c>
      <c r="B323" s="85" t="s">
        <v>379</v>
      </c>
      <c r="C323" s="86"/>
      <c r="D323" s="86"/>
      <c r="E323" s="86"/>
      <c r="F323" s="94" t="s">
        <v>876</v>
      </c>
      <c r="G323" s="95"/>
      <c r="H323" s="84">
        <v>0</v>
      </c>
      <c r="I323" s="84">
        <v>76.400000000000006</v>
      </c>
      <c r="J323" s="84">
        <v>0</v>
      </c>
      <c r="K323" s="84">
        <v>76.400000000000006</v>
      </c>
      <c r="L323" s="109">
        <f>I323-J323</f>
        <v>76.400000000000006</v>
      </c>
    </row>
    <row r="324" spans="1:12" x14ac:dyDescent="0.3">
      <c r="A324" s="98" t="s">
        <v>877</v>
      </c>
      <c r="B324" s="85" t="s">
        <v>379</v>
      </c>
      <c r="C324" s="86"/>
      <c r="D324" s="86"/>
      <c r="E324" s="86"/>
      <c r="F324" s="86"/>
      <c r="G324" s="99" t="s">
        <v>878</v>
      </c>
      <c r="H324" s="107">
        <v>0</v>
      </c>
      <c r="I324" s="107">
        <v>76.400000000000006</v>
      </c>
      <c r="J324" s="107">
        <v>0</v>
      </c>
      <c r="K324" s="107">
        <v>76.400000000000006</v>
      </c>
      <c r="L324" s="100"/>
    </row>
    <row r="325" spans="1:12" x14ac:dyDescent="0.3">
      <c r="A325" s="101" t="s">
        <v>379</v>
      </c>
      <c r="B325" s="85" t="s">
        <v>379</v>
      </c>
      <c r="C325" s="86"/>
      <c r="D325" s="86"/>
      <c r="E325" s="86"/>
      <c r="F325" s="86"/>
      <c r="G325" s="102" t="s">
        <v>379</v>
      </c>
      <c r="H325" s="108"/>
      <c r="I325" s="108"/>
      <c r="J325" s="108"/>
      <c r="K325" s="108"/>
      <c r="L325" s="103"/>
    </row>
    <row r="326" spans="1:12" x14ac:dyDescent="0.3">
      <c r="A326" s="93" t="s">
        <v>883</v>
      </c>
      <c r="B326" s="85" t="s">
        <v>379</v>
      </c>
      <c r="C326" s="86"/>
      <c r="D326" s="86"/>
      <c r="E326" s="86"/>
      <c r="F326" s="94" t="s">
        <v>884</v>
      </c>
      <c r="G326" s="95"/>
      <c r="H326" s="84">
        <v>35168.9</v>
      </c>
      <c r="I326" s="84">
        <v>21496.55</v>
      </c>
      <c r="J326" s="84">
        <v>0</v>
      </c>
      <c r="K326" s="84">
        <v>56665.45</v>
      </c>
      <c r="L326" s="109">
        <f>I326-J326</f>
        <v>21496.55</v>
      </c>
    </row>
    <row r="327" spans="1:12" x14ac:dyDescent="0.3">
      <c r="A327" s="98" t="s">
        <v>885</v>
      </c>
      <c r="B327" s="85" t="s">
        <v>379</v>
      </c>
      <c r="C327" s="86"/>
      <c r="D327" s="86"/>
      <c r="E327" s="86"/>
      <c r="F327" s="86"/>
      <c r="G327" s="99" t="s">
        <v>886</v>
      </c>
      <c r="H327" s="107">
        <v>25850.43</v>
      </c>
      <c r="I327" s="107">
        <v>14436.92</v>
      </c>
      <c r="J327" s="107">
        <v>0</v>
      </c>
      <c r="K327" s="107">
        <v>40287.35</v>
      </c>
      <c r="L327" s="100"/>
    </row>
    <row r="328" spans="1:12" x14ac:dyDescent="0.3">
      <c r="A328" s="98" t="s">
        <v>887</v>
      </c>
      <c r="B328" s="85" t="s">
        <v>379</v>
      </c>
      <c r="C328" s="86"/>
      <c r="D328" s="86"/>
      <c r="E328" s="86"/>
      <c r="F328" s="86"/>
      <c r="G328" s="99" t="s">
        <v>888</v>
      </c>
      <c r="H328" s="107">
        <v>5674.93</v>
      </c>
      <c r="I328" s="107">
        <v>5323.73</v>
      </c>
      <c r="J328" s="107">
        <v>0</v>
      </c>
      <c r="K328" s="107">
        <v>10998.66</v>
      </c>
      <c r="L328" s="100"/>
    </row>
    <row r="329" spans="1:12" x14ac:dyDescent="0.3">
      <c r="A329" s="98" t="s">
        <v>889</v>
      </c>
      <c r="B329" s="85" t="s">
        <v>379</v>
      </c>
      <c r="C329" s="86"/>
      <c r="D329" s="86"/>
      <c r="E329" s="86"/>
      <c r="F329" s="86"/>
      <c r="G329" s="99" t="s">
        <v>890</v>
      </c>
      <c r="H329" s="107">
        <v>117.34</v>
      </c>
      <c r="I329" s="107">
        <v>219</v>
      </c>
      <c r="J329" s="107">
        <v>0</v>
      </c>
      <c r="K329" s="107">
        <v>336.34</v>
      </c>
      <c r="L329" s="100"/>
    </row>
    <row r="330" spans="1:12" x14ac:dyDescent="0.3">
      <c r="A330" s="98" t="s">
        <v>891</v>
      </c>
      <c r="B330" s="85" t="s">
        <v>379</v>
      </c>
      <c r="C330" s="86"/>
      <c r="D330" s="86"/>
      <c r="E330" s="86"/>
      <c r="F330" s="86"/>
      <c r="G330" s="99" t="s">
        <v>892</v>
      </c>
      <c r="H330" s="107">
        <v>3496.3</v>
      </c>
      <c r="I330" s="107">
        <v>1516.9</v>
      </c>
      <c r="J330" s="107">
        <v>0</v>
      </c>
      <c r="K330" s="107">
        <v>5013.2</v>
      </c>
      <c r="L330" s="100"/>
    </row>
    <row r="331" spans="1:12" x14ac:dyDescent="0.3">
      <c r="A331" s="98" t="s">
        <v>893</v>
      </c>
      <c r="B331" s="85" t="s">
        <v>379</v>
      </c>
      <c r="C331" s="86"/>
      <c r="D331" s="86"/>
      <c r="E331" s="86"/>
      <c r="F331" s="86"/>
      <c r="G331" s="99" t="s">
        <v>848</v>
      </c>
      <c r="H331" s="107">
        <v>29.9</v>
      </c>
      <c r="I331" s="107">
        <v>0</v>
      </c>
      <c r="J331" s="107">
        <v>0</v>
      </c>
      <c r="K331" s="107">
        <v>29.9</v>
      </c>
      <c r="L331" s="100"/>
    </row>
    <row r="332" spans="1:12" x14ac:dyDescent="0.3">
      <c r="A332" s="101" t="s">
        <v>379</v>
      </c>
      <c r="B332" s="85" t="s">
        <v>379</v>
      </c>
      <c r="C332" s="86"/>
      <c r="D332" s="86"/>
      <c r="E332" s="86"/>
      <c r="F332" s="86"/>
      <c r="G332" s="102" t="s">
        <v>379</v>
      </c>
      <c r="H332" s="108"/>
      <c r="I332" s="108"/>
      <c r="J332" s="108"/>
      <c r="K332" s="108"/>
      <c r="L332" s="103"/>
    </row>
    <row r="333" spans="1:12" x14ac:dyDescent="0.3">
      <c r="A333" s="93" t="s">
        <v>894</v>
      </c>
      <c r="B333" s="85" t="s">
        <v>379</v>
      </c>
      <c r="C333" s="86"/>
      <c r="D333" s="86"/>
      <c r="E333" s="86"/>
      <c r="F333" s="94" t="s">
        <v>895</v>
      </c>
      <c r="G333" s="95"/>
      <c r="H333" s="84">
        <v>7363.08</v>
      </c>
      <c r="I333" s="84">
        <v>18518.3</v>
      </c>
      <c r="J333" s="84">
        <v>0</v>
      </c>
      <c r="K333" s="84">
        <v>25881.38</v>
      </c>
      <c r="L333" s="109">
        <f>I333-J333</f>
        <v>18518.3</v>
      </c>
    </row>
    <row r="334" spans="1:12" x14ac:dyDescent="0.3">
      <c r="A334" s="98" t="s">
        <v>896</v>
      </c>
      <c r="B334" s="85" t="s">
        <v>379</v>
      </c>
      <c r="C334" s="86"/>
      <c r="D334" s="86"/>
      <c r="E334" s="86"/>
      <c r="F334" s="86"/>
      <c r="G334" s="99" t="s">
        <v>682</v>
      </c>
      <c r="H334" s="107">
        <v>2312.0100000000002</v>
      </c>
      <c r="I334" s="107">
        <v>2010.51</v>
      </c>
      <c r="J334" s="107">
        <v>0</v>
      </c>
      <c r="K334" s="107">
        <v>4322.5200000000004</v>
      </c>
      <c r="L334" s="100"/>
    </row>
    <row r="335" spans="1:12" x14ac:dyDescent="0.3">
      <c r="A335" s="98" t="s">
        <v>899</v>
      </c>
      <c r="B335" s="85" t="s">
        <v>379</v>
      </c>
      <c r="C335" s="86"/>
      <c r="D335" s="86"/>
      <c r="E335" s="86"/>
      <c r="F335" s="86"/>
      <c r="G335" s="99" t="s">
        <v>900</v>
      </c>
      <c r="H335" s="107">
        <v>1408.23</v>
      </c>
      <c r="I335" s="107">
        <v>1802.59</v>
      </c>
      <c r="J335" s="107">
        <v>0</v>
      </c>
      <c r="K335" s="107">
        <v>3210.82</v>
      </c>
      <c r="L335" s="100"/>
    </row>
    <row r="336" spans="1:12" x14ac:dyDescent="0.3">
      <c r="A336" s="98" t="s">
        <v>901</v>
      </c>
      <c r="B336" s="85" t="s">
        <v>379</v>
      </c>
      <c r="C336" s="86"/>
      <c r="D336" s="86"/>
      <c r="E336" s="86"/>
      <c r="F336" s="86"/>
      <c r="G336" s="99" t="s">
        <v>902</v>
      </c>
      <c r="H336" s="107">
        <v>2942.98</v>
      </c>
      <c r="I336" s="107">
        <v>13793.03</v>
      </c>
      <c r="J336" s="107">
        <v>0</v>
      </c>
      <c r="K336" s="107">
        <v>16736.009999999998</v>
      </c>
      <c r="L336" s="100"/>
    </row>
    <row r="337" spans="1:12" x14ac:dyDescent="0.3">
      <c r="A337" s="98" t="s">
        <v>903</v>
      </c>
      <c r="B337" s="85" t="s">
        <v>379</v>
      </c>
      <c r="C337" s="86"/>
      <c r="D337" s="86"/>
      <c r="E337" s="86"/>
      <c r="F337" s="86"/>
      <c r="G337" s="99" t="s">
        <v>904</v>
      </c>
      <c r="H337" s="107">
        <v>699.86</v>
      </c>
      <c r="I337" s="107">
        <v>912.17</v>
      </c>
      <c r="J337" s="107">
        <v>0</v>
      </c>
      <c r="K337" s="107">
        <v>1612.03</v>
      </c>
      <c r="L337" s="100"/>
    </row>
    <row r="338" spans="1:12" x14ac:dyDescent="0.3">
      <c r="A338" s="101" t="s">
        <v>379</v>
      </c>
      <c r="B338" s="85" t="s">
        <v>379</v>
      </c>
      <c r="C338" s="86"/>
      <c r="D338" s="86"/>
      <c r="E338" s="86"/>
      <c r="F338" s="86"/>
      <c r="G338" s="102" t="s">
        <v>379</v>
      </c>
      <c r="H338" s="108"/>
      <c r="I338" s="108"/>
      <c r="J338" s="108"/>
      <c r="K338" s="108"/>
      <c r="L338" s="103"/>
    </row>
    <row r="339" spans="1:12" x14ac:dyDescent="0.3">
      <c r="A339" s="93" t="s">
        <v>905</v>
      </c>
      <c r="B339" s="85" t="s">
        <v>379</v>
      </c>
      <c r="C339" s="86"/>
      <c r="D339" s="86"/>
      <c r="E339" s="86"/>
      <c r="F339" s="94" t="s">
        <v>906</v>
      </c>
      <c r="G339" s="95"/>
      <c r="H339" s="84">
        <v>18231.8</v>
      </c>
      <c r="I339" s="84">
        <v>46623.01</v>
      </c>
      <c r="J339" s="84">
        <v>0</v>
      </c>
      <c r="K339" s="84">
        <v>64854.81</v>
      </c>
      <c r="L339" s="109">
        <f>I339-J339</f>
        <v>46623.01</v>
      </c>
    </row>
    <row r="340" spans="1:12" x14ac:dyDescent="0.3">
      <c r="A340" s="98" t="s">
        <v>909</v>
      </c>
      <c r="B340" s="85" t="s">
        <v>379</v>
      </c>
      <c r="C340" s="86"/>
      <c r="D340" s="86"/>
      <c r="E340" s="86"/>
      <c r="F340" s="86"/>
      <c r="G340" s="99" t="s">
        <v>910</v>
      </c>
      <c r="H340" s="107">
        <v>134.94</v>
      </c>
      <c r="I340" s="107">
        <v>123</v>
      </c>
      <c r="J340" s="107">
        <v>0</v>
      </c>
      <c r="K340" s="107">
        <v>257.94</v>
      </c>
      <c r="L340" s="100"/>
    </row>
    <row r="341" spans="1:12" x14ac:dyDescent="0.3">
      <c r="A341" s="98" t="s">
        <v>913</v>
      </c>
      <c r="B341" s="85" t="s">
        <v>379</v>
      </c>
      <c r="C341" s="86"/>
      <c r="D341" s="86"/>
      <c r="E341" s="86"/>
      <c r="F341" s="86"/>
      <c r="G341" s="99" t="s">
        <v>914</v>
      </c>
      <c r="H341" s="107">
        <v>1029.48</v>
      </c>
      <c r="I341" s="107">
        <v>735.76</v>
      </c>
      <c r="J341" s="107">
        <v>0</v>
      </c>
      <c r="K341" s="107">
        <v>1765.24</v>
      </c>
      <c r="L341" s="100"/>
    </row>
    <row r="342" spans="1:12" x14ac:dyDescent="0.3">
      <c r="A342" s="98" t="s">
        <v>915</v>
      </c>
      <c r="B342" s="85" t="s">
        <v>379</v>
      </c>
      <c r="C342" s="86"/>
      <c r="D342" s="86"/>
      <c r="E342" s="86"/>
      <c r="F342" s="86"/>
      <c r="G342" s="99" t="s">
        <v>916</v>
      </c>
      <c r="H342" s="107">
        <v>320.39999999999998</v>
      </c>
      <c r="I342" s="107">
        <v>1025.28</v>
      </c>
      <c r="J342" s="107">
        <v>0</v>
      </c>
      <c r="K342" s="107">
        <v>1345.68</v>
      </c>
      <c r="L342" s="100"/>
    </row>
    <row r="343" spans="1:12" x14ac:dyDescent="0.3">
      <c r="A343" s="98" t="s">
        <v>919</v>
      </c>
      <c r="B343" s="85" t="s">
        <v>379</v>
      </c>
      <c r="C343" s="86"/>
      <c r="D343" s="86"/>
      <c r="E343" s="86"/>
      <c r="F343" s="86"/>
      <c r="G343" s="99" t="s">
        <v>920</v>
      </c>
      <c r="H343" s="107">
        <v>119.5</v>
      </c>
      <c r="I343" s="107">
        <v>12</v>
      </c>
      <c r="J343" s="107">
        <v>0</v>
      </c>
      <c r="K343" s="107">
        <v>131.5</v>
      </c>
      <c r="L343" s="100"/>
    </row>
    <row r="344" spans="1:12" x14ac:dyDescent="0.3">
      <c r="A344" s="98" t="s">
        <v>921</v>
      </c>
      <c r="B344" s="85" t="s">
        <v>379</v>
      </c>
      <c r="C344" s="86"/>
      <c r="D344" s="86"/>
      <c r="E344" s="86"/>
      <c r="F344" s="86"/>
      <c r="G344" s="99" t="s">
        <v>922</v>
      </c>
      <c r="H344" s="107">
        <v>35.1</v>
      </c>
      <c r="I344" s="107">
        <v>0</v>
      </c>
      <c r="J344" s="107">
        <v>0</v>
      </c>
      <c r="K344" s="107">
        <v>35.1</v>
      </c>
      <c r="L344" s="100"/>
    </row>
    <row r="345" spans="1:12" x14ac:dyDescent="0.3">
      <c r="A345" s="98" t="s">
        <v>923</v>
      </c>
      <c r="B345" s="85" t="s">
        <v>379</v>
      </c>
      <c r="C345" s="86"/>
      <c r="D345" s="86"/>
      <c r="E345" s="86"/>
      <c r="F345" s="86"/>
      <c r="G345" s="99" t="s">
        <v>924</v>
      </c>
      <c r="H345" s="107">
        <v>122.9</v>
      </c>
      <c r="I345" s="107">
        <v>1782.98</v>
      </c>
      <c r="J345" s="107">
        <v>0</v>
      </c>
      <c r="K345" s="107">
        <v>1905.88</v>
      </c>
      <c r="L345" s="100"/>
    </row>
    <row r="346" spans="1:12" x14ac:dyDescent="0.3">
      <c r="A346" s="98" t="s">
        <v>925</v>
      </c>
      <c r="B346" s="85" t="s">
        <v>379</v>
      </c>
      <c r="C346" s="86"/>
      <c r="D346" s="86"/>
      <c r="E346" s="86"/>
      <c r="F346" s="86"/>
      <c r="G346" s="99" t="s">
        <v>926</v>
      </c>
      <c r="H346" s="107">
        <v>0</v>
      </c>
      <c r="I346" s="107">
        <v>63.99</v>
      </c>
      <c r="J346" s="107">
        <v>0</v>
      </c>
      <c r="K346" s="107">
        <v>63.99</v>
      </c>
      <c r="L346" s="100"/>
    </row>
    <row r="347" spans="1:12" x14ac:dyDescent="0.3">
      <c r="A347" s="98" t="s">
        <v>927</v>
      </c>
      <c r="B347" s="85" t="s">
        <v>379</v>
      </c>
      <c r="C347" s="86"/>
      <c r="D347" s="86"/>
      <c r="E347" s="86"/>
      <c r="F347" s="86"/>
      <c r="G347" s="99" t="s">
        <v>928</v>
      </c>
      <c r="H347" s="107">
        <v>1986</v>
      </c>
      <c r="I347" s="107">
        <v>1986</v>
      </c>
      <c r="J347" s="107">
        <v>0</v>
      </c>
      <c r="K347" s="107">
        <v>3972</v>
      </c>
      <c r="L347" s="100"/>
    </row>
    <row r="348" spans="1:12" x14ac:dyDescent="0.3">
      <c r="A348" s="98" t="s">
        <v>929</v>
      </c>
      <c r="B348" s="85" t="s">
        <v>379</v>
      </c>
      <c r="C348" s="86"/>
      <c r="D348" s="86"/>
      <c r="E348" s="86"/>
      <c r="F348" s="86"/>
      <c r="G348" s="99" t="s">
        <v>930</v>
      </c>
      <c r="H348" s="107">
        <v>0</v>
      </c>
      <c r="I348" s="107">
        <v>615.4</v>
      </c>
      <c r="J348" s="107">
        <v>0</v>
      </c>
      <c r="K348" s="107">
        <v>615.4</v>
      </c>
      <c r="L348" s="100"/>
    </row>
    <row r="349" spans="1:12" x14ac:dyDescent="0.3">
      <c r="A349" s="98" t="s">
        <v>931</v>
      </c>
      <c r="B349" s="85" t="s">
        <v>379</v>
      </c>
      <c r="C349" s="86"/>
      <c r="D349" s="86"/>
      <c r="E349" s="86"/>
      <c r="F349" s="86"/>
      <c r="G349" s="99" t="s">
        <v>932</v>
      </c>
      <c r="H349" s="107">
        <v>1500</v>
      </c>
      <c r="I349" s="107">
        <v>0</v>
      </c>
      <c r="J349" s="107">
        <v>0</v>
      </c>
      <c r="K349" s="107">
        <v>1500</v>
      </c>
      <c r="L349" s="100"/>
    </row>
    <row r="350" spans="1:12" x14ac:dyDescent="0.3">
      <c r="A350" s="98" t="s">
        <v>933</v>
      </c>
      <c r="B350" s="85" t="s">
        <v>379</v>
      </c>
      <c r="C350" s="86"/>
      <c r="D350" s="86"/>
      <c r="E350" s="86"/>
      <c r="F350" s="86"/>
      <c r="G350" s="99" t="s">
        <v>934</v>
      </c>
      <c r="H350" s="107">
        <v>371.61</v>
      </c>
      <c r="I350" s="107">
        <v>8372.92</v>
      </c>
      <c r="J350" s="107">
        <v>0</v>
      </c>
      <c r="K350" s="107">
        <v>8744.5300000000007</v>
      </c>
      <c r="L350" s="100"/>
    </row>
    <row r="351" spans="1:12" x14ac:dyDescent="0.3">
      <c r="A351" s="98" t="s">
        <v>935</v>
      </c>
      <c r="B351" s="85" t="s">
        <v>379</v>
      </c>
      <c r="C351" s="86"/>
      <c r="D351" s="86"/>
      <c r="E351" s="86"/>
      <c r="F351" s="86"/>
      <c r="G351" s="99" t="s">
        <v>936</v>
      </c>
      <c r="H351" s="107">
        <v>1076.19</v>
      </c>
      <c r="I351" s="107">
        <v>156.51</v>
      </c>
      <c r="J351" s="107">
        <v>0</v>
      </c>
      <c r="K351" s="107">
        <v>1232.7</v>
      </c>
      <c r="L351" s="100"/>
    </row>
    <row r="352" spans="1:12" x14ac:dyDescent="0.3">
      <c r="A352" s="98" t="s">
        <v>937</v>
      </c>
      <c r="B352" s="85" t="s">
        <v>379</v>
      </c>
      <c r="C352" s="86"/>
      <c r="D352" s="86"/>
      <c r="E352" s="86"/>
      <c r="F352" s="86"/>
      <c r="G352" s="99" t="s">
        <v>938</v>
      </c>
      <c r="H352" s="107">
        <v>9968.52</v>
      </c>
      <c r="I352" s="107">
        <v>31601.17</v>
      </c>
      <c r="J352" s="107">
        <v>0</v>
      </c>
      <c r="K352" s="107">
        <v>41569.69</v>
      </c>
      <c r="L352" s="100"/>
    </row>
    <row r="353" spans="1:12" x14ac:dyDescent="0.3">
      <c r="A353" s="98" t="s">
        <v>939</v>
      </c>
      <c r="B353" s="85" t="s">
        <v>379</v>
      </c>
      <c r="C353" s="86"/>
      <c r="D353" s="86"/>
      <c r="E353" s="86"/>
      <c r="F353" s="86"/>
      <c r="G353" s="99" t="s">
        <v>940</v>
      </c>
      <c r="H353" s="107">
        <v>1567.16</v>
      </c>
      <c r="I353" s="107">
        <v>148</v>
      </c>
      <c r="J353" s="107">
        <v>0</v>
      </c>
      <c r="K353" s="107">
        <v>1715.16</v>
      </c>
      <c r="L353" s="100"/>
    </row>
    <row r="354" spans="1:12" x14ac:dyDescent="0.3">
      <c r="A354" s="101" t="s">
        <v>379</v>
      </c>
      <c r="B354" s="85" t="s">
        <v>379</v>
      </c>
      <c r="C354" s="86"/>
      <c r="D354" s="86"/>
      <c r="E354" s="86"/>
      <c r="F354" s="86"/>
      <c r="G354" s="102" t="s">
        <v>379</v>
      </c>
      <c r="H354" s="108"/>
      <c r="I354" s="108"/>
      <c r="J354" s="108"/>
      <c r="K354" s="108"/>
      <c r="L354" s="103"/>
    </row>
    <row r="355" spans="1:12" x14ac:dyDescent="0.3">
      <c r="A355" s="93" t="s">
        <v>941</v>
      </c>
      <c r="B355" s="85" t="s">
        <v>379</v>
      </c>
      <c r="C355" s="86"/>
      <c r="D355" s="86"/>
      <c r="E355" s="86"/>
      <c r="F355" s="94" t="s">
        <v>942</v>
      </c>
      <c r="G355" s="95"/>
      <c r="H355" s="84">
        <v>554.97</v>
      </c>
      <c r="I355" s="84">
        <v>0</v>
      </c>
      <c r="J355" s="84">
        <v>0</v>
      </c>
      <c r="K355" s="84">
        <v>554.97</v>
      </c>
      <c r="L355" s="109">
        <f>I355-J355</f>
        <v>0</v>
      </c>
    </row>
    <row r="356" spans="1:12" x14ac:dyDescent="0.3">
      <c r="A356" s="98" t="s">
        <v>943</v>
      </c>
      <c r="B356" s="85" t="s">
        <v>379</v>
      </c>
      <c r="C356" s="86"/>
      <c r="D356" s="86"/>
      <c r="E356" s="86"/>
      <c r="F356" s="86"/>
      <c r="G356" s="99" t="s">
        <v>944</v>
      </c>
      <c r="H356" s="107">
        <v>554.97</v>
      </c>
      <c r="I356" s="107">
        <v>0</v>
      </c>
      <c r="J356" s="107">
        <v>0</v>
      </c>
      <c r="K356" s="107">
        <v>554.97</v>
      </c>
      <c r="L356" s="100"/>
    </row>
    <row r="357" spans="1:12" x14ac:dyDescent="0.3">
      <c r="A357" s="101" t="s">
        <v>379</v>
      </c>
      <c r="B357" s="85" t="s">
        <v>379</v>
      </c>
      <c r="C357" s="86"/>
      <c r="D357" s="86"/>
      <c r="E357" s="86"/>
      <c r="F357" s="86"/>
      <c r="G357" s="102" t="s">
        <v>379</v>
      </c>
      <c r="H357" s="108"/>
      <c r="I357" s="108"/>
      <c r="J357" s="108"/>
      <c r="K357" s="108"/>
      <c r="L357" s="103"/>
    </row>
    <row r="358" spans="1:12" x14ac:dyDescent="0.3">
      <c r="A358" s="93" t="s">
        <v>945</v>
      </c>
      <c r="B358" s="97" t="s">
        <v>379</v>
      </c>
      <c r="C358" s="94" t="s">
        <v>946</v>
      </c>
      <c r="D358" s="95"/>
      <c r="E358" s="95"/>
      <c r="F358" s="95"/>
      <c r="G358" s="95"/>
      <c r="H358" s="84">
        <v>27401.9</v>
      </c>
      <c r="I358" s="84">
        <v>33870.019999999997</v>
      </c>
      <c r="J358" s="84">
        <v>0</v>
      </c>
      <c r="K358" s="84">
        <v>61271.92</v>
      </c>
      <c r="L358" s="109">
        <f>I358-J358</f>
        <v>33870.019999999997</v>
      </c>
    </row>
    <row r="359" spans="1:12" x14ac:dyDescent="0.3">
      <c r="A359" s="93" t="s">
        <v>947</v>
      </c>
      <c r="B359" s="85" t="s">
        <v>379</v>
      </c>
      <c r="C359" s="86"/>
      <c r="D359" s="94" t="s">
        <v>946</v>
      </c>
      <c r="E359" s="95"/>
      <c r="F359" s="95"/>
      <c r="G359" s="95"/>
      <c r="H359" s="84">
        <v>27401.9</v>
      </c>
      <c r="I359" s="84">
        <v>33870.019999999997</v>
      </c>
      <c r="J359" s="84">
        <v>0</v>
      </c>
      <c r="K359" s="84">
        <v>61271.92</v>
      </c>
      <c r="L359" s="96"/>
    </row>
    <row r="360" spans="1:12" x14ac:dyDescent="0.3">
      <c r="A360" s="93" t="s">
        <v>948</v>
      </c>
      <c r="B360" s="85" t="s">
        <v>379</v>
      </c>
      <c r="C360" s="86"/>
      <c r="D360" s="86"/>
      <c r="E360" s="94" t="s">
        <v>946</v>
      </c>
      <c r="F360" s="95"/>
      <c r="G360" s="95"/>
      <c r="H360" s="84">
        <v>27401.9</v>
      </c>
      <c r="I360" s="84">
        <v>33870.019999999997</v>
      </c>
      <c r="J360" s="84">
        <v>0</v>
      </c>
      <c r="K360" s="84">
        <v>61271.92</v>
      </c>
      <c r="L360" s="96"/>
    </row>
    <row r="361" spans="1:12" x14ac:dyDescent="0.3">
      <c r="A361" s="93" t="s">
        <v>949</v>
      </c>
      <c r="B361" s="85" t="s">
        <v>379</v>
      </c>
      <c r="C361" s="86"/>
      <c r="D361" s="86"/>
      <c r="E361" s="86"/>
      <c r="F361" s="94" t="s">
        <v>950</v>
      </c>
      <c r="G361" s="95"/>
      <c r="H361" s="84">
        <v>20852.34</v>
      </c>
      <c r="I361" s="84">
        <v>25936.52</v>
      </c>
      <c r="J361" s="84">
        <v>0</v>
      </c>
      <c r="K361" s="84">
        <v>46788.86</v>
      </c>
      <c r="L361" s="109">
        <f>I361-J361</f>
        <v>25936.52</v>
      </c>
    </row>
    <row r="362" spans="1:12" x14ac:dyDescent="0.3">
      <c r="A362" s="98" t="s">
        <v>951</v>
      </c>
      <c r="B362" s="85" t="s">
        <v>379</v>
      </c>
      <c r="C362" s="86"/>
      <c r="D362" s="86"/>
      <c r="E362" s="86"/>
      <c r="F362" s="86"/>
      <c r="G362" s="99" t="s">
        <v>952</v>
      </c>
      <c r="H362" s="107">
        <v>12113.03</v>
      </c>
      <c r="I362" s="107">
        <v>13354.3</v>
      </c>
      <c r="J362" s="107">
        <v>0</v>
      </c>
      <c r="K362" s="107">
        <v>25467.33</v>
      </c>
      <c r="L362" s="100"/>
    </row>
    <row r="363" spans="1:12" x14ac:dyDescent="0.3">
      <c r="A363" s="98" t="s">
        <v>955</v>
      </c>
      <c r="B363" s="85" t="s">
        <v>379</v>
      </c>
      <c r="C363" s="86"/>
      <c r="D363" s="86"/>
      <c r="E363" s="86"/>
      <c r="F363" s="86"/>
      <c r="G363" s="99" t="s">
        <v>956</v>
      </c>
      <c r="H363" s="107">
        <v>3160</v>
      </c>
      <c r="I363" s="107">
        <v>3160</v>
      </c>
      <c r="J363" s="107">
        <v>0</v>
      </c>
      <c r="K363" s="107">
        <v>6320</v>
      </c>
      <c r="L363" s="100"/>
    </row>
    <row r="364" spans="1:12" x14ac:dyDescent="0.3">
      <c r="A364" s="98" t="s">
        <v>957</v>
      </c>
      <c r="B364" s="85" t="s">
        <v>379</v>
      </c>
      <c r="C364" s="86"/>
      <c r="D364" s="86"/>
      <c r="E364" s="86"/>
      <c r="F364" s="86"/>
      <c r="G364" s="99" t="s">
        <v>958</v>
      </c>
      <c r="H364" s="107">
        <v>180</v>
      </c>
      <c r="I364" s="107">
        <v>100</v>
      </c>
      <c r="J364" s="107">
        <v>0</v>
      </c>
      <c r="K364" s="107">
        <v>280</v>
      </c>
      <c r="L364" s="100"/>
    </row>
    <row r="365" spans="1:12" x14ac:dyDescent="0.3">
      <c r="A365" s="98" t="s">
        <v>959</v>
      </c>
      <c r="B365" s="85" t="s">
        <v>379</v>
      </c>
      <c r="C365" s="86"/>
      <c r="D365" s="86"/>
      <c r="E365" s="86"/>
      <c r="F365" s="86"/>
      <c r="G365" s="99" t="s">
        <v>960</v>
      </c>
      <c r="H365" s="107">
        <v>3179.31</v>
      </c>
      <c r="I365" s="107">
        <v>7842.22</v>
      </c>
      <c r="J365" s="107">
        <v>0</v>
      </c>
      <c r="K365" s="107">
        <v>11021.53</v>
      </c>
      <c r="L365" s="100"/>
    </row>
    <row r="366" spans="1:12" x14ac:dyDescent="0.3">
      <c r="A366" s="98" t="s">
        <v>961</v>
      </c>
      <c r="B366" s="85" t="s">
        <v>379</v>
      </c>
      <c r="C366" s="86"/>
      <c r="D366" s="86"/>
      <c r="E366" s="86"/>
      <c r="F366" s="86"/>
      <c r="G366" s="99" t="s">
        <v>962</v>
      </c>
      <c r="H366" s="107">
        <v>2220</v>
      </c>
      <c r="I366" s="107">
        <v>1480</v>
      </c>
      <c r="J366" s="107">
        <v>0</v>
      </c>
      <c r="K366" s="107">
        <v>3700</v>
      </c>
      <c r="L366" s="100"/>
    </row>
    <row r="367" spans="1:12" x14ac:dyDescent="0.3">
      <c r="A367" s="101" t="s">
        <v>379</v>
      </c>
      <c r="B367" s="85" t="s">
        <v>379</v>
      </c>
      <c r="C367" s="86"/>
      <c r="D367" s="86"/>
      <c r="E367" s="86"/>
      <c r="F367" s="86"/>
      <c r="G367" s="102" t="s">
        <v>379</v>
      </c>
      <c r="H367" s="108"/>
      <c r="I367" s="108"/>
      <c r="J367" s="108"/>
      <c r="K367" s="108"/>
      <c r="L367" s="103"/>
    </row>
    <row r="368" spans="1:12" x14ac:dyDescent="0.3">
      <c r="A368" s="93" t="s">
        <v>963</v>
      </c>
      <c r="B368" s="85" t="s">
        <v>379</v>
      </c>
      <c r="C368" s="86"/>
      <c r="D368" s="86"/>
      <c r="E368" s="86"/>
      <c r="F368" s="94" t="s">
        <v>964</v>
      </c>
      <c r="G368" s="95"/>
      <c r="H368" s="84">
        <v>0</v>
      </c>
      <c r="I368" s="84">
        <v>1290</v>
      </c>
      <c r="J368" s="84">
        <v>0</v>
      </c>
      <c r="K368" s="84">
        <v>1290</v>
      </c>
      <c r="L368" s="109">
        <f>I368-J368</f>
        <v>1290</v>
      </c>
    </row>
    <row r="369" spans="1:12" x14ac:dyDescent="0.3">
      <c r="A369" s="98" t="s">
        <v>965</v>
      </c>
      <c r="B369" s="85" t="s">
        <v>379</v>
      </c>
      <c r="C369" s="86"/>
      <c r="D369" s="86"/>
      <c r="E369" s="86"/>
      <c r="F369" s="86"/>
      <c r="G369" s="99" t="s">
        <v>966</v>
      </c>
      <c r="H369" s="107">
        <v>0</v>
      </c>
      <c r="I369" s="107">
        <v>1290</v>
      </c>
      <c r="J369" s="107">
        <v>0</v>
      </c>
      <c r="K369" s="107">
        <v>1290</v>
      </c>
      <c r="L369" s="100"/>
    </row>
    <row r="370" spans="1:12" x14ac:dyDescent="0.3">
      <c r="A370" s="101" t="s">
        <v>379</v>
      </c>
      <c r="B370" s="85" t="s">
        <v>379</v>
      </c>
      <c r="C370" s="86"/>
      <c r="D370" s="86"/>
      <c r="E370" s="86"/>
      <c r="F370" s="86"/>
      <c r="G370" s="102" t="s">
        <v>379</v>
      </c>
      <c r="H370" s="108"/>
      <c r="I370" s="108"/>
      <c r="J370" s="108"/>
      <c r="K370" s="108"/>
      <c r="L370" s="103"/>
    </row>
    <row r="371" spans="1:12" x14ac:dyDescent="0.3">
      <c r="A371" s="93" t="s">
        <v>967</v>
      </c>
      <c r="B371" s="85" t="s">
        <v>379</v>
      </c>
      <c r="C371" s="86"/>
      <c r="D371" s="86"/>
      <c r="E371" s="86"/>
      <c r="F371" s="94" t="s">
        <v>968</v>
      </c>
      <c r="G371" s="95"/>
      <c r="H371" s="84">
        <v>6159.56</v>
      </c>
      <c r="I371" s="84">
        <v>5563.5</v>
      </c>
      <c r="J371" s="84">
        <v>0</v>
      </c>
      <c r="K371" s="84">
        <v>11723.06</v>
      </c>
      <c r="L371" s="109">
        <f>I371-J371</f>
        <v>5563.5</v>
      </c>
    </row>
    <row r="372" spans="1:12" x14ac:dyDescent="0.3">
      <c r="A372" s="98" t="s">
        <v>969</v>
      </c>
      <c r="B372" s="85" t="s">
        <v>379</v>
      </c>
      <c r="C372" s="86"/>
      <c r="D372" s="86"/>
      <c r="E372" s="86"/>
      <c r="F372" s="86"/>
      <c r="G372" s="99" t="s">
        <v>970</v>
      </c>
      <c r="H372" s="107">
        <v>6159.56</v>
      </c>
      <c r="I372" s="107">
        <v>5563.5</v>
      </c>
      <c r="J372" s="107">
        <v>0</v>
      </c>
      <c r="K372" s="107">
        <v>11723.06</v>
      </c>
      <c r="L372" s="100"/>
    </row>
    <row r="373" spans="1:12" x14ac:dyDescent="0.3">
      <c r="A373" s="101" t="s">
        <v>379</v>
      </c>
      <c r="B373" s="85" t="s">
        <v>379</v>
      </c>
      <c r="C373" s="86"/>
      <c r="D373" s="86"/>
      <c r="E373" s="86"/>
      <c r="F373" s="86"/>
      <c r="G373" s="102" t="s">
        <v>379</v>
      </c>
      <c r="H373" s="108"/>
      <c r="I373" s="108"/>
      <c r="J373" s="108"/>
      <c r="K373" s="108"/>
      <c r="L373" s="103"/>
    </row>
    <row r="374" spans="1:12" x14ac:dyDescent="0.3">
      <c r="A374" s="93" t="s">
        <v>971</v>
      </c>
      <c r="B374" s="85" t="s">
        <v>379</v>
      </c>
      <c r="C374" s="86"/>
      <c r="D374" s="86"/>
      <c r="E374" s="86"/>
      <c r="F374" s="94" t="s">
        <v>942</v>
      </c>
      <c r="G374" s="95"/>
      <c r="H374" s="84">
        <v>390</v>
      </c>
      <c r="I374" s="84">
        <v>1080</v>
      </c>
      <c r="J374" s="84">
        <v>0</v>
      </c>
      <c r="K374" s="84">
        <v>1470</v>
      </c>
      <c r="L374" s="109">
        <f>I374-J374</f>
        <v>1080</v>
      </c>
    </row>
    <row r="375" spans="1:12" x14ac:dyDescent="0.3">
      <c r="A375" s="98" t="s">
        <v>975</v>
      </c>
      <c r="B375" s="85" t="s">
        <v>379</v>
      </c>
      <c r="C375" s="86"/>
      <c r="D375" s="86"/>
      <c r="E375" s="86"/>
      <c r="F375" s="86"/>
      <c r="G375" s="99" t="s">
        <v>976</v>
      </c>
      <c r="H375" s="107">
        <v>390</v>
      </c>
      <c r="I375" s="107">
        <v>1080</v>
      </c>
      <c r="J375" s="107">
        <v>0</v>
      </c>
      <c r="K375" s="107">
        <v>1470</v>
      </c>
      <c r="L375" s="100"/>
    </row>
    <row r="376" spans="1:12" x14ac:dyDescent="0.3">
      <c r="A376" s="101" t="s">
        <v>379</v>
      </c>
      <c r="B376" s="85" t="s">
        <v>379</v>
      </c>
      <c r="C376" s="86"/>
      <c r="D376" s="86"/>
      <c r="E376" s="86"/>
      <c r="F376" s="86"/>
      <c r="G376" s="102" t="s">
        <v>379</v>
      </c>
      <c r="H376" s="108"/>
      <c r="I376" s="108"/>
      <c r="J376" s="108"/>
      <c r="K376" s="108"/>
      <c r="L376" s="103"/>
    </row>
    <row r="377" spans="1:12" x14ac:dyDescent="0.3">
      <c r="A377" s="93" t="s">
        <v>977</v>
      </c>
      <c r="B377" s="97" t="s">
        <v>379</v>
      </c>
      <c r="C377" s="94" t="s">
        <v>978</v>
      </c>
      <c r="D377" s="95"/>
      <c r="E377" s="95"/>
      <c r="F377" s="95"/>
      <c r="G377" s="95"/>
      <c r="H377" s="84">
        <v>1175.79</v>
      </c>
      <c r="I377" s="84">
        <v>1062</v>
      </c>
      <c r="J377" s="84">
        <v>0</v>
      </c>
      <c r="K377" s="84">
        <v>2237.79</v>
      </c>
      <c r="L377" s="109">
        <f>I377-J377</f>
        <v>1062</v>
      </c>
    </row>
    <row r="378" spans="1:12" x14ac:dyDescent="0.3">
      <c r="A378" s="93" t="s">
        <v>979</v>
      </c>
      <c r="B378" s="85" t="s">
        <v>379</v>
      </c>
      <c r="C378" s="86"/>
      <c r="D378" s="94" t="s">
        <v>978</v>
      </c>
      <c r="E378" s="95"/>
      <c r="F378" s="95"/>
      <c r="G378" s="95"/>
      <c r="H378" s="84">
        <v>1175.79</v>
      </c>
      <c r="I378" s="84">
        <v>1062</v>
      </c>
      <c r="J378" s="84">
        <v>0</v>
      </c>
      <c r="K378" s="84">
        <v>2237.79</v>
      </c>
      <c r="L378" s="96"/>
    </row>
    <row r="379" spans="1:12" x14ac:dyDescent="0.3">
      <c r="A379" s="93" t="s">
        <v>980</v>
      </c>
      <c r="B379" s="85" t="s">
        <v>379</v>
      </c>
      <c r="C379" s="86"/>
      <c r="D379" s="86"/>
      <c r="E379" s="94" t="s">
        <v>978</v>
      </c>
      <c r="F379" s="95"/>
      <c r="G379" s="95"/>
      <c r="H379" s="84">
        <v>1175.79</v>
      </c>
      <c r="I379" s="84">
        <v>1062</v>
      </c>
      <c r="J379" s="84">
        <v>0</v>
      </c>
      <c r="K379" s="84">
        <v>2237.79</v>
      </c>
      <c r="L379" s="96"/>
    </row>
    <row r="380" spans="1:12" x14ac:dyDescent="0.3">
      <c r="A380" s="93" t="s">
        <v>981</v>
      </c>
      <c r="B380" s="85" t="s">
        <v>379</v>
      </c>
      <c r="C380" s="86"/>
      <c r="D380" s="86"/>
      <c r="E380" s="86"/>
      <c r="F380" s="94" t="s">
        <v>982</v>
      </c>
      <c r="G380" s="95"/>
      <c r="H380" s="84">
        <v>1175.79</v>
      </c>
      <c r="I380" s="84">
        <v>1062</v>
      </c>
      <c r="J380" s="84">
        <v>0</v>
      </c>
      <c r="K380" s="84">
        <v>2237.79</v>
      </c>
      <c r="L380" s="109">
        <f>I380-J380</f>
        <v>1062</v>
      </c>
    </row>
    <row r="381" spans="1:12" x14ac:dyDescent="0.3">
      <c r="A381" s="98" t="s">
        <v>983</v>
      </c>
      <c r="B381" s="85" t="s">
        <v>379</v>
      </c>
      <c r="C381" s="86"/>
      <c r="D381" s="86"/>
      <c r="E381" s="86"/>
      <c r="F381" s="86"/>
      <c r="G381" s="99" t="s">
        <v>984</v>
      </c>
      <c r="H381" s="107">
        <v>1175.79</v>
      </c>
      <c r="I381" s="107">
        <v>1062</v>
      </c>
      <c r="J381" s="107">
        <v>0</v>
      </c>
      <c r="K381" s="107">
        <v>2237.79</v>
      </c>
      <c r="L381" s="100"/>
    </row>
    <row r="382" spans="1:12" x14ac:dyDescent="0.3">
      <c r="A382" s="101" t="s">
        <v>379</v>
      </c>
      <c r="B382" s="85" t="s">
        <v>379</v>
      </c>
      <c r="C382" s="86"/>
      <c r="D382" s="86"/>
      <c r="E382" s="86"/>
      <c r="F382" s="86"/>
      <c r="G382" s="102" t="s">
        <v>379</v>
      </c>
      <c r="H382" s="108"/>
      <c r="I382" s="108"/>
      <c r="J382" s="108"/>
      <c r="K382" s="108"/>
      <c r="L382" s="103"/>
    </row>
    <row r="383" spans="1:12" x14ac:dyDescent="0.3">
      <c r="A383" s="93" t="s">
        <v>989</v>
      </c>
      <c r="B383" s="97" t="s">
        <v>379</v>
      </c>
      <c r="C383" s="94" t="s">
        <v>990</v>
      </c>
      <c r="D383" s="95"/>
      <c r="E383" s="95"/>
      <c r="F383" s="95"/>
      <c r="G383" s="95"/>
      <c r="H383" s="84">
        <v>50793.99</v>
      </c>
      <c r="I383" s="84">
        <v>45498.41</v>
      </c>
      <c r="J383" s="84">
        <v>0</v>
      </c>
      <c r="K383" s="84">
        <v>96292.4</v>
      </c>
      <c r="L383" s="109">
        <f>I383-J383</f>
        <v>45498.41</v>
      </c>
    </row>
    <row r="384" spans="1:12" x14ac:dyDescent="0.3">
      <c r="A384" s="93" t="s">
        <v>991</v>
      </c>
      <c r="B384" s="85" t="s">
        <v>379</v>
      </c>
      <c r="C384" s="86"/>
      <c r="D384" s="94" t="s">
        <v>990</v>
      </c>
      <c r="E384" s="95"/>
      <c r="F384" s="95"/>
      <c r="G384" s="95"/>
      <c r="H384" s="84">
        <v>50793.99</v>
      </c>
      <c r="I384" s="84">
        <v>45498.41</v>
      </c>
      <c r="J384" s="84">
        <v>0</v>
      </c>
      <c r="K384" s="84">
        <v>96292.4</v>
      </c>
      <c r="L384" s="96"/>
    </row>
    <row r="385" spans="1:12" x14ac:dyDescent="0.3">
      <c r="A385" s="93" t="s">
        <v>992</v>
      </c>
      <c r="B385" s="85" t="s">
        <v>379</v>
      </c>
      <c r="C385" s="86"/>
      <c r="D385" s="86"/>
      <c r="E385" s="94" t="s">
        <v>990</v>
      </c>
      <c r="F385" s="95"/>
      <c r="G385" s="95"/>
      <c r="H385" s="84">
        <v>50793.99</v>
      </c>
      <c r="I385" s="84">
        <v>45498.41</v>
      </c>
      <c r="J385" s="84">
        <v>0</v>
      </c>
      <c r="K385" s="84">
        <v>96292.4</v>
      </c>
      <c r="L385" s="96"/>
    </row>
    <row r="386" spans="1:12" x14ac:dyDescent="0.3">
      <c r="A386" s="93" t="s">
        <v>993</v>
      </c>
      <c r="B386" s="85" t="s">
        <v>379</v>
      </c>
      <c r="C386" s="86"/>
      <c r="D386" s="86"/>
      <c r="E386" s="86"/>
      <c r="F386" s="94" t="s">
        <v>986</v>
      </c>
      <c r="G386" s="95"/>
      <c r="H386" s="84">
        <v>4662.2700000000004</v>
      </c>
      <c r="I386" s="84">
        <v>13329.25</v>
      </c>
      <c r="J386" s="84">
        <v>0</v>
      </c>
      <c r="K386" s="84">
        <v>17991.52</v>
      </c>
      <c r="L386" s="109">
        <f>I386-J386</f>
        <v>13329.25</v>
      </c>
    </row>
    <row r="387" spans="1:12" x14ac:dyDescent="0.3">
      <c r="A387" s="98" t="s">
        <v>994</v>
      </c>
      <c r="B387" s="85" t="s">
        <v>379</v>
      </c>
      <c r="C387" s="86"/>
      <c r="D387" s="86"/>
      <c r="E387" s="86"/>
      <c r="F387" s="86"/>
      <c r="G387" s="99" t="s">
        <v>938</v>
      </c>
      <c r="H387" s="107">
        <v>753.72</v>
      </c>
      <c r="I387" s="107">
        <v>0</v>
      </c>
      <c r="J387" s="107">
        <v>0</v>
      </c>
      <c r="K387" s="107">
        <v>753.72</v>
      </c>
      <c r="L387" s="100"/>
    </row>
    <row r="388" spans="1:12" x14ac:dyDescent="0.3">
      <c r="A388" s="98" t="s">
        <v>995</v>
      </c>
      <c r="B388" s="85" t="s">
        <v>379</v>
      </c>
      <c r="C388" s="86"/>
      <c r="D388" s="86"/>
      <c r="E388" s="86"/>
      <c r="F388" s="86"/>
      <c r="G388" s="99" t="s">
        <v>988</v>
      </c>
      <c r="H388" s="107">
        <v>3908.55</v>
      </c>
      <c r="I388" s="107">
        <v>13329.25</v>
      </c>
      <c r="J388" s="107">
        <v>0</v>
      </c>
      <c r="K388" s="107">
        <v>17237.8</v>
      </c>
      <c r="L388" s="100"/>
    </row>
    <row r="389" spans="1:12" x14ac:dyDescent="0.3">
      <c r="A389" s="101" t="s">
        <v>379</v>
      </c>
      <c r="B389" s="85" t="s">
        <v>379</v>
      </c>
      <c r="C389" s="86"/>
      <c r="D389" s="86"/>
      <c r="E389" s="86"/>
      <c r="F389" s="86"/>
      <c r="G389" s="102" t="s">
        <v>379</v>
      </c>
      <c r="H389" s="108"/>
      <c r="I389" s="108"/>
      <c r="J389" s="108"/>
      <c r="K389" s="108"/>
      <c r="L389" s="103"/>
    </row>
    <row r="390" spans="1:12" x14ac:dyDescent="0.3">
      <c r="A390" s="93" t="s">
        <v>996</v>
      </c>
      <c r="B390" s="85" t="s">
        <v>379</v>
      </c>
      <c r="C390" s="86"/>
      <c r="D390" s="86"/>
      <c r="E390" s="86"/>
      <c r="F390" s="94" t="s">
        <v>997</v>
      </c>
      <c r="G390" s="95"/>
      <c r="H390" s="84">
        <v>46131.72</v>
      </c>
      <c r="I390" s="84">
        <v>31173.16</v>
      </c>
      <c r="J390" s="84">
        <v>0</v>
      </c>
      <c r="K390" s="84">
        <v>77304.88</v>
      </c>
      <c r="L390" s="109">
        <f>I390-J390</f>
        <v>31173.16</v>
      </c>
    </row>
    <row r="391" spans="1:12" x14ac:dyDescent="0.3">
      <c r="A391" s="98" t="s">
        <v>998</v>
      </c>
      <c r="B391" s="85" t="s">
        <v>379</v>
      </c>
      <c r="C391" s="86"/>
      <c r="D391" s="86"/>
      <c r="E391" s="86"/>
      <c r="F391" s="86"/>
      <c r="G391" s="99" t="s">
        <v>999</v>
      </c>
      <c r="H391" s="107">
        <v>42561.98</v>
      </c>
      <c r="I391" s="107">
        <v>30096.02</v>
      </c>
      <c r="J391" s="107">
        <v>0</v>
      </c>
      <c r="K391" s="107">
        <v>72658</v>
      </c>
      <c r="L391" s="100"/>
    </row>
    <row r="392" spans="1:12" x14ac:dyDescent="0.3">
      <c r="A392" s="98" t="s">
        <v>1000</v>
      </c>
      <c r="B392" s="85" t="s">
        <v>379</v>
      </c>
      <c r="C392" s="86"/>
      <c r="D392" s="86"/>
      <c r="E392" s="86"/>
      <c r="F392" s="86"/>
      <c r="G392" s="99" t="s">
        <v>1001</v>
      </c>
      <c r="H392" s="107">
        <v>3569.74</v>
      </c>
      <c r="I392" s="107">
        <v>1077.1400000000001</v>
      </c>
      <c r="J392" s="107">
        <v>0</v>
      </c>
      <c r="K392" s="107">
        <v>4646.88</v>
      </c>
      <c r="L392" s="100"/>
    </row>
    <row r="393" spans="1:12" x14ac:dyDescent="0.3">
      <c r="A393" s="101" t="s">
        <v>379</v>
      </c>
      <c r="B393" s="85" t="s">
        <v>379</v>
      </c>
      <c r="C393" s="86"/>
      <c r="D393" s="86"/>
      <c r="E393" s="86"/>
      <c r="F393" s="86"/>
      <c r="G393" s="102" t="s">
        <v>379</v>
      </c>
      <c r="H393" s="108"/>
      <c r="I393" s="108"/>
      <c r="J393" s="108"/>
      <c r="K393" s="108"/>
      <c r="L393" s="103"/>
    </row>
    <row r="394" spans="1:12" x14ac:dyDescent="0.3">
      <c r="A394" s="93" t="s">
        <v>1002</v>
      </c>
      <c r="B394" s="85" t="s">
        <v>379</v>
      </c>
      <c r="C394" s="86"/>
      <c r="D394" s="86"/>
      <c r="E394" s="86"/>
      <c r="F394" s="94" t="s">
        <v>1003</v>
      </c>
      <c r="G394" s="95"/>
      <c r="H394" s="84">
        <v>0</v>
      </c>
      <c r="I394" s="84">
        <v>996</v>
      </c>
      <c r="J394" s="84">
        <v>0</v>
      </c>
      <c r="K394" s="84">
        <v>996</v>
      </c>
      <c r="L394" s="109">
        <f>I394-J394</f>
        <v>996</v>
      </c>
    </row>
    <row r="395" spans="1:12" x14ac:dyDescent="0.3">
      <c r="A395" s="98" t="s">
        <v>1004</v>
      </c>
      <c r="B395" s="85" t="s">
        <v>379</v>
      </c>
      <c r="C395" s="86"/>
      <c r="D395" s="86"/>
      <c r="E395" s="86"/>
      <c r="F395" s="86"/>
      <c r="G395" s="99" t="s">
        <v>944</v>
      </c>
      <c r="H395" s="107">
        <v>0</v>
      </c>
      <c r="I395" s="107">
        <v>996</v>
      </c>
      <c r="J395" s="107">
        <v>0</v>
      </c>
      <c r="K395" s="107">
        <v>996</v>
      </c>
      <c r="L395" s="100"/>
    </row>
    <row r="396" spans="1:12" x14ac:dyDescent="0.3">
      <c r="A396" s="101" t="s">
        <v>379</v>
      </c>
      <c r="B396" s="85" t="s">
        <v>379</v>
      </c>
      <c r="C396" s="86"/>
      <c r="D396" s="86"/>
      <c r="E396" s="86"/>
      <c r="F396" s="86"/>
      <c r="G396" s="102" t="s">
        <v>379</v>
      </c>
      <c r="H396" s="108"/>
      <c r="I396" s="108"/>
      <c r="J396" s="108"/>
      <c r="K396" s="108"/>
      <c r="L396" s="103"/>
    </row>
    <row r="397" spans="1:12" x14ac:dyDescent="0.3">
      <c r="A397" s="93" t="s">
        <v>1005</v>
      </c>
      <c r="B397" s="97" t="s">
        <v>379</v>
      </c>
      <c r="C397" s="94" t="s">
        <v>1006</v>
      </c>
      <c r="D397" s="95"/>
      <c r="E397" s="95"/>
      <c r="F397" s="95"/>
      <c r="G397" s="95"/>
      <c r="H397" s="84">
        <v>2468</v>
      </c>
      <c r="I397" s="84">
        <v>2468</v>
      </c>
      <c r="J397" s="84">
        <v>0</v>
      </c>
      <c r="K397" s="84">
        <v>4936</v>
      </c>
      <c r="L397" s="109">
        <f>I397-J397</f>
        <v>2468</v>
      </c>
    </row>
    <row r="398" spans="1:12" x14ac:dyDescent="0.3">
      <c r="A398" s="93" t="s">
        <v>1007</v>
      </c>
      <c r="B398" s="85" t="s">
        <v>379</v>
      </c>
      <c r="C398" s="86"/>
      <c r="D398" s="94" t="s">
        <v>1006</v>
      </c>
      <c r="E398" s="95"/>
      <c r="F398" s="95"/>
      <c r="G398" s="95"/>
      <c r="H398" s="84">
        <v>2468</v>
      </c>
      <c r="I398" s="84">
        <v>2468</v>
      </c>
      <c r="J398" s="84">
        <v>0</v>
      </c>
      <c r="K398" s="84">
        <v>4936</v>
      </c>
      <c r="L398" s="96"/>
    </row>
    <row r="399" spans="1:12" x14ac:dyDescent="0.3">
      <c r="A399" s="93" t="s">
        <v>1008</v>
      </c>
      <c r="B399" s="85" t="s">
        <v>379</v>
      </c>
      <c r="C399" s="86"/>
      <c r="D399" s="86"/>
      <c r="E399" s="94" t="s">
        <v>1006</v>
      </c>
      <c r="F399" s="95"/>
      <c r="G399" s="95"/>
      <c r="H399" s="84">
        <v>2468</v>
      </c>
      <c r="I399" s="84">
        <v>2468</v>
      </c>
      <c r="J399" s="84">
        <v>0</v>
      </c>
      <c r="K399" s="84">
        <v>4936</v>
      </c>
      <c r="L399" s="96"/>
    </row>
    <row r="400" spans="1:12" x14ac:dyDescent="0.3">
      <c r="A400" s="93" t="s">
        <v>1009</v>
      </c>
      <c r="B400" s="85" t="s">
        <v>379</v>
      </c>
      <c r="C400" s="86"/>
      <c r="D400" s="86"/>
      <c r="E400" s="86"/>
      <c r="F400" s="94" t="s">
        <v>1010</v>
      </c>
      <c r="G400" s="95"/>
      <c r="H400" s="84">
        <v>2468</v>
      </c>
      <c r="I400" s="84">
        <v>2468</v>
      </c>
      <c r="J400" s="84">
        <v>0</v>
      </c>
      <c r="K400" s="84">
        <v>4936</v>
      </c>
      <c r="L400" s="109">
        <f>I400-J400</f>
        <v>2468</v>
      </c>
    </row>
    <row r="401" spans="1:12" x14ac:dyDescent="0.3">
      <c r="A401" s="98" t="s">
        <v>1011</v>
      </c>
      <c r="B401" s="85" t="s">
        <v>379</v>
      </c>
      <c r="C401" s="86"/>
      <c r="D401" s="86"/>
      <c r="E401" s="86"/>
      <c r="F401" s="86"/>
      <c r="G401" s="99" t="s">
        <v>1012</v>
      </c>
      <c r="H401" s="107">
        <v>1348</v>
      </c>
      <c r="I401" s="107">
        <v>1348</v>
      </c>
      <c r="J401" s="107">
        <v>0</v>
      </c>
      <c r="K401" s="107">
        <v>2696</v>
      </c>
      <c r="L401" s="100"/>
    </row>
    <row r="402" spans="1:12" x14ac:dyDescent="0.3">
      <c r="A402" s="98" t="s">
        <v>1013</v>
      </c>
      <c r="B402" s="85" t="s">
        <v>379</v>
      </c>
      <c r="C402" s="86"/>
      <c r="D402" s="86"/>
      <c r="E402" s="86"/>
      <c r="F402" s="86"/>
      <c r="G402" s="99" t="s">
        <v>1014</v>
      </c>
      <c r="H402" s="107">
        <v>1120</v>
      </c>
      <c r="I402" s="107">
        <v>1120</v>
      </c>
      <c r="J402" s="107">
        <v>0</v>
      </c>
      <c r="K402" s="107">
        <v>2240</v>
      </c>
      <c r="L402" s="100"/>
    </row>
    <row r="403" spans="1:12" x14ac:dyDescent="0.3">
      <c r="A403" s="101" t="s">
        <v>379</v>
      </c>
      <c r="B403" s="85" t="s">
        <v>379</v>
      </c>
      <c r="C403" s="86"/>
      <c r="D403" s="86"/>
      <c r="E403" s="86"/>
      <c r="F403" s="86"/>
      <c r="G403" s="102" t="s">
        <v>379</v>
      </c>
      <c r="H403" s="108"/>
      <c r="I403" s="108"/>
      <c r="J403" s="108"/>
      <c r="K403" s="108"/>
      <c r="L403" s="103"/>
    </row>
    <row r="404" spans="1:12" x14ac:dyDescent="0.3">
      <c r="A404" s="93" t="s">
        <v>1025</v>
      </c>
      <c r="B404" s="97" t="s">
        <v>379</v>
      </c>
      <c r="C404" s="94" t="s">
        <v>1026</v>
      </c>
      <c r="D404" s="95"/>
      <c r="E404" s="95"/>
      <c r="F404" s="95"/>
      <c r="G404" s="95"/>
      <c r="H404" s="84">
        <v>745.89</v>
      </c>
      <c r="I404" s="84">
        <v>84521.79</v>
      </c>
      <c r="J404" s="84">
        <v>0</v>
      </c>
      <c r="K404" s="84">
        <v>85267.68</v>
      </c>
      <c r="L404" s="109">
        <f>I404-J404</f>
        <v>84521.79</v>
      </c>
    </row>
    <row r="405" spans="1:12" x14ac:dyDescent="0.3">
      <c r="A405" s="93" t="s">
        <v>1027</v>
      </c>
      <c r="B405" s="85" t="s">
        <v>379</v>
      </c>
      <c r="C405" s="86"/>
      <c r="D405" s="94" t="s">
        <v>1026</v>
      </c>
      <c r="E405" s="95"/>
      <c r="F405" s="95"/>
      <c r="G405" s="95"/>
      <c r="H405" s="84">
        <v>745.89</v>
      </c>
      <c r="I405" s="84">
        <v>84521.79</v>
      </c>
      <c r="J405" s="84">
        <v>0</v>
      </c>
      <c r="K405" s="84">
        <v>85267.68</v>
      </c>
      <c r="L405" s="96"/>
    </row>
    <row r="406" spans="1:12" x14ac:dyDescent="0.3">
      <c r="A406" s="93" t="s">
        <v>1028</v>
      </c>
      <c r="B406" s="85" t="s">
        <v>379</v>
      </c>
      <c r="C406" s="86"/>
      <c r="D406" s="86"/>
      <c r="E406" s="94" t="s">
        <v>1026</v>
      </c>
      <c r="F406" s="95"/>
      <c r="G406" s="95"/>
      <c r="H406" s="84">
        <v>745.89</v>
      </c>
      <c r="I406" s="84">
        <v>84521.79</v>
      </c>
      <c r="J406" s="84">
        <v>0</v>
      </c>
      <c r="K406" s="84">
        <v>85267.68</v>
      </c>
      <c r="L406" s="96"/>
    </row>
    <row r="407" spans="1:12" x14ac:dyDescent="0.3">
      <c r="A407" s="93" t="s">
        <v>1032</v>
      </c>
      <c r="B407" s="85" t="s">
        <v>379</v>
      </c>
      <c r="C407" s="86"/>
      <c r="D407" s="86"/>
      <c r="E407" s="86"/>
      <c r="F407" s="94" t="s">
        <v>1033</v>
      </c>
      <c r="G407" s="95"/>
      <c r="H407" s="84">
        <v>745.89</v>
      </c>
      <c r="I407" s="84">
        <v>84521.79</v>
      </c>
      <c r="J407" s="84">
        <v>0</v>
      </c>
      <c r="K407" s="84">
        <v>85267.68</v>
      </c>
      <c r="L407" s="109">
        <f>I407-J407</f>
        <v>84521.79</v>
      </c>
    </row>
    <row r="408" spans="1:12" x14ac:dyDescent="0.3">
      <c r="A408" s="98" t="s">
        <v>1034</v>
      </c>
      <c r="B408" s="85" t="s">
        <v>379</v>
      </c>
      <c r="C408" s="86"/>
      <c r="D408" s="86"/>
      <c r="E408" s="86"/>
      <c r="F408" s="86"/>
      <c r="G408" s="99" t="s">
        <v>1033</v>
      </c>
      <c r="H408" s="107">
        <v>745.89</v>
      </c>
      <c r="I408" s="107">
        <v>84521.79</v>
      </c>
      <c r="J408" s="107">
        <v>0</v>
      </c>
      <c r="K408" s="107">
        <v>85267.68</v>
      </c>
      <c r="L408" s="100"/>
    </row>
    <row r="409" spans="1:12" x14ac:dyDescent="0.3">
      <c r="A409" s="101" t="s">
        <v>379</v>
      </c>
      <c r="B409" s="85" t="s">
        <v>379</v>
      </c>
      <c r="C409" s="86"/>
      <c r="D409" s="86"/>
      <c r="E409" s="86"/>
      <c r="F409" s="86"/>
      <c r="G409" s="102" t="s">
        <v>379</v>
      </c>
      <c r="H409" s="108"/>
      <c r="I409" s="108"/>
      <c r="J409" s="108"/>
      <c r="K409" s="108"/>
      <c r="L409" s="103"/>
    </row>
    <row r="410" spans="1:12" x14ac:dyDescent="0.3">
      <c r="A410" s="93" t="s">
        <v>1035</v>
      </c>
      <c r="B410" s="97" t="s">
        <v>379</v>
      </c>
      <c r="C410" s="94" t="s">
        <v>1036</v>
      </c>
      <c r="D410" s="95"/>
      <c r="E410" s="95"/>
      <c r="F410" s="95"/>
      <c r="G410" s="95"/>
      <c r="H410" s="84">
        <v>38537</v>
      </c>
      <c r="I410" s="84">
        <v>16490.259999999998</v>
      </c>
      <c r="J410" s="84">
        <v>0</v>
      </c>
      <c r="K410" s="84">
        <v>55027.26</v>
      </c>
      <c r="L410" s="109">
        <f>I410-J410</f>
        <v>16490.259999999998</v>
      </c>
    </row>
    <row r="411" spans="1:12" x14ac:dyDescent="0.3">
      <c r="A411" s="93" t="s">
        <v>1037</v>
      </c>
      <c r="B411" s="85" t="s">
        <v>379</v>
      </c>
      <c r="C411" s="86"/>
      <c r="D411" s="94" t="s">
        <v>1036</v>
      </c>
      <c r="E411" s="95"/>
      <c r="F411" s="95"/>
      <c r="G411" s="95"/>
      <c r="H411" s="84">
        <v>38537</v>
      </c>
      <c r="I411" s="84">
        <v>16490.259999999998</v>
      </c>
      <c r="J411" s="84">
        <v>0</v>
      </c>
      <c r="K411" s="84">
        <v>55027.26</v>
      </c>
      <c r="L411" s="96"/>
    </row>
    <row r="412" spans="1:12" x14ac:dyDescent="0.3">
      <c r="A412" s="93" t="s">
        <v>1038</v>
      </c>
      <c r="B412" s="85" t="s">
        <v>379</v>
      </c>
      <c r="C412" s="86"/>
      <c r="D412" s="86"/>
      <c r="E412" s="94" t="s">
        <v>1036</v>
      </c>
      <c r="F412" s="95"/>
      <c r="G412" s="95"/>
      <c r="H412" s="84">
        <v>38537</v>
      </c>
      <c r="I412" s="84">
        <v>16490.259999999998</v>
      </c>
      <c r="J412" s="84">
        <v>0</v>
      </c>
      <c r="K412" s="84">
        <v>55027.26</v>
      </c>
      <c r="L412" s="96"/>
    </row>
    <row r="413" spans="1:12" x14ac:dyDescent="0.3">
      <c r="A413" s="93" t="s">
        <v>1039</v>
      </c>
      <c r="B413" s="85" t="s">
        <v>379</v>
      </c>
      <c r="C413" s="86"/>
      <c r="D413" s="86"/>
      <c r="E413" s="86"/>
      <c r="F413" s="94" t="s">
        <v>1036</v>
      </c>
      <c r="G413" s="95"/>
      <c r="H413" s="84">
        <v>38537</v>
      </c>
      <c r="I413" s="84">
        <v>16490.259999999998</v>
      </c>
      <c r="J413" s="84">
        <v>0</v>
      </c>
      <c r="K413" s="84">
        <v>55027.26</v>
      </c>
      <c r="L413" s="96"/>
    </row>
    <row r="414" spans="1:12" x14ac:dyDescent="0.3">
      <c r="A414" s="98" t="s">
        <v>1040</v>
      </c>
      <c r="B414" s="85" t="s">
        <v>379</v>
      </c>
      <c r="C414" s="86"/>
      <c r="D414" s="86"/>
      <c r="E414" s="86"/>
      <c r="F414" s="86"/>
      <c r="G414" s="99" t="s">
        <v>1041</v>
      </c>
      <c r="H414" s="107">
        <v>38537</v>
      </c>
      <c r="I414" s="107">
        <v>16490.259999999998</v>
      </c>
      <c r="J414" s="107">
        <v>0</v>
      </c>
      <c r="K414" s="107">
        <v>55027.26</v>
      </c>
      <c r="L414" s="100"/>
    </row>
    <row r="415" spans="1:12" x14ac:dyDescent="0.3">
      <c r="A415" s="93" t="s">
        <v>379</v>
      </c>
      <c r="B415" s="97" t="s">
        <v>379</v>
      </c>
      <c r="C415" s="94" t="s">
        <v>379</v>
      </c>
      <c r="D415" s="95"/>
      <c r="E415" s="95"/>
      <c r="F415" s="95"/>
      <c r="G415" s="95"/>
      <c r="H415" s="106"/>
      <c r="I415" s="106"/>
      <c r="J415" s="106"/>
      <c r="K415" s="106"/>
      <c r="L415" s="95"/>
    </row>
    <row r="416" spans="1:12" x14ac:dyDescent="0.3">
      <c r="A416" s="93" t="s">
        <v>1042</v>
      </c>
      <c r="B416" s="97" t="s">
        <v>379</v>
      </c>
      <c r="C416" s="94" t="s">
        <v>1043</v>
      </c>
      <c r="D416" s="95"/>
      <c r="E416" s="95"/>
      <c r="F416" s="95"/>
      <c r="G416" s="95"/>
      <c r="H416" s="84">
        <v>325917.34999999998</v>
      </c>
      <c r="I416" s="84">
        <v>293023.88</v>
      </c>
      <c r="J416" s="84">
        <v>0</v>
      </c>
      <c r="K416" s="84">
        <v>618941.23</v>
      </c>
      <c r="L416" s="109">
        <f>I416-J416</f>
        <v>293023.88</v>
      </c>
    </row>
    <row r="417" spans="1:12" x14ac:dyDescent="0.3">
      <c r="A417" s="93" t="s">
        <v>1044</v>
      </c>
      <c r="B417" s="85" t="s">
        <v>379</v>
      </c>
      <c r="C417" s="86"/>
      <c r="D417" s="94" t="s">
        <v>1043</v>
      </c>
      <c r="E417" s="95"/>
      <c r="F417" s="95"/>
      <c r="G417" s="95"/>
      <c r="H417" s="84">
        <v>325917.34999999998</v>
      </c>
      <c r="I417" s="84">
        <v>293023.88</v>
      </c>
      <c r="J417" s="84">
        <v>0</v>
      </c>
      <c r="K417" s="84">
        <v>618941.23</v>
      </c>
      <c r="L417" s="96"/>
    </row>
    <row r="418" spans="1:12" x14ac:dyDescent="0.3">
      <c r="A418" s="93" t="s">
        <v>1045</v>
      </c>
      <c r="B418" s="85" t="s">
        <v>379</v>
      </c>
      <c r="C418" s="86"/>
      <c r="D418" s="86"/>
      <c r="E418" s="94" t="s">
        <v>1043</v>
      </c>
      <c r="F418" s="95"/>
      <c r="G418" s="95"/>
      <c r="H418" s="84">
        <v>325917.34999999998</v>
      </c>
      <c r="I418" s="84">
        <v>293023.88</v>
      </c>
      <c r="J418" s="84">
        <v>0</v>
      </c>
      <c r="K418" s="84">
        <v>618941.23</v>
      </c>
      <c r="L418" s="96"/>
    </row>
    <row r="419" spans="1:12" x14ac:dyDescent="0.3">
      <c r="A419" s="93" t="s">
        <v>1046</v>
      </c>
      <c r="B419" s="85" t="s">
        <v>379</v>
      </c>
      <c r="C419" s="86"/>
      <c r="D419" s="86"/>
      <c r="E419" s="86"/>
      <c r="F419" s="94" t="s">
        <v>1043</v>
      </c>
      <c r="G419" s="95"/>
      <c r="H419" s="84">
        <v>325917.34999999998</v>
      </c>
      <c r="I419" s="84">
        <v>293023.88</v>
      </c>
      <c r="J419" s="84">
        <v>0</v>
      </c>
      <c r="K419" s="84">
        <v>618941.23</v>
      </c>
      <c r="L419" s="96"/>
    </row>
    <row r="420" spans="1:12" x14ac:dyDescent="0.3">
      <c r="A420" s="98" t="s">
        <v>1047</v>
      </c>
      <c r="B420" s="85" t="s">
        <v>379</v>
      </c>
      <c r="C420" s="86"/>
      <c r="D420" s="86"/>
      <c r="E420" s="86"/>
      <c r="F420" s="86"/>
      <c r="G420" s="99" t="s">
        <v>1048</v>
      </c>
      <c r="H420" s="107">
        <v>320045.15000000002</v>
      </c>
      <c r="I420" s="107">
        <v>287719.95</v>
      </c>
      <c r="J420" s="107">
        <v>0</v>
      </c>
      <c r="K420" s="107">
        <v>607765.1</v>
      </c>
      <c r="L420" s="109">
        <f t="shared" ref="L420:L423" si="2">I420-J420</f>
        <v>287719.95</v>
      </c>
    </row>
    <row r="421" spans="1:12" x14ac:dyDescent="0.3">
      <c r="A421" s="98" t="s">
        <v>1049</v>
      </c>
      <c r="B421" s="85" t="s">
        <v>379</v>
      </c>
      <c r="C421" s="86"/>
      <c r="D421" s="86"/>
      <c r="E421" s="86"/>
      <c r="F421" s="86"/>
      <c r="G421" s="99" t="s">
        <v>1050</v>
      </c>
      <c r="H421" s="107">
        <v>5872.2</v>
      </c>
      <c r="I421" s="107">
        <v>5303.93</v>
      </c>
      <c r="J421" s="107">
        <v>0</v>
      </c>
      <c r="K421" s="107">
        <v>11176.13</v>
      </c>
      <c r="L421" s="109">
        <f t="shared" si="2"/>
        <v>5303.93</v>
      </c>
    </row>
    <row r="422" spans="1:12" x14ac:dyDescent="0.3">
      <c r="A422" s="101" t="s">
        <v>379</v>
      </c>
      <c r="B422" s="85" t="s">
        <v>379</v>
      </c>
      <c r="C422" s="86"/>
      <c r="D422" s="86"/>
      <c r="E422" s="86"/>
      <c r="F422" s="86"/>
      <c r="G422" s="102" t="s">
        <v>379</v>
      </c>
      <c r="H422" s="108"/>
      <c r="I422" s="108"/>
      <c r="J422" s="108"/>
      <c r="K422" s="108"/>
      <c r="L422" s="109"/>
    </row>
    <row r="423" spans="1:12" x14ac:dyDescent="0.3">
      <c r="A423" s="93" t="s">
        <v>1051</v>
      </c>
      <c r="B423" s="97" t="s">
        <v>379</v>
      </c>
      <c r="C423" s="94" t="s">
        <v>1052</v>
      </c>
      <c r="D423" s="95"/>
      <c r="E423" s="95"/>
      <c r="F423" s="95"/>
      <c r="G423" s="95"/>
      <c r="H423" s="84">
        <v>333.95</v>
      </c>
      <c r="I423" s="84">
        <v>335.62</v>
      </c>
      <c r="J423" s="84">
        <v>0</v>
      </c>
      <c r="K423" s="84">
        <v>669.57</v>
      </c>
      <c r="L423" s="109">
        <f t="shared" si="2"/>
        <v>335.62</v>
      </c>
    </row>
    <row r="424" spans="1:12" x14ac:dyDescent="0.3">
      <c r="A424" s="93" t="s">
        <v>1053</v>
      </c>
      <c r="B424" s="85" t="s">
        <v>379</v>
      </c>
      <c r="C424" s="86"/>
      <c r="D424" s="94" t="s">
        <v>1052</v>
      </c>
      <c r="E424" s="95"/>
      <c r="F424" s="95"/>
      <c r="G424" s="95"/>
      <c r="H424" s="84">
        <v>333.95</v>
      </c>
      <c r="I424" s="84">
        <v>335.62</v>
      </c>
      <c r="J424" s="84">
        <v>0</v>
      </c>
      <c r="K424" s="84">
        <v>669.57</v>
      </c>
      <c r="L424" s="96"/>
    </row>
    <row r="425" spans="1:12" x14ac:dyDescent="0.3">
      <c r="A425" s="93" t="s">
        <v>1054</v>
      </c>
      <c r="B425" s="85" t="s">
        <v>379</v>
      </c>
      <c r="C425" s="86"/>
      <c r="D425" s="86"/>
      <c r="E425" s="94" t="s">
        <v>1052</v>
      </c>
      <c r="F425" s="95"/>
      <c r="G425" s="95"/>
      <c r="H425" s="84">
        <v>333.95</v>
      </c>
      <c r="I425" s="84">
        <v>335.62</v>
      </c>
      <c r="J425" s="84">
        <v>0</v>
      </c>
      <c r="K425" s="84">
        <v>669.57</v>
      </c>
      <c r="L425" s="96"/>
    </row>
    <row r="426" spans="1:12" x14ac:dyDescent="0.3">
      <c r="A426" s="93" t="s">
        <v>1055</v>
      </c>
      <c r="B426" s="85" t="s">
        <v>379</v>
      </c>
      <c r="C426" s="86"/>
      <c r="D426" s="86"/>
      <c r="E426" s="86"/>
      <c r="F426" s="94" t="s">
        <v>1052</v>
      </c>
      <c r="G426" s="95"/>
      <c r="H426" s="84">
        <v>333.95</v>
      </c>
      <c r="I426" s="84">
        <v>335.62</v>
      </c>
      <c r="J426" s="84">
        <v>0</v>
      </c>
      <c r="K426" s="84">
        <v>669.57</v>
      </c>
      <c r="L426" s="96"/>
    </row>
    <row r="427" spans="1:12" x14ac:dyDescent="0.3">
      <c r="A427" s="98" t="s">
        <v>1056</v>
      </c>
      <c r="B427" s="85" t="s">
        <v>379</v>
      </c>
      <c r="C427" s="86"/>
      <c r="D427" s="86"/>
      <c r="E427" s="86"/>
      <c r="F427" s="86"/>
      <c r="G427" s="99" t="s">
        <v>726</v>
      </c>
      <c r="H427" s="107">
        <v>333.95</v>
      </c>
      <c r="I427" s="107">
        <v>335.62</v>
      </c>
      <c r="J427" s="107">
        <v>0</v>
      </c>
      <c r="K427" s="107">
        <v>669.57</v>
      </c>
      <c r="L427" s="100"/>
    </row>
    <row r="428" spans="1:12" x14ac:dyDescent="0.3">
      <c r="A428" s="101" t="s">
        <v>379</v>
      </c>
      <c r="B428" s="85" t="s">
        <v>379</v>
      </c>
      <c r="C428" s="86"/>
      <c r="D428" s="86"/>
      <c r="E428" s="86"/>
      <c r="F428" s="86"/>
      <c r="G428" s="102" t="s">
        <v>379</v>
      </c>
      <c r="H428" s="108"/>
      <c r="I428" s="108"/>
      <c r="J428" s="108"/>
      <c r="K428" s="108"/>
      <c r="L428" s="103"/>
    </row>
    <row r="429" spans="1:12" x14ac:dyDescent="0.3">
      <c r="A429" s="93" t="s">
        <v>1057</v>
      </c>
      <c r="B429" s="97" t="s">
        <v>379</v>
      </c>
      <c r="C429" s="94" t="s">
        <v>1058</v>
      </c>
      <c r="D429" s="95"/>
      <c r="E429" s="95"/>
      <c r="F429" s="95"/>
      <c r="G429" s="95"/>
      <c r="H429" s="84">
        <v>598187.32999999996</v>
      </c>
      <c r="I429" s="84">
        <v>192572.59</v>
      </c>
      <c r="J429" s="84">
        <v>0</v>
      </c>
      <c r="K429" s="84">
        <v>790759.92</v>
      </c>
      <c r="L429" s="109">
        <f t="shared" ref="L429" si="3">I429-J429</f>
        <v>192572.59</v>
      </c>
    </row>
    <row r="430" spans="1:12" x14ac:dyDescent="0.3">
      <c r="A430" s="93" t="s">
        <v>1059</v>
      </c>
      <c r="B430" s="85" t="s">
        <v>379</v>
      </c>
      <c r="C430" s="86"/>
      <c r="D430" s="94" t="s">
        <v>1058</v>
      </c>
      <c r="E430" s="95"/>
      <c r="F430" s="95"/>
      <c r="G430" s="95"/>
      <c r="H430" s="84">
        <v>598187.32999999996</v>
      </c>
      <c r="I430" s="84">
        <v>192572.59</v>
      </c>
      <c r="J430" s="84">
        <v>0</v>
      </c>
      <c r="K430" s="84">
        <v>790759.92</v>
      </c>
      <c r="L430" s="96"/>
    </row>
    <row r="431" spans="1:12" x14ac:dyDescent="0.3">
      <c r="A431" s="93" t="s">
        <v>1060</v>
      </c>
      <c r="B431" s="85" t="s">
        <v>379</v>
      </c>
      <c r="C431" s="86"/>
      <c r="D431" s="86"/>
      <c r="E431" s="94" t="s">
        <v>1058</v>
      </c>
      <c r="F431" s="95"/>
      <c r="G431" s="95"/>
      <c r="H431" s="84">
        <v>598187.32999999996</v>
      </c>
      <c r="I431" s="84">
        <v>192572.59</v>
      </c>
      <c r="J431" s="84">
        <v>0</v>
      </c>
      <c r="K431" s="84">
        <v>790759.92</v>
      </c>
      <c r="L431" s="96"/>
    </row>
    <row r="432" spans="1:12" x14ac:dyDescent="0.3">
      <c r="A432" s="93" t="s">
        <v>1061</v>
      </c>
      <c r="B432" s="85" t="s">
        <v>379</v>
      </c>
      <c r="C432" s="86"/>
      <c r="D432" s="86"/>
      <c r="E432" s="86"/>
      <c r="F432" s="94" t="s">
        <v>1058</v>
      </c>
      <c r="G432" s="95"/>
      <c r="H432" s="84">
        <v>598187.32999999996</v>
      </c>
      <c r="I432" s="84">
        <v>192572.59</v>
      </c>
      <c r="J432" s="84">
        <v>0</v>
      </c>
      <c r="K432" s="84">
        <v>790759.92</v>
      </c>
      <c r="L432" s="96"/>
    </row>
    <row r="433" spans="1:12" x14ac:dyDescent="0.3">
      <c r="A433" s="98" t="s">
        <v>1062</v>
      </c>
      <c r="B433" s="85" t="s">
        <v>379</v>
      </c>
      <c r="C433" s="86"/>
      <c r="D433" s="86"/>
      <c r="E433" s="86"/>
      <c r="F433" s="86"/>
      <c r="G433" s="99" t="s">
        <v>1063</v>
      </c>
      <c r="H433" s="107">
        <v>32940.61</v>
      </c>
      <c r="I433" s="107">
        <v>32000</v>
      </c>
      <c r="J433" s="107">
        <v>0</v>
      </c>
      <c r="K433" s="107">
        <v>64940.61</v>
      </c>
      <c r="L433" s="100"/>
    </row>
    <row r="434" spans="1:12" x14ac:dyDescent="0.3">
      <c r="A434" s="98" t="s">
        <v>1064</v>
      </c>
      <c r="B434" s="85" t="s">
        <v>379</v>
      </c>
      <c r="C434" s="86"/>
      <c r="D434" s="86"/>
      <c r="E434" s="86"/>
      <c r="F434" s="86"/>
      <c r="G434" s="99" t="s">
        <v>1065</v>
      </c>
      <c r="H434" s="107">
        <v>142471.72</v>
      </c>
      <c r="I434" s="107">
        <v>33927.589999999997</v>
      </c>
      <c r="J434" s="107">
        <v>0</v>
      </c>
      <c r="K434" s="107">
        <v>176399.31</v>
      </c>
      <c r="L434" s="100"/>
    </row>
    <row r="435" spans="1:12" x14ac:dyDescent="0.3">
      <c r="A435" s="98" t="s">
        <v>1066</v>
      </c>
      <c r="B435" s="85" t="s">
        <v>379</v>
      </c>
      <c r="C435" s="86"/>
      <c r="D435" s="86"/>
      <c r="E435" s="86"/>
      <c r="F435" s="86"/>
      <c r="G435" s="99" t="s">
        <v>1067</v>
      </c>
      <c r="H435" s="107">
        <v>422775</v>
      </c>
      <c r="I435" s="107">
        <v>126645</v>
      </c>
      <c r="J435" s="107">
        <v>0</v>
      </c>
      <c r="K435" s="107">
        <v>549420</v>
      </c>
      <c r="L435" s="100"/>
    </row>
    <row r="436" spans="1:12" x14ac:dyDescent="0.3">
      <c r="A436" s="93" t="s">
        <v>379</v>
      </c>
      <c r="B436" s="85" t="s">
        <v>379</v>
      </c>
      <c r="C436" s="86"/>
      <c r="D436" s="86"/>
      <c r="E436" s="94" t="s">
        <v>379</v>
      </c>
      <c r="F436" s="95"/>
      <c r="G436" s="95"/>
      <c r="H436" s="106"/>
      <c r="I436" s="106"/>
      <c r="J436" s="106"/>
      <c r="K436" s="106"/>
      <c r="L436" s="95"/>
    </row>
    <row r="437" spans="1:12" x14ac:dyDescent="0.3">
      <c r="A437" s="93" t="s">
        <v>1068</v>
      </c>
      <c r="B437" s="94" t="s">
        <v>1069</v>
      </c>
      <c r="C437" s="95"/>
      <c r="D437" s="95"/>
      <c r="E437" s="95"/>
      <c r="F437" s="95"/>
      <c r="G437" s="95"/>
      <c r="H437" s="84">
        <v>2188847.2400000002</v>
      </c>
      <c r="I437" s="84">
        <v>4303.96</v>
      </c>
      <c r="J437" s="84">
        <v>1774228.53</v>
      </c>
      <c r="K437" s="84">
        <v>3958771.81</v>
      </c>
      <c r="L437" s="109">
        <f>J437-I437</f>
        <v>1769924.57</v>
      </c>
    </row>
    <row r="438" spans="1:12" x14ac:dyDescent="0.3">
      <c r="A438" s="93" t="s">
        <v>1070</v>
      </c>
      <c r="B438" s="97" t="s">
        <v>379</v>
      </c>
      <c r="C438" s="94" t="s">
        <v>1069</v>
      </c>
      <c r="D438" s="95"/>
      <c r="E438" s="95"/>
      <c r="F438" s="95"/>
      <c r="G438" s="95"/>
      <c r="H438" s="84">
        <v>2188847.2400000002</v>
      </c>
      <c r="I438" s="84">
        <v>4303.96</v>
      </c>
      <c r="J438" s="84">
        <v>1774228.53</v>
      </c>
      <c r="K438" s="84">
        <v>3958771.81</v>
      </c>
      <c r="L438" s="109"/>
    </row>
    <row r="439" spans="1:12" x14ac:dyDescent="0.3">
      <c r="A439" s="93" t="s">
        <v>1071</v>
      </c>
      <c r="B439" s="85" t="s">
        <v>379</v>
      </c>
      <c r="C439" s="86"/>
      <c r="D439" s="94" t="s">
        <v>1069</v>
      </c>
      <c r="E439" s="95"/>
      <c r="F439" s="95"/>
      <c r="G439" s="95"/>
      <c r="H439" s="84">
        <v>2188847.2400000002</v>
      </c>
      <c r="I439" s="84">
        <v>4303.96</v>
      </c>
      <c r="J439" s="84">
        <v>1774228.53</v>
      </c>
      <c r="K439" s="84">
        <v>3958771.81</v>
      </c>
      <c r="L439" s="96"/>
    </row>
    <row r="440" spans="1:12" x14ac:dyDescent="0.3">
      <c r="A440" s="93" t="s">
        <v>1072</v>
      </c>
      <c r="B440" s="85" t="s">
        <v>379</v>
      </c>
      <c r="C440" s="86"/>
      <c r="D440" s="86"/>
      <c r="E440" s="94" t="s">
        <v>1073</v>
      </c>
      <c r="F440" s="95"/>
      <c r="G440" s="95"/>
      <c r="H440" s="84">
        <v>1009992.56</v>
      </c>
      <c r="I440" s="84">
        <v>0</v>
      </c>
      <c r="J440" s="84">
        <v>1312152.24</v>
      </c>
      <c r="K440" s="84">
        <v>2322144.7999999998</v>
      </c>
      <c r="L440" s="96"/>
    </row>
    <row r="441" spans="1:12" x14ac:dyDescent="0.3">
      <c r="A441" s="93" t="s">
        <v>1074</v>
      </c>
      <c r="B441" s="85" t="s">
        <v>379</v>
      </c>
      <c r="C441" s="86"/>
      <c r="D441" s="86"/>
      <c r="E441" s="86"/>
      <c r="F441" s="94" t="s">
        <v>1073</v>
      </c>
      <c r="G441" s="95"/>
      <c r="H441" s="84">
        <v>1009992.56</v>
      </c>
      <c r="I441" s="84">
        <v>0</v>
      </c>
      <c r="J441" s="84">
        <v>1312152.24</v>
      </c>
      <c r="K441" s="84">
        <v>2322144.7999999998</v>
      </c>
      <c r="L441" s="96"/>
    </row>
    <row r="442" spans="1:12" x14ac:dyDescent="0.3">
      <c r="A442" s="98" t="s">
        <v>1075</v>
      </c>
      <c r="B442" s="85" t="s">
        <v>379</v>
      </c>
      <c r="C442" s="86"/>
      <c r="D442" s="86"/>
      <c r="E442" s="86"/>
      <c r="F442" s="86"/>
      <c r="G442" s="99" t="s">
        <v>697</v>
      </c>
      <c r="H442" s="107">
        <v>1009992.56</v>
      </c>
      <c r="I442" s="107">
        <v>0</v>
      </c>
      <c r="J442" s="107">
        <v>1312152.24</v>
      </c>
      <c r="K442" s="107">
        <v>2322144.7999999998</v>
      </c>
      <c r="L442" s="100"/>
    </row>
    <row r="443" spans="1:12" x14ac:dyDescent="0.3">
      <c r="A443" s="101" t="s">
        <v>379</v>
      </c>
      <c r="B443" s="85" t="s">
        <v>379</v>
      </c>
      <c r="C443" s="86"/>
      <c r="D443" s="86"/>
      <c r="E443" s="86"/>
      <c r="F443" s="86"/>
      <c r="G443" s="102" t="s">
        <v>379</v>
      </c>
      <c r="H443" s="108"/>
      <c r="I443" s="108"/>
      <c r="J443" s="108"/>
      <c r="K443" s="108"/>
      <c r="L443" s="103"/>
    </row>
    <row r="444" spans="1:12" x14ac:dyDescent="0.3">
      <c r="A444" s="93" t="s">
        <v>1076</v>
      </c>
      <c r="B444" s="85" t="s">
        <v>379</v>
      </c>
      <c r="C444" s="86"/>
      <c r="D444" s="86"/>
      <c r="E444" s="94" t="s">
        <v>1077</v>
      </c>
      <c r="F444" s="95"/>
      <c r="G444" s="95"/>
      <c r="H444" s="84">
        <v>665125.74</v>
      </c>
      <c r="I444" s="84">
        <v>4303.96</v>
      </c>
      <c r="J444" s="84">
        <v>253064.09</v>
      </c>
      <c r="K444" s="84">
        <v>913885.87</v>
      </c>
      <c r="L444" s="96"/>
    </row>
    <row r="445" spans="1:12" x14ac:dyDescent="0.3">
      <c r="A445" s="93" t="s">
        <v>1078</v>
      </c>
      <c r="B445" s="85" t="s">
        <v>379</v>
      </c>
      <c r="C445" s="86"/>
      <c r="D445" s="86"/>
      <c r="E445" s="86"/>
      <c r="F445" s="94" t="s">
        <v>1079</v>
      </c>
      <c r="G445" s="95"/>
      <c r="H445" s="84">
        <v>46374.5</v>
      </c>
      <c r="I445" s="84">
        <v>0</v>
      </c>
      <c r="J445" s="84">
        <v>39944.61</v>
      </c>
      <c r="K445" s="84">
        <v>86319.11</v>
      </c>
      <c r="L445" s="96"/>
    </row>
    <row r="446" spans="1:12" x14ac:dyDescent="0.3">
      <c r="A446" s="98" t="s">
        <v>1080</v>
      </c>
      <c r="B446" s="85" t="s">
        <v>379</v>
      </c>
      <c r="C446" s="86"/>
      <c r="D446" s="86"/>
      <c r="E446" s="86"/>
      <c r="F446" s="86"/>
      <c r="G446" s="99" t="s">
        <v>920</v>
      </c>
      <c r="H446" s="107">
        <v>24867</v>
      </c>
      <c r="I446" s="107">
        <v>0</v>
      </c>
      <c r="J446" s="107">
        <v>7313.6</v>
      </c>
      <c r="K446" s="107">
        <v>32180.6</v>
      </c>
      <c r="L446" s="100"/>
    </row>
    <row r="447" spans="1:12" x14ac:dyDescent="0.3">
      <c r="A447" s="98" t="s">
        <v>1081</v>
      </c>
      <c r="B447" s="85" t="s">
        <v>379</v>
      </c>
      <c r="C447" s="86"/>
      <c r="D447" s="86"/>
      <c r="E447" s="86"/>
      <c r="F447" s="86"/>
      <c r="G447" s="99" t="s">
        <v>1082</v>
      </c>
      <c r="H447" s="107">
        <v>21507.5</v>
      </c>
      <c r="I447" s="107">
        <v>0</v>
      </c>
      <c r="J447" s="107">
        <v>8531.01</v>
      </c>
      <c r="K447" s="107">
        <v>30038.51</v>
      </c>
      <c r="L447" s="100"/>
    </row>
    <row r="448" spans="1:12" x14ac:dyDescent="0.3">
      <c r="A448" s="98" t="s">
        <v>1085</v>
      </c>
      <c r="B448" s="85" t="s">
        <v>379</v>
      </c>
      <c r="C448" s="86"/>
      <c r="D448" s="86"/>
      <c r="E448" s="86"/>
      <c r="F448" s="86"/>
      <c r="G448" s="99" t="s">
        <v>1086</v>
      </c>
      <c r="H448" s="107">
        <v>0</v>
      </c>
      <c r="I448" s="107">
        <v>0</v>
      </c>
      <c r="J448" s="107">
        <v>24100</v>
      </c>
      <c r="K448" s="107">
        <v>24100</v>
      </c>
      <c r="L448" s="100"/>
    </row>
    <row r="449" spans="1:12" x14ac:dyDescent="0.3">
      <c r="A449" s="101" t="s">
        <v>379</v>
      </c>
      <c r="B449" s="85" t="s">
        <v>379</v>
      </c>
      <c r="C449" s="86"/>
      <c r="D449" s="86"/>
      <c r="E449" s="86"/>
      <c r="F449" s="86"/>
      <c r="G449" s="102" t="s">
        <v>379</v>
      </c>
      <c r="H449" s="108"/>
      <c r="I449" s="108"/>
      <c r="J449" s="108"/>
      <c r="K449" s="108"/>
      <c r="L449" s="103"/>
    </row>
    <row r="450" spans="1:12" x14ac:dyDescent="0.3">
      <c r="A450" s="93" t="s">
        <v>1087</v>
      </c>
      <c r="B450" s="85" t="s">
        <v>379</v>
      </c>
      <c r="C450" s="86"/>
      <c r="D450" s="86"/>
      <c r="E450" s="86"/>
      <c r="F450" s="94" t="s">
        <v>1088</v>
      </c>
      <c r="G450" s="95"/>
      <c r="H450" s="84">
        <v>409867.5</v>
      </c>
      <c r="I450" s="84">
        <v>0</v>
      </c>
      <c r="J450" s="84">
        <v>143467.5</v>
      </c>
      <c r="K450" s="84">
        <v>553335</v>
      </c>
      <c r="L450" s="96"/>
    </row>
    <row r="451" spans="1:12" x14ac:dyDescent="0.3">
      <c r="A451" s="98" t="s">
        <v>1089</v>
      </c>
      <c r="B451" s="85" t="s">
        <v>379</v>
      </c>
      <c r="C451" s="86"/>
      <c r="D451" s="86"/>
      <c r="E451" s="86"/>
      <c r="F451" s="86"/>
      <c r="G451" s="99" t="s">
        <v>1090</v>
      </c>
      <c r="H451" s="107">
        <v>409867.5</v>
      </c>
      <c r="I451" s="107">
        <v>0</v>
      </c>
      <c r="J451" s="107">
        <v>143467.5</v>
      </c>
      <c r="K451" s="107">
        <v>553335</v>
      </c>
      <c r="L451" s="100"/>
    </row>
    <row r="452" spans="1:12" x14ac:dyDescent="0.3">
      <c r="A452" s="101" t="s">
        <v>379</v>
      </c>
      <c r="B452" s="85" t="s">
        <v>379</v>
      </c>
      <c r="C452" s="86"/>
      <c r="D452" s="86"/>
      <c r="E452" s="86"/>
      <c r="F452" s="86"/>
      <c r="G452" s="102" t="s">
        <v>379</v>
      </c>
      <c r="H452" s="108"/>
      <c r="I452" s="108"/>
      <c r="J452" s="108"/>
      <c r="K452" s="108"/>
      <c r="L452" s="103"/>
    </row>
    <row r="453" spans="1:12" x14ac:dyDescent="0.3">
      <c r="A453" s="93" t="s">
        <v>1091</v>
      </c>
      <c r="B453" s="85" t="s">
        <v>379</v>
      </c>
      <c r="C453" s="86"/>
      <c r="D453" s="86"/>
      <c r="E453" s="86"/>
      <c r="F453" s="94" t="s">
        <v>1092</v>
      </c>
      <c r="G453" s="95"/>
      <c r="H453" s="84">
        <v>144638.60999999999</v>
      </c>
      <c r="I453" s="84">
        <v>0</v>
      </c>
      <c r="J453" s="84">
        <v>35884.78</v>
      </c>
      <c r="K453" s="84">
        <v>180523.39</v>
      </c>
      <c r="L453" s="96"/>
    </row>
    <row r="454" spans="1:12" x14ac:dyDescent="0.3">
      <c r="A454" s="98" t="s">
        <v>1093</v>
      </c>
      <c r="B454" s="85" t="s">
        <v>379</v>
      </c>
      <c r="C454" s="86"/>
      <c r="D454" s="86"/>
      <c r="E454" s="86"/>
      <c r="F454" s="86"/>
      <c r="G454" s="99" t="s">
        <v>1094</v>
      </c>
      <c r="H454" s="107">
        <v>144638.60999999999</v>
      </c>
      <c r="I454" s="107">
        <v>0</v>
      </c>
      <c r="J454" s="107">
        <v>35884.78</v>
      </c>
      <c r="K454" s="107">
        <v>180523.39</v>
      </c>
      <c r="L454" s="100"/>
    </row>
    <row r="455" spans="1:12" x14ac:dyDescent="0.3">
      <c r="A455" s="101" t="s">
        <v>379</v>
      </c>
      <c r="B455" s="85" t="s">
        <v>379</v>
      </c>
      <c r="C455" s="86"/>
      <c r="D455" s="86"/>
      <c r="E455" s="86"/>
      <c r="F455" s="86"/>
      <c r="G455" s="102" t="s">
        <v>379</v>
      </c>
      <c r="H455" s="108"/>
      <c r="I455" s="108"/>
      <c r="J455" s="108"/>
      <c r="K455" s="108"/>
      <c r="L455" s="103"/>
    </row>
    <row r="456" spans="1:12" x14ac:dyDescent="0.3">
      <c r="A456" s="93" t="s">
        <v>1095</v>
      </c>
      <c r="B456" s="85" t="s">
        <v>379</v>
      </c>
      <c r="C456" s="86"/>
      <c r="D456" s="86"/>
      <c r="E456" s="86"/>
      <c r="F456" s="94" t="s">
        <v>1096</v>
      </c>
      <c r="G456" s="95"/>
      <c r="H456" s="84">
        <v>64245.13</v>
      </c>
      <c r="I456" s="84">
        <v>4303.96</v>
      </c>
      <c r="J456" s="84">
        <v>33767.199999999997</v>
      </c>
      <c r="K456" s="84">
        <v>93708.37</v>
      </c>
      <c r="L456" s="109">
        <f>J456-I456</f>
        <v>29463.239999999998</v>
      </c>
    </row>
    <row r="457" spans="1:12" x14ac:dyDescent="0.3">
      <c r="A457" s="98" t="s">
        <v>1097</v>
      </c>
      <c r="B457" s="85" t="s">
        <v>379</v>
      </c>
      <c r="C457" s="86"/>
      <c r="D457" s="86"/>
      <c r="E457" s="86"/>
      <c r="F457" s="86"/>
      <c r="G457" s="99" t="s">
        <v>1098</v>
      </c>
      <c r="H457" s="107">
        <v>76670.399999999994</v>
      </c>
      <c r="I457" s="107">
        <v>0</v>
      </c>
      <c r="J457" s="107">
        <v>33767.199999999997</v>
      </c>
      <c r="K457" s="107">
        <v>110437.6</v>
      </c>
      <c r="L457" s="100"/>
    </row>
    <row r="458" spans="1:12" x14ac:dyDescent="0.3">
      <c r="A458" s="98" t="s">
        <v>1099</v>
      </c>
      <c r="B458" s="85" t="s">
        <v>379</v>
      </c>
      <c r="C458" s="86"/>
      <c r="D458" s="86"/>
      <c r="E458" s="86"/>
      <c r="F458" s="86"/>
      <c r="G458" s="99" t="s">
        <v>1100</v>
      </c>
      <c r="H458" s="107">
        <v>-12234.77</v>
      </c>
      <c r="I458" s="107">
        <v>4223.66</v>
      </c>
      <c r="J458" s="107">
        <v>0</v>
      </c>
      <c r="K458" s="107">
        <v>-16458.43</v>
      </c>
      <c r="L458" s="100"/>
    </row>
    <row r="459" spans="1:12" x14ac:dyDescent="0.3">
      <c r="A459" s="98" t="s">
        <v>1101</v>
      </c>
      <c r="B459" s="85" t="s">
        <v>379</v>
      </c>
      <c r="C459" s="86"/>
      <c r="D459" s="86"/>
      <c r="E459" s="86"/>
      <c r="F459" s="86"/>
      <c r="G459" s="99" t="s">
        <v>1102</v>
      </c>
      <c r="H459" s="107">
        <v>-190.5</v>
      </c>
      <c r="I459" s="107">
        <v>80.3</v>
      </c>
      <c r="J459" s="107">
        <v>0</v>
      </c>
      <c r="K459" s="107">
        <v>-270.8</v>
      </c>
      <c r="L459" s="100"/>
    </row>
    <row r="460" spans="1:12" x14ac:dyDescent="0.3">
      <c r="A460" s="101" t="s">
        <v>379</v>
      </c>
      <c r="B460" s="85" t="s">
        <v>379</v>
      </c>
      <c r="C460" s="86"/>
      <c r="D460" s="86"/>
      <c r="E460" s="86"/>
      <c r="F460" s="86"/>
      <c r="G460" s="102" t="s">
        <v>379</v>
      </c>
      <c r="H460" s="108"/>
      <c r="I460" s="108"/>
      <c r="J460" s="108"/>
      <c r="K460" s="108"/>
      <c r="L460" s="103"/>
    </row>
    <row r="461" spans="1:12" x14ac:dyDescent="0.3">
      <c r="A461" s="93" t="s">
        <v>1105</v>
      </c>
      <c r="B461" s="85" t="s">
        <v>379</v>
      </c>
      <c r="C461" s="86"/>
      <c r="D461" s="86"/>
      <c r="E461" s="94" t="s">
        <v>1106</v>
      </c>
      <c r="F461" s="95"/>
      <c r="G461" s="95"/>
      <c r="H461" s="84">
        <v>57985.33</v>
      </c>
      <c r="I461" s="84">
        <v>0</v>
      </c>
      <c r="J461" s="84">
        <v>50350.12</v>
      </c>
      <c r="K461" s="84">
        <v>108335.45</v>
      </c>
      <c r="L461" s="96"/>
    </row>
    <row r="462" spans="1:12" x14ac:dyDescent="0.3">
      <c r="A462" s="93" t="s">
        <v>1107</v>
      </c>
      <c r="B462" s="85" t="s">
        <v>379</v>
      </c>
      <c r="C462" s="86"/>
      <c r="D462" s="86"/>
      <c r="E462" s="86"/>
      <c r="F462" s="94" t="s">
        <v>1106</v>
      </c>
      <c r="G462" s="95"/>
      <c r="H462" s="84">
        <v>57985.33</v>
      </c>
      <c r="I462" s="84">
        <v>0</v>
      </c>
      <c r="J462" s="84">
        <v>50350.12</v>
      </c>
      <c r="K462" s="84">
        <v>108335.45</v>
      </c>
      <c r="L462" s="96"/>
    </row>
    <row r="463" spans="1:12" x14ac:dyDescent="0.3">
      <c r="A463" s="98" t="s">
        <v>1108</v>
      </c>
      <c r="B463" s="85" t="s">
        <v>379</v>
      </c>
      <c r="C463" s="86"/>
      <c r="D463" s="86"/>
      <c r="E463" s="86"/>
      <c r="F463" s="86"/>
      <c r="G463" s="99" t="s">
        <v>1109</v>
      </c>
      <c r="H463" s="107">
        <v>57800.31</v>
      </c>
      <c r="I463" s="107">
        <v>0</v>
      </c>
      <c r="J463" s="107">
        <v>50262.559999999998</v>
      </c>
      <c r="K463" s="107">
        <v>108062.87</v>
      </c>
      <c r="L463" s="100"/>
    </row>
    <row r="464" spans="1:12" x14ac:dyDescent="0.3">
      <c r="A464" s="98" t="s">
        <v>1110</v>
      </c>
      <c r="B464" s="85" t="s">
        <v>379</v>
      </c>
      <c r="C464" s="86"/>
      <c r="D464" s="86"/>
      <c r="E464" s="86"/>
      <c r="F464" s="86"/>
      <c r="G464" s="99" t="s">
        <v>1111</v>
      </c>
      <c r="H464" s="107">
        <v>185.02</v>
      </c>
      <c r="I464" s="107">
        <v>0</v>
      </c>
      <c r="J464" s="107">
        <v>87.56</v>
      </c>
      <c r="K464" s="107">
        <v>272.58</v>
      </c>
      <c r="L464" s="100"/>
    </row>
    <row r="465" spans="1:12" x14ac:dyDescent="0.3">
      <c r="A465" s="101" t="s">
        <v>379</v>
      </c>
      <c r="B465" s="85" t="s">
        <v>379</v>
      </c>
      <c r="C465" s="86"/>
      <c r="D465" s="86"/>
      <c r="E465" s="86"/>
      <c r="F465" s="86"/>
      <c r="G465" s="102" t="s">
        <v>379</v>
      </c>
      <c r="H465" s="108"/>
      <c r="I465" s="108"/>
      <c r="J465" s="108"/>
      <c r="K465" s="108"/>
      <c r="L465" s="103"/>
    </row>
    <row r="466" spans="1:12" x14ac:dyDescent="0.3">
      <c r="A466" s="93" t="s">
        <v>1112</v>
      </c>
      <c r="B466" s="85" t="s">
        <v>379</v>
      </c>
      <c r="C466" s="86"/>
      <c r="D466" s="86"/>
      <c r="E466" s="94" t="s">
        <v>1113</v>
      </c>
      <c r="F466" s="95"/>
      <c r="G466" s="95"/>
      <c r="H466" s="84">
        <v>28</v>
      </c>
      <c r="I466" s="84">
        <v>0</v>
      </c>
      <c r="J466" s="84">
        <v>17.079999999999998</v>
      </c>
      <c r="K466" s="84">
        <v>45.08</v>
      </c>
      <c r="L466" s="96"/>
    </row>
    <row r="467" spans="1:12" x14ac:dyDescent="0.3">
      <c r="A467" s="93" t="s">
        <v>1114</v>
      </c>
      <c r="B467" s="85" t="s">
        <v>379</v>
      </c>
      <c r="C467" s="86"/>
      <c r="D467" s="86"/>
      <c r="E467" s="86"/>
      <c r="F467" s="94" t="s">
        <v>1113</v>
      </c>
      <c r="G467" s="95"/>
      <c r="H467" s="84">
        <v>28</v>
      </c>
      <c r="I467" s="84">
        <v>0</v>
      </c>
      <c r="J467" s="84">
        <v>17.079999999999998</v>
      </c>
      <c r="K467" s="84">
        <v>45.08</v>
      </c>
      <c r="L467" s="96"/>
    </row>
    <row r="468" spans="1:12" x14ac:dyDescent="0.3">
      <c r="A468" s="98" t="s">
        <v>1115</v>
      </c>
      <c r="B468" s="85" t="s">
        <v>379</v>
      </c>
      <c r="C468" s="86"/>
      <c r="D468" s="86"/>
      <c r="E468" s="86"/>
      <c r="F468" s="86"/>
      <c r="G468" s="99" t="s">
        <v>1116</v>
      </c>
      <c r="H468" s="107">
        <v>28</v>
      </c>
      <c r="I468" s="107">
        <v>0</v>
      </c>
      <c r="J468" s="107">
        <v>17.079999999999998</v>
      </c>
      <c r="K468" s="107">
        <v>45.08</v>
      </c>
      <c r="L468" s="100"/>
    </row>
    <row r="469" spans="1:12" x14ac:dyDescent="0.3">
      <c r="A469" s="101" t="s">
        <v>379</v>
      </c>
      <c r="B469" s="85" t="s">
        <v>379</v>
      </c>
      <c r="C469" s="86"/>
      <c r="D469" s="86"/>
      <c r="E469" s="86"/>
      <c r="F469" s="86"/>
      <c r="G469" s="102" t="s">
        <v>379</v>
      </c>
      <c r="H469" s="108"/>
      <c r="I469" s="108"/>
      <c r="J469" s="108"/>
      <c r="K469" s="108"/>
      <c r="L469" s="103"/>
    </row>
    <row r="470" spans="1:12" x14ac:dyDescent="0.3">
      <c r="A470" s="93" t="s">
        <v>1117</v>
      </c>
      <c r="B470" s="85" t="s">
        <v>379</v>
      </c>
      <c r="C470" s="86"/>
      <c r="D470" s="86"/>
      <c r="E470" s="94" t="s">
        <v>1058</v>
      </c>
      <c r="F470" s="95"/>
      <c r="G470" s="95"/>
      <c r="H470" s="84">
        <v>455715.61</v>
      </c>
      <c r="I470" s="84">
        <v>0</v>
      </c>
      <c r="J470" s="84">
        <v>158645</v>
      </c>
      <c r="K470" s="84">
        <v>614360.61</v>
      </c>
      <c r="L470" s="96"/>
    </row>
    <row r="471" spans="1:12" x14ac:dyDescent="0.3">
      <c r="A471" s="93" t="s">
        <v>1118</v>
      </c>
      <c r="B471" s="85" t="s">
        <v>379</v>
      </c>
      <c r="C471" s="86"/>
      <c r="D471" s="86"/>
      <c r="E471" s="86"/>
      <c r="F471" s="94" t="s">
        <v>1058</v>
      </c>
      <c r="G471" s="95"/>
      <c r="H471" s="84">
        <v>455715.61</v>
      </c>
      <c r="I471" s="84">
        <v>0</v>
      </c>
      <c r="J471" s="84">
        <v>158645</v>
      </c>
      <c r="K471" s="84">
        <v>614360.61</v>
      </c>
      <c r="L471" s="96"/>
    </row>
    <row r="472" spans="1:12" x14ac:dyDescent="0.3">
      <c r="A472" s="98" t="s">
        <v>1119</v>
      </c>
      <c r="B472" s="85" t="s">
        <v>379</v>
      </c>
      <c r="C472" s="86"/>
      <c r="D472" s="86"/>
      <c r="E472" s="86"/>
      <c r="F472" s="86"/>
      <c r="G472" s="99" t="s">
        <v>1063</v>
      </c>
      <c r="H472" s="107">
        <v>32940.61</v>
      </c>
      <c r="I472" s="107">
        <v>0</v>
      </c>
      <c r="J472" s="107">
        <v>32000</v>
      </c>
      <c r="K472" s="107">
        <v>64940.61</v>
      </c>
      <c r="L472" s="100"/>
    </row>
    <row r="473" spans="1:12" x14ac:dyDescent="0.3">
      <c r="A473" s="98" t="s">
        <v>1120</v>
      </c>
      <c r="B473" s="85" t="s">
        <v>379</v>
      </c>
      <c r="C473" s="86"/>
      <c r="D473" s="86"/>
      <c r="E473" s="86"/>
      <c r="F473" s="86"/>
      <c r="G473" s="99" t="s">
        <v>1067</v>
      </c>
      <c r="H473" s="107">
        <v>422775</v>
      </c>
      <c r="I473" s="107">
        <v>0</v>
      </c>
      <c r="J473" s="107">
        <v>126645</v>
      </c>
      <c r="K473" s="107">
        <v>549420</v>
      </c>
      <c r="L473" s="100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4"/>
  <sheetViews>
    <sheetView topLeftCell="A355" workbookViewId="0">
      <selection activeCell="O230" sqref="O230"/>
    </sheetView>
  </sheetViews>
  <sheetFormatPr defaultColWidth="9.109375" defaultRowHeight="14.4" x14ac:dyDescent="0.3"/>
  <cols>
    <col min="1" max="1" width="16.109375" style="1" customWidth="1"/>
    <col min="2" max="6" width="1.33203125" style="1" customWidth="1"/>
    <col min="7" max="7" width="41.33203125" style="1" bestFit="1" customWidth="1"/>
    <col min="8" max="8" width="14.6640625" style="105" bestFit="1" customWidth="1"/>
    <col min="9" max="10" width="12.6640625" style="105" bestFit="1" customWidth="1"/>
    <col min="11" max="11" width="14.6640625" style="105" bestFit="1" customWidth="1"/>
    <col min="12" max="12" width="11.33203125" style="1" bestFit="1" customWidth="1"/>
    <col min="13" max="243" width="9.109375" style="1"/>
    <col min="244" max="244" width="11.33203125" style="1" customWidth="1"/>
    <col min="245" max="245" width="2.33203125" style="1" customWidth="1"/>
    <col min="246" max="249" width="1.33203125" style="1" customWidth="1"/>
    <col min="250" max="250" width="0.88671875" style="1" customWidth="1"/>
    <col min="251" max="251" width="15.44140625" style="1" customWidth="1"/>
    <col min="252" max="252" width="0.88671875" style="1" customWidth="1"/>
    <col min="253" max="253" width="12.5546875" style="1" customWidth="1"/>
    <col min="254" max="254" width="4.44140625" style="1" customWidth="1"/>
    <col min="255" max="255" width="2.109375" style="1" customWidth="1"/>
    <col min="256" max="256" width="0.33203125" style="1" customWidth="1"/>
    <col min="257" max="257" width="0.5546875" style="1" customWidth="1"/>
    <col min="258" max="258" width="6.44140625" style="1" customWidth="1"/>
    <col min="259" max="259" width="3.109375" style="1" customWidth="1"/>
    <col min="260" max="260" width="1.5546875" style="1" customWidth="1"/>
    <col min="261" max="261" width="3.33203125" style="1" customWidth="1"/>
    <col min="262" max="262" width="9.109375" style="1"/>
    <col min="263" max="263" width="6.88671875" style="1" customWidth="1"/>
    <col min="264" max="264" width="1.5546875" style="1" customWidth="1"/>
    <col min="265" max="265" width="4.44140625" style="1" customWidth="1"/>
    <col min="266" max="266" width="5" style="1" customWidth="1"/>
    <col min="267" max="267" width="7.33203125" style="1" customWidth="1"/>
    <col min="268" max="499" width="9.109375" style="1"/>
    <col min="500" max="500" width="11.33203125" style="1" customWidth="1"/>
    <col min="501" max="501" width="2.33203125" style="1" customWidth="1"/>
    <col min="502" max="505" width="1.33203125" style="1" customWidth="1"/>
    <col min="506" max="506" width="0.88671875" style="1" customWidth="1"/>
    <col min="507" max="507" width="15.44140625" style="1" customWidth="1"/>
    <col min="508" max="508" width="0.88671875" style="1" customWidth="1"/>
    <col min="509" max="509" width="12.5546875" style="1" customWidth="1"/>
    <col min="510" max="510" width="4.44140625" style="1" customWidth="1"/>
    <col min="511" max="511" width="2.109375" style="1" customWidth="1"/>
    <col min="512" max="512" width="0.33203125" style="1" customWidth="1"/>
    <col min="513" max="513" width="0.5546875" style="1" customWidth="1"/>
    <col min="514" max="514" width="6.44140625" style="1" customWidth="1"/>
    <col min="515" max="515" width="3.109375" style="1" customWidth="1"/>
    <col min="516" max="516" width="1.5546875" style="1" customWidth="1"/>
    <col min="517" max="517" width="3.33203125" style="1" customWidth="1"/>
    <col min="518" max="518" width="9.109375" style="1"/>
    <col min="519" max="519" width="6.88671875" style="1" customWidth="1"/>
    <col min="520" max="520" width="1.5546875" style="1" customWidth="1"/>
    <col min="521" max="521" width="4.44140625" style="1" customWidth="1"/>
    <col min="522" max="522" width="5" style="1" customWidth="1"/>
    <col min="523" max="523" width="7.33203125" style="1" customWidth="1"/>
    <col min="524" max="755" width="9.109375" style="1"/>
    <col min="756" max="756" width="11.33203125" style="1" customWidth="1"/>
    <col min="757" max="757" width="2.33203125" style="1" customWidth="1"/>
    <col min="758" max="761" width="1.33203125" style="1" customWidth="1"/>
    <col min="762" max="762" width="0.88671875" style="1" customWidth="1"/>
    <col min="763" max="763" width="15.44140625" style="1" customWidth="1"/>
    <col min="764" max="764" width="0.88671875" style="1" customWidth="1"/>
    <col min="765" max="765" width="12.5546875" style="1" customWidth="1"/>
    <col min="766" max="766" width="4.44140625" style="1" customWidth="1"/>
    <col min="767" max="767" width="2.109375" style="1" customWidth="1"/>
    <col min="768" max="768" width="0.33203125" style="1" customWidth="1"/>
    <col min="769" max="769" width="0.5546875" style="1" customWidth="1"/>
    <col min="770" max="770" width="6.44140625" style="1" customWidth="1"/>
    <col min="771" max="771" width="3.109375" style="1" customWidth="1"/>
    <col min="772" max="772" width="1.5546875" style="1" customWidth="1"/>
    <col min="773" max="773" width="3.33203125" style="1" customWidth="1"/>
    <col min="774" max="774" width="9.109375" style="1"/>
    <col min="775" max="775" width="6.88671875" style="1" customWidth="1"/>
    <col min="776" max="776" width="1.5546875" style="1" customWidth="1"/>
    <col min="777" max="777" width="4.44140625" style="1" customWidth="1"/>
    <col min="778" max="778" width="5" style="1" customWidth="1"/>
    <col min="779" max="779" width="7.33203125" style="1" customWidth="1"/>
    <col min="780" max="1011" width="9.109375" style="1"/>
    <col min="1012" max="1012" width="11.33203125" style="1" customWidth="1"/>
    <col min="1013" max="1013" width="2.33203125" style="1" customWidth="1"/>
    <col min="1014" max="1017" width="1.33203125" style="1" customWidth="1"/>
    <col min="1018" max="1018" width="0.88671875" style="1" customWidth="1"/>
    <col min="1019" max="1019" width="15.44140625" style="1" customWidth="1"/>
    <col min="1020" max="1020" width="0.88671875" style="1" customWidth="1"/>
    <col min="1021" max="1021" width="12.5546875" style="1" customWidth="1"/>
    <col min="1022" max="1022" width="4.44140625" style="1" customWidth="1"/>
    <col min="1023" max="1023" width="2.109375" style="1" customWidth="1"/>
    <col min="1024" max="1024" width="0.33203125" style="1" customWidth="1"/>
    <col min="1025" max="1025" width="0.5546875" style="1" customWidth="1"/>
    <col min="1026" max="1026" width="6.44140625" style="1" customWidth="1"/>
    <col min="1027" max="1027" width="3.109375" style="1" customWidth="1"/>
    <col min="1028" max="1028" width="1.5546875" style="1" customWidth="1"/>
    <col min="1029" max="1029" width="3.33203125" style="1" customWidth="1"/>
    <col min="1030" max="1030" width="9.109375" style="1"/>
    <col min="1031" max="1031" width="6.88671875" style="1" customWidth="1"/>
    <col min="1032" max="1032" width="1.5546875" style="1" customWidth="1"/>
    <col min="1033" max="1033" width="4.44140625" style="1" customWidth="1"/>
    <col min="1034" max="1034" width="5" style="1" customWidth="1"/>
    <col min="1035" max="1035" width="7.33203125" style="1" customWidth="1"/>
    <col min="1036" max="1267" width="9.109375" style="1"/>
    <col min="1268" max="1268" width="11.33203125" style="1" customWidth="1"/>
    <col min="1269" max="1269" width="2.33203125" style="1" customWidth="1"/>
    <col min="1270" max="1273" width="1.33203125" style="1" customWidth="1"/>
    <col min="1274" max="1274" width="0.88671875" style="1" customWidth="1"/>
    <col min="1275" max="1275" width="15.44140625" style="1" customWidth="1"/>
    <col min="1276" max="1276" width="0.88671875" style="1" customWidth="1"/>
    <col min="1277" max="1277" width="12.5546875" style="1" customWidth="1"/>
    <col min="1278" max="1278" width="4.44140625" style="1" customWidth="1"/>
    <col min="1279" max="1279" width="2.109375" style="1" customWidth="1"/>
    <col min="1280" max="1280" width="0.33203125" style="1" customWidth="1"/>
    <col min="1281" max="1281" width="0.5546875" style="1" customWidth="1"/>
    <col min="1282" max="1282" width="6.44140625" style="1" customWidth="1"/>
    <col min="1283" max="1283" width="3.109375" style="1" customWidth="1"/>
    <col min="1284" max="1284" width="1.5546875" style="1" customWidth="1"/>
    <col min="1285" max="1285" width="3.33203125" style="1" customWidth="1"/>
    <col min="1286" max="1286" width="9.109375" style="1"/>
    <col min="1287" max="1287" width="6.88671875" style="1" customWidth="1"/>
    <col min="1288" max="1288" width="1.5546875" style="1" customWidth="1"/>
    <col min="1289" max="1289" width="4.44140625" style="1" customWidth="1"/>
    <col min="1290" max="1290" width="5" style="1" customWidth="1"/>
    <col min="1291" max="1291" width="7.33203125" style="1" customWidth="1"/>
    <col min="1292" max="1523" width="9.109375" style="1"/>
    <col min="1524" max="1524" width="11.33203125" style="1" customWidth="1"/>
    <col min="1525" max="1525" width="2.33203125" style="1" customWidth="1"/>
    <col min="1526" max="1529" width="1.33203125" style="1" customWidth="1"/>
    <col min="1530" max="1530" width="0.88671875" style="1" customWidth="1"/>
    <col min="1531" max="1531" width="15.44140625" style="1" customWidth="1"/>
    <col min="1532" max="1532" width="0.88671875" style="1" customWidth="1"/>
    <col min="1533" max="1533" width="12.5546875" style="1" customWidth="1"/>
    <col min="1534" max="1534" width="4.44140625" style="1" customWidth="1"/>
    <col min="1535" max="1535" width="2.109375" style="1" customWidth="1"/>
    <col min="1536" max="1536" width="0.33203125" style="1" customWidth="1"/>
    <col min="1537" max="1537" width="0.5546875" style="1" customWidth="1"/>
    <col min="1538" max="1538" width="6.44140625" style="1" customWidth="1"/>
    <col min="1539" max="1539" width="3.109375" style="1" customWidth="1"/>
    <col min="1540" max="1540" width="1.5546875" style="1" customWidth="1"/>
    <col min="1541" max="1541" width="3.33203125" style="1" customWidth="1"/>
    <col min="1542" max="1542" width="9.109375" style="1"/>
    <col min="1543" max="1543" width="6.88671875" style="1" customWidth="1"/>
    <col min="1544" max="1544" width="1.5546875" style="1" customWidth="1"/>
    <col min="1545" max="1545" width="4.44140625" style="1" customWidth="1"/>
    <col min="1546" max="1546" width="5" style="1" customWidth="1"/>
    <col min="1547" max="1547" width="7.33203125" style="1" customWidth="1"/>
    <col min="1548" max="1779" width="9.109375" style="1"/>
    <col min="1780" max="1780" width="11.33203125" style="1" customWidth="1"/>
    <col min="1781" max="1781" width="2.33203125" style="1" customWidth="1"/>
    <col min="1782" max="1785" width="1.33203125" style="1" customWidth="1"/>
    <col min="1786" max="1786" width="0.88671875" style="1" customWidth="1"/>
    <col min="1787" max="1787" width="15.44140625" style="1" customWidth="1"/>
    <col min="1788" max="1788" width="0.88671875" style="1" customWidth="1"/>
    <col min="1789" max="1789" width="12.5546875" style="1" customWidth="1"/>
    <col min="1790" max="1790" width="4.44140625" style="1" customWidth="1"/>
    <col min="1791" max="1791" width="2.109375" style="1" customWidth="1"/>
    <col min="1792" max="1792" width="0.33203125" style="1" customWidth="1"/>
    <col min="1793" max="1793" width="0.5546875" style="1" customWidth="1"/>
    <col min="1794" max="1794" width="6.44140625" style="1" customWidth="1"/>
    <col min="1795" max="1795" width="3.109375" style="1" customWidth="1"/>
    <col min="1796" max="1796" width="1.5546875" style="1" customWidth="1"/>
    <col min="1797" max="1797" width="3.33203125" style="1" customWidth="1"/>
    <col min="1798" max="1798" width="9.109375" style="1"/>
    <col min="1799" max="1799" width="6.88671875" style="1" customWidth="1"/>
    <col min="1800" max="1800" width="1.5546875" style="1" customWidth="1"/>
    <col min="1801" max="1801" width="4.44140625" style="1" customWidth="1"/>
    <col min="1802" max="1802" width="5" style="1" customWidth="1"/>
    <col min="1803" max="1803" width="7.33203125" style="1" customWidth="1"/>
    <col min="1804" max="2035" width="9.109375" style="1"/>
    <col min="2036" max="2036" width="11.33203125" style="1" customWidth="1"/>
    <col min="2037" max="2037" width="2.33203125" style="1" customWidth="1"/>
    <col min="2038" max="2041" width="1.33203125" style="1" customWidth="1"/>
    <col min="2042" max="2042" width="0.88671875" style="1" customWidth="1"/>
    <col min="2043" max="2043" width="15.44140625" style="1" customWidth="1"/>
    <col min="2044" max="2044" width="0.88671875" style="1" customWidth="1"/>
    <col min="2045" max="2045" width="12.5546875" style="1" customWidth="1"/>
    <col min="2046" max="2046" width="4.44140625" style="1" customWidth="1"/>
    <col min="2047" max="2047" width="2.109375" style="1" customWidth="1"/>
    <col min="2048" max="2048" width="0.33203125" style="1" customWidth="1"/>
    <col min="2049" max="2049" width="0.5546875" style="1" customWidth="1"/>
    <col min="2050" max="2050" width="6.44140625" style="1" customWidth="1"/>
    <col min="2051" max="2051" width="3.109375" style="1" customWidth="1"/>
    <col min="2052" max="2052" width="1.5546875" style="1" customWidth="1"/>
    <col min="2053" max="2053" width="3.33203125" style="1" customWidth="1"/>
    <col min="2054" max="2054" width="9.109375" style="1"/>
    <col min="2055" max="2055" width="6.88671875" style="1" customWidth="1"/>
    <col min="2056" max="2056" width="1.5546875" style="1" customWidth="1"/>
    <col min="2057" max="2057" width="4.44140625" style="1" customWidth="1"/>
    <col min="2058" max="2058" width="5" style="1" customWidth="1"/>
    <col min="2059" max="2059" width="7.33203125" style="1" customWidth="1"/>
    <col min="2060" max="2291" width="9.109375" style="1"/>
    <col min="2292" max="2292" width="11.33203125" style="1" customWidth="1"/>
    <col min="2293" max="2293" width="2.33203125" style="1" customWidth="1"/>
    <col min="2294" max="2297" width="1.33203125" style="1" customWidth="1"/>
    <col min="2298" max="2298" width="0.88671875" style="1" customWidth="1"/>
    <col min="2299" max="2299" width="15.44140625" style="1" customWidth="1"/>
    <col min="2300" max="2300" width="0.88671875" style="1" customWidth="1"/>
    <col min="2301" max="2301" width="12.5546875" style="1" customWidth="1"/>
    <col min="2302" max="2302" width="4.44140625" style="1" customWidth="1"/>
    <col min="2303" max="2303" width="2.109375" style="1" customWidth="1"/>
    <col min="2304" max="2304" width="0.33203125" style="1" customWidth="1"/>
    <col min="2305" max="2305" width="0.5546875" style="1" customWidth="1"/>
    <col min="2306" max="2306" width="6.44140625" style="1" customWidth="1"/>
    <col min="2307" max="2307" width="3.109375" style="1" customWidth="1"/>
    <col min="2308" max="2308" width="1.5546875" style="1" customWidth="1"/>
    <col min="2309" max="2309" width="3.33203125" style="1" customWidth="1"/>
    <col min="2310" max="2310" width="9.109375" style="1"/>
    <col min="2311" max="2311" width="6.88671875" style="1" customWidth="1"/>
    <col min="2312" max="2312" width="1.5546875" style="1" customWidth="1"/>
    <col min="2313" max="2313" width="4.44140625" style="1" customWidth="1"/>
    <col min="2314" max="2314" width="5" style="1" customWidth="1"/>
    <col min="2315" max="2315" width="7.33203125" style="1" customWidth="1"/>
    <col min="2316" max="2547" width="9.109375" style="1"/>
    <col min="2548" max="2548" width="11.33203125" style="1" customWidth="1"/>
    <col min="2549" max="2549" width="2.33203125" style="1" customWidth="1"/>
    <col min="2550" max="2553" width="1.33203125" style="1" customWidth="1"/>
    <col min="2554" max="2554" width="0.88671875" style="1" customWidth="1"/>
    <col min="2555" max="2555" width="15.44140625" style="1" customWidth="1"/>
    <col min="2556" max="2556" width="0.88671875" style="1" customWidth="1"/>
    <col min="2557" max="2557" width="12.5546875" style="1" customWidth="1"/>
    <col min="2558" max="2558" width="4.44140625" style="1" customWidth="1"/>
    <col min="2559" max="2559" width="2.109375" style="1" customWidth="1"/>
    <col min="2560" max="2560" width="0.33203125" style="1" customWidth="1"/>
    <col min="2561" max="2561" width="0.5546875" style="1" customWidth="1"/>
    <col min="2562" max="2562" width="6.44140625" style="1" customWidth="1"/>
    <col min="2563" max="2563" width="3.109375" style="1" customWidth="1"/>
    <col min="2564" max="2564" width="1.5546875" style="1" customWidth="1"/>
    <col min="2565" max="2565" width="3.33203125" style="1" customWidth="1"/>
    <col min="2566" max="2566" width="9.109375" style="1"/>
    <col min="2567" max="2567" width="6.88671875" style="1" customWidth="1"/>
    <col min="2568" max="2568" width="1.5546875" style="1" customWidth="1"/>
    <col min="2569" max="2569" width="4.44140625" style="1" customWidth="1"/>
    <col min="2570" max="2570" width="5" style="1" customWidth="1"/>
    <col min="2571" max="2571" width="7.33203125" style="1" customWidth="1"/>
    <col min="2572" max="2803" width="9.109375" style="1"/>
    <col min="2804" max="2804" width="11.33203125" style="1" customWidth="1"/>
    <col min="2805" max="2805" width="2.33203125" style="1" customWidth="1"/>
    <col min="2806" max="2809" width="1.33203125" style="1" customWidth="1"/>
    <col min="2810" max="2810" width="0.88671875" style="1" customWidth="1"/>
    <col min="2811" max="2811" width="15.44140625" style="1" customWidth="1"/>
    <col min="2812" max="2812" width="0.88671875" style="1" customWidth="1"/>
    <col min="2813" max="2813" width="12.5546875" style="1" customWidth="1"/>
    <col min="2814" max="2814" width="4.44140625" style="1" customWidth="1"/>
    <col min="2815" max="2815" width="2.109375" style="1" customWidth="1"/>
    <col min="2816" max="2816" width="0.33203125" style="1" customWidth="1"/>
    <col min="2817" max="2817" width="0.5546875" style="1" customWidth="1"/>
    <col min="2818" max="2818" width="6.44140625" style="1" customWidth="1"/>
    <col min="2819" max="2819" width="3.109375" style="1" customWidth="1"/>
    <col min="2820" max="2820" width="1.5546875" style="1" customWidth="1"/>
    <col min="2821" max="2821" width="3.33203125" style="1" customWidth="1"/>
    <col min="2822" max="2822" width="9.109375" style="1"/>
    <col min="2823" max="2823" width="6.88671875" style="1" customWidth="1"/>
    <col min="2824" max="2824" width="1.5546875" style="1" customWidth="1"/>
    <col min="2825" max="2825" width="4.44140625" style="1" customWidth="1"/>
    <col min="2826" max="2826" width="5" style="1" customWidth="1"/>
    <col min="2827" max="2827" width="7.33203125" style="1" customWidth="1"/>
    <col min="2828" max="3059" width="9.109375" style="1"/>
    <col min="3060" max="3060" width="11.33203125" style="1" customWidth="1"/>
    <col min="3061" max="3061" width="2.33203125" style="1" customWidth="1"/>
    <col min="3062" max="3065" width="1.33203125" style="1" customWidth="1"/>
    <col min="3066" max="3066" width="0.88671875" style="1" customWidth="1"/>
    <col min="3067" max="3067" width="15.44140625" style="1" customWidth="1"/>
    <col min="3068" max="3068" width="0.88671875" style="1" customWidth="1"/>
    <col min="3069" max="3069" width="12.5546875" style="1" customWidth="1"/>
    <col min="3070" max="3070" width="4.44140625" style="1" customWidth="1"/>
    <col min="3071" max="3071" width="2.109375" style="1" customWidth="1"/>
    <col min="3072" max="3072" width="0.33203125" style="1" customWidth="1"/>
    <col min="3073" max="3073" width="0.5546875" style="1" customWidth="1"/>
    <col min="3074" max="3074" width="6.44140625" style="1" customWidth="1"/>
    <col min="3075" max="3075" width="3.109375" style="1" customWidth="1"/>
    <col min="3076" max="3076" width="1.5546875" style="1" customWidth="1"/>
    <col min="3077" max="3077" width="3.33203125" style="1" customWidth="1"/>
    <col min="3078" max="3078" width="9.109375" style="1"/>
    <col min="3079" max="3079" width="6.88671875" style="1" customWidth="1"/>
    <col min="3080" max="3080" width="1.5546875" style="1" customWidth="1"/>
    <col min="3081" max="3081" width="4.44140625" style="1" customWidth="1"/>
    <col min="3082" max="3082" width="5" style="1" customWidth="1"/>
    <col min="3083" max="3083" width="7.33203125" style="1" customWidth="1"/>
    <col min="3084" max="3315" width="9.109375" style="1"/>
    <col min="3316" max="3316" width="11.33203125" style="1" customWidth="1"/>
    <col min="3317" max="3317" width="2.33203125" style="1" customWidth="1"/>
    <col min="3318" max="3321" width="1.33203125" style="1" customWidth="1"/>
    <col min="3322" max="3322" width="0.88671875" style="1" customWidth="1"/>
    <col min="3323" max="3323" width="15.44140625" style="1" customWidth="1"/>
    <col min="3324" max="3324" width="0.88671875" style="1" customWidth="1"/>
    <col min="3325" max="3325" width="12.5546875" style="1" customWidth="1"/>
    <col min="3326" max="3326" width="4.44140625" style="1" customWidth="1"/>
    <col min="3327" max="3327" width="2.109375" style="1" customWidth="1"/>
    <col min="3328" max="3328" width="0.33203125" style="1" customWidth="1"/>
    <col min="3329" max="3329" width="0.5546875" style="1" customWidth="1"/>
    <col min="3330" max="3330" width="6.44140625" style="1" customWidth="1"/>
    <col min="3331" max="3331" width="3.109375" style="1" customWidth="1"/>
    <col min="3332" max="3332" width="1.5546875" style="1" customWidth="1"/>
    <col min="3333" max="3333" width="3.33203125" style="1" customWidth="1"/>
    <col min="3334" max="3334" width="9.109375" style="1"/>
    <col min="3335" max="3335" width="6.88671875" style="1" customWidth="1"/>
    <col min="3336" max="3336" width="1.5546875" style="1" customWidth="1"/>
    <col min="3337" max="3337" width="4.44140625" style="1" customWidth="1"/>
    <col min="3338" max="3338" width="5" style="1" customWidth="1"/>
    <col min="3339" max="3339" width="7.33203125" style="1" customWidth="1"/>
    <col min="3340" max="3571" width="9.109375" style="1"/>
    <col min="3572" max="3572" width="11.33203125" style="1" customWidth="1"/>
    <col min="3573" max="3573" width="2.33203125" style="1" customWidth="1"/>
    <col min="3574" max="3577" width="1.33203125" style="1" customWidth="1"/>
    <col min="3578" max="3578" width="0.88671875" style="1" customWidth="1"/>
    <col min="3579" max="3579" width="15.44140625" style="1" customWidth="1"/>
    <col min="3580" max="3580" width="0.88671875" style="1" customWidth="1"/>
    <col min="3581" max="3581" width="12.5546875" style="1" customWidth="1"/>
    <col min="3582" max="3582" width="4.44140625" style="1" customWidth="1"/>
    <col min="3583" max="3583" width="2.109375" style="1" customWidth="1"/>
    <col min="3584" max="3584" width="0.33203125" style="1" customWidth="1"/>
    <col min="3585" max="3585" width="0.5546875" style="1" customWidth="1"/>
    <col min="3586" max="3586" width="6.44140625" style="1" customWidth="1"/>
    <col min="3587" max="3587" width="3.109375" style="1" customWidth="1"/>
    <col min="3588" max="3588" width="1.5546875" style="1" customWidth="1"/>
    <col min="3589" max="3589" width="3.33203125" style="1" customWidth="1"/>
    <col min="3590" max="3590" width="9.109375" style="1"/>
    <col min="3591" max="3591" width="6.88671875" style="1" customWidth="1"/>
    <col min="3592" max="3592" width="1.5546875" style="1" customWidth="1"/>
    <col min="3593" max="3593" width="4.44140625" style="1" customWidth="1"/>
    <col min="3594" max="3594" width="5" style="1" customWidth="1"/>
    <col min="3595" max="3595" width="7.33203125" style="1" customWidth="1"/>
    <col min="3596" max="3827" width="9.109375" style="1"/>
    <col min="3828" max="3828" width="11.33203125" style="1" customWidth="1"/>
    <col min="3829" max="3829" width="2.33203125" style="1" customWidth="1"/>
    <col min="3830" max="3833" width="1.33203125" style="1" customWidth="1"/>
    <col min="3834" max="3834" width="0.88671875" style="1" customWidth="1"/>
    <col min="3835" max="3835" width="15.44140625" style="1" customWidth="1"/>
    <col min="3836" max="3836" width="0.88671875" style="1" customWidth="1"/>
    <col min="3837" max="3837" width="12.5546875" style="1" customWidth="1"/>
    <col min="3838" max="3838" width="4.44140625" style="1" customWidth="1"/>
    <col min="3839" max="3839" width="2.109375" style="1" customWidth="1"/>
    <col min="3840" max="3840" width="0.33203125" style="1" customWidth="1"/>
    <col min="3841" max="3841" width="0.5546875" style="1" customWidth="1"/>
    <col min="3842" max="3842" width="6.44140625" style="1" customWidth="1"/>
    <col min="3843" max="3843" width="3.109375" style="1" customWidth="1"/>
    <col min="3844" max="3844" width="1.5546875" style="1" customWidth="1"/>
    <col min="3845" max="3845" width="3.33203125" style="1" customWidth="1"/>
    <col min="3846" max="3846" width="9.109375" style="1"/>
    <col min="3847" max="3847" width="6.88671875" style="1" customWidth="1"/>
    <col min="3848" max="3848" width="1.5546875" style="1" customWidth="1"/>
    <col min="3849" max="3849" width="4.44140625" style="1" customWidth="1"/>
    <col min="3850" max="3850" width="5" style="1" customWidth="1"/>
    <col min="3851" max="3851" width="7.33203125" style="1" customWidth="1"/>
    <col min="3852" max="4083" width="9.109375" style="1"/>
    <col min="4084" max="4084" width="11.33203125" style="1" customWidth="1"/>
    <col min="4085" max="4085" width="2.33203125" style="1" customWidth="1"/>
    <col min="4086" max="4089" width="1.33203125" style="1" customWidth="1"/>
    <col min="4090" max="4090" width="0.88671875" style="1" customWidth="1"/>
    <col min="4091" max="4091" width="15.44140625" style="1" customWidth="1"/>
    <col min="4092" max="4092" width="0.88671875" style="1" customWidth="1"/>
    <col min="4093" max="4093" width="12.5546875" style="1" customWidth="1"/>
    <col min="4094" max="4094" width="4.44140625" style="1" customWidth="1"/>
    <col min="4095" max="4095" width="2.109375" style="1" customWidth="1"/>
    <col min="4096" max="4096" width="0.33203125" style="1" customWidth="1"/>
    <col min="4097" max="4097" width="0.5546875" style="1" customWidth="1"/>
    <col min="4098" max="4098" width="6.44140625" style="1" customWidth="1"/>
    <col min="4099" max="4099" width="3.109375" style="1" customWidth="1"/>
    <col min="4100" max="4100" width="1.5546875" style="1" customWidth="1"/>
    <col min="4101" max="4101" width="3.33203125" style="1" customWidth="1"/>
    <col min="4102" max="4102" width="9.109375" style="1"/>
    <col min="4103" max="4103" width="6.88671875" style="1" customWidth="1"/>
    <col min="4104" max="4104" width="1.5546875" style="1" customWidth="1"/>
    <col min="4105" max="4105" width="4.44140625" style="1" customWidth="1"/>
    <col min="4106" max="4106" width="5" style="1" customWidth="1"/>
    <col min="4107" max="4107" width="7.33203125" style="1" customWidth="1"/>
    <col min="4108" max="4339" width="9.109375" style="1"/>
    <col min="4340" max="4340" width="11.33203125" style="1" customWidth="1"/>
    <col min="4341" max="4341" width="2.33203125" style="1" customWidth="1"/>
    <col min="4342" max="4345" width="1.33203125" style="1" customWidth="1"/>
    <col min="4346" max="4346" width="0.88671875" style="1" customWidth="1"/>
    <col min="4347" max="4347" width="15.44140625" style="1" customWidth="1"/>
    <col min="4348" max="4348" width="0.88671875" style="1" customWidth="1"/>
    <col min="4349" max="4349" width="12.5546875" style="1" customWidth="1"/>
    <col min="4350" max="4350" width="4.44140625" style="1" customWidth="1"/>
    <col min="4351" max="4351" width="2.109375" style="1" customWidth="1"/>
    <col min="4352" max="4352" width="0.33203125" style="1" customWidth="1"/>
    <col min="4353" max="4353" width="0.5546875" style="1" customWidth="1"/>
    <col min="4354" max="4354" width="6.44140625" style="1" customWidth="1"/>
    <col min="4355" max="4355" width="3.109375" style="1" customWidth="1"/>
    <col min="4356" max="4356" width="1.5546875" style="1" customWidth="1"/>
    <col min="4357" max="4357" width="3.33203125" style="1" customWidth="1"/>
    <col min="4358" max="4358" width="9.109375" style="1"/>
    <col min="4359" max="4359" width="6.88671875" style="1" customWidth="1"/>
    <col min="4360" max="4360" width="1.5546875" style="1" customWidth="1"/>
    <col min="4361" max="4361" width="4.44140625" style="1" customWidth="1"/>
    <col min="4362" max="4362" width="5" style="1" customWidth="1"/>
    <col min="4363" max="4363" width="7.33203125" style="1" customWidth="1"/>
    <col min="4364" max="4595" width="9.109375" style="1"/>
    <col min="4596" max="4596" width="11.33203125" style="1" customWidth="1"/>
    <col min="4597" max="4597" width="2.33203125" style="1" customWidth="1"/>
    <col min="4598" max="4601" width="1.33203125" style="1" customWidth="1"/>
    <col min="4602" max="4602" width="0.88671875" style="1" customWidth="1"/>
    <col min="4603" max="4603" width="15.44140625" style="1" customWidth="1"/>
    <col min="4604" max="4604" width="0.88671875" style="1" customWidth="1"/>
    <col min="4605" max="4605" width="12.5546875" style="1" customWidth="1"/>
    <col min="4606" max="4606" width="4.44140625" style="1" customWidth="1"/>
    <col min="4607" max="4607" width="2.109375" style="1" customWidth="1"/>
    <col min="4608" max="4608" width="0.33203125" style="1" customWidth="1"/>
    <col min="4609" max="4609" width="0.5546875" style="1" customWidth="1"/>
    <col min="4610" max="4610" width="6.44140625" style="1" customWidth="1"/>
    <col min="4611" max="4611" width="3.109375" style="1" customWidth="1"/>
    <col min="4612" max="4612" width="1.5546875" style="1" customWidth="1"/>
    <col min="4613" max="4613" width="3.33203125" style="1" customWidth="1"/>
    <col min="4614" max="4614" width="9.109375" style="1"/>
    <col min="4615" max="4615" width="6.88671875" style="1" customWidth="1"/>
    <col min="4616" max="4616" width="1.5546875" style="1" customWidth="1"/>
    <col min="4617" max="4617" width="4.44140625" style="1" customWidth="1"/>
    <col min="4618" max="4618" width="5" style="1" customWidth="1"/>
    <col min="4619" max="4619" width="7.33203125" style="1" customWidth="1"/>
    <col min="4620" max="4851" width="9.109375" style="1"/>
    <col min="4852" max="4852" width="11.33203125" style="1" customWidth="1"/>
    <col min="4853" max="4853" width="2.33203125" style="1" customWidth="1"/>
    <col min="4854" max="4857" width="1.33203125" style="1" customWidth="1"/>
    <col min="4858" max="4858" width="0.88671875" style="1" customWidth="1"/>
    <col min="4859" max="4859" width="15.44140625" style="1" customWidth="1"/>
    <col min="4860" max="4860" width="0.88671875" style="1" customWidth="1"/>
    <col min="4861" max="4861" width="12.5546875" style="1" customWidth="1"/>
    <col min="4862" max="4862" width="4.44140625" style="1" customWidth="1"/>
    <col min="4863" max="4863" width="2.109375" style="1" customWidth="1"/>
    <col min="4864" max="4864" width="0.33203125" style="1" customWidth="1"/>
    <col min="4865" max="4865" width="0.5546875" style="1" customWidth="1"/>
    <col min="4866" max="4866" width="6.44140625" style="1" customWidth="1"/>
    <col min="4867" max="4867" width="3.109375" style="1" customWidth="1"/>
    <col min="4868" max="4868" width="1.5546875" style="1" customWidth="1"/>
    <col min="4869" max="4869" width="3.33203125" style="1" customWidth="1"/>
    <col min="4870" max="4870" width="9.109375" style="1"/>
    <col min="4871" max="4871" width="6.88671875" style="1" customWidth="1"/>
    <col min="4872" max="4872" width="1.5546875" style="1" customWidth="1"/>
    <col min="4873" max="4873" width="4.44140625" style="1" customWidth="1"/>
    <col min="4874" max="4874" width="5" style="1" customWidth="1"/>
    <col min="4875" max="4875" width="7.33203125" style="1" customWidth="1"/>
    <col min="4876" max="5107" width="9.109375" style="1"/>
    <col min="5108" max="5108" width="11.33203125" style="1" customWidth="1"/>
    <col min="5109" max="5109" width="2.33203125" style="1" customWidth="1"/>
    <col min="5110" max="5113" width="1.33203125" style="1" customWidth="1"/>
    <col min="5114" max="5114" width="0.88671875" style="1" customWidth="1"/>
    <col min="5115" max="5115" width="15.44140625" style="1" customWidth="1"/>
    <col min="5116" max="5116" width="0.88671875" style="1" customWidth="1"/>
    <col min="5117" max="5117" width="12.5546875" style="1" customWidth="1"/>
    <col min="5118" max="5118" width="4.44140625" style="1" customWidth="1"/>
    <col min="5119" max="5119" width="2.109375" style="1" customWidth="1"/>
    <col min="5120" max="5120" width="0.33203125" style="1" customWidth="1"/>
    <col min="5121" max="5121" width="0.5546875" style="1" customWidth="1"/>
    <col min="5122" max="5122" width="6.44140625" style="1" customWidth="1"/>
    <col min="5123" max="5123" width="3.109375" style="1" customWidth="1"/>
    <col min="5124" max="5124" width="1.5546875" style="1" customWidth="1"/>
    <col min="5125" max="5125" width="3.33203125" style="1" customWidth="1"/>
    <col min="5126" max="5126" width="9.109375" style="1"/>
    <col min="5127" max="5127" width="6.88671875" style="1" customWidth="1"/>
    <col min="5128" max="5128" width="1.5546875" style="1" customWidth="1"/>
    <col min="5129" max="5129" width="4.44140625" style="1" customWidth="1"/>
    <col min="5130" max="5130" width="5" style="1" customWidth="1"/>
    <col min="5131" max="5131" width="7.33203125" style="1" customWidth="1"/>
    <col min="5132" max="5363" width="9.109375" style="1"/>
    <col min="5364" max="5364" width="11.33203125" style="1" customWidth="1"/>
    <col min="5365" max="5365" width="2.33203125" style="1" customWidth="1"/>
    <col min="5366" max="5369" width="1.33203125" style="1" customWidth="1"/>
    <col min="5370" max="5370" width="0.88671875" style="1" customWidth="1"/>
    <col min="5371" max="5371" width="15.44140625" style="1" customWidth="1"/>
    <col min="5372" max="5372" width="0.88671875" style="1" customWidth="1"/>
    <col min="5373" max="5373" width="12.5546875" style="1" customWidth="1"/>
    <col min="5374" max="5374" width="4.44140625" style="1" customWidth="1"/>
    <col min="5375" max="5375" width="2.109375" style="1" customWidth="1"/>
    <col min="5376" max="5376" width="0.33203125" style="1" customWidth="1"/>
    <col min="5377" max="5377" width="0.5546875" style="1" customWidth="1"/>
    <col min="5378" max="5378" width="6.44140625" style="1" customWidth="1"/>
    <col min="5379" max="5379" width="3.109375" style="1" customWidth="1"/>
    <col min="5380" max="5380" width="1.5546875" style="1" customWidth="1"/>
    <col min="5381" max="5381" width="3.33203125" style="1" customWidth="1"/>
    <col min="5382" max="5382" width="9.109375" style="1"/>
    <col min="5383" max="5383" width="6.88671875" style="1" customWidth="1"/>
    <col min="5384" max="5384" width="1.5546875" style="1" customWidth="1"/>
    <col min="5385" max="5385" width="4.44140625" style="1" customWidth="1"/>
    <col min="5386" max="5386" width="5" style="1" customWidth="1"/>
    <col min="5387" max="5387" width="7.33203125" style="1" customWidth="1"/>
    <col min="5388" max="5619" width="9.109375" style="1"/>
    <col min="5620" max="5620" width="11.33203125" style="1" customWidth="1"/>
    <col min="5621" max="5621" width="2.33203125" style="1" customWidth="1"/>
    <col min="5622" max="5625" width="1.33203125" style="1" customWidth="1"/>
    <col min="5626" max="5626" width="0.88671875" style="1" customWidth="1"/>
    <col min="5627" max="5627" width="15.44140625" style="1" customWidth="1"/>
    <col min="5628" max="5628" width="0.88671875" style="1" customWidth="1"/>
    <col min="5629" max="5629" width="12.5546875" style="1" customWidth="1"/>
    <col min="5630" max="5630" width="4.44140625" style="1" customWidth="1"/>
    <col min="5631" max="5631" width="2.109375" style="1" customWidth="1"/>
    <col min="5632" max="5632" width="0.33203125" style="1" customWidth="1"/>
    <col min="5633" max="5633" width="0.5546875" style="1" customWidth="1"/>
    <col min="5634" max="5634" width="6.44140625" style="1" customWidth="1"/>
    <col min="5635" max="5635" width="3.109375" style="1" customWidth="1"/>
    <col min="5636" max="5636" width="1.5546875" style="1" customWidth="1"/>
    <col min="5637" max="5637" width="3.33203125" style="1" customWidth="1"/>
    <col min="5638" max="5638" width="9.109375" style="1"/>
    <col min="5639" max="5639" width="6.88671875" style="1" customWidth="1"/>
    <col min="5640" max="5640" width="1.5546875" style="1" customWidth="1"/>
    <col min="5641" max="5641" width="4.44140625" style="1" customWidth="1"/>
    <col min="5642" max="5642" width="5" style="1" customWidth="1"/>
    <col min="5643" max="5643" width="7.33203125" style="1" customWidth="1"/>
    <col min="5644" max="5875" width="9.109375" style="1"/>
    <col min="5876" max="5876" width="11.33203125" style="1" customWidth="1"/>
    <col min="5877" max="5877" width="2.33203125" style="1" customWidth="1"/>
    <col min="5878" max="5881" width="1.33203125" style="1" customWidth="1"/>
    <col min="5882" max="5882" width="0.88671875" style="1" customWidth="1"/>
    <col min="5883" max="5883" width="15.44140625" style="1" customWidth="1"/>
    <col min="5884" max="5884" width="0.88671875" style="1" customWidth="1"/>
    <col min="5885" max="5885" width="12.5546875" style="1" customWidth="1"/>
    <col min="5886" max="5886" width="4.44140625" style="1" customWidth="1"/>
    <col min="5887" max="5887" width="2.109375" style="1" customWidth="1"/>
    <col min="5888" max="5888" width="0.33203125" style="1" customWidth="1"/>
    <col min="5889" max="5889" width="0.5546875" style="1" customWidth="1"/>
    <col min="5890" max="5890" width="6.44140625" style="1" customWidth="1"/>
    <col min="5891" max="5891" width="3.109375" style="1" customWidth="1"/>
    <col min="5892" max="5892" width="1.5546875" style="1" customWidth="1"/>
    <col min="5893" max="5893" width="3.33203125" style="1" customWidth="1"/>
    <col min="5894" max="5894" width="9.109375" style="1"/>
    <col min="5895" max="5895" width="6.88671875" style="1" customWidth="1"/>
    <col min="5896" max="5896" width="1.5546875" style="1" customWidth="1"/>
    <col min="5897" max="5897" width="4.44140625" style="1" customWidth="1"/>
    <col min="5898" max="5898" width="5" style="1" customWidth="1"/>
    <col min="5899" max="5899" width="7.33203125" style="1" customWidth="1"/>
    <col min="5900" max="6131" width="9.109375" style="1"/>
    <col min="6132" max="6132" width="11.33203125" style="1" customWidth="1"/>
    <col min="6133" max="6133" width="2.33203125" style="1" customWidth="1"/>
    <col min="6134" max="6137" width="1.33203125" style="1" customWidth="1"/>
    <col min="6138" max="6138" width="0.88671875" style="1" customWidth="1"/>
    <col min="6139" max="6139" width="15.44140625" style="1" customWidth="1"/>
    <col min="6140" max="6140" width="0.88671875" style="1" customWidth="1"/>
    <col min="6141" max="6141" width="12.5546875" style="1" customWidth="1"/>
    <col min="6142" max="6142" width="4.44140625" style="1" customWidth="1"/>
    <col min="6143" max="6143" width="2.109375" style="1" customWidth="1"/>
    <col min="6144" max="6144" width="0.33203125" style="1" customWidth="1"/>
    <col min="6145" max="6145" width="0.5546875" style="1" customWidth="1"/>
    <col min="6146" max="6146" width="6.44140625" style="1" customWidth="1"/>
    <col min="6147" max="6147" width="3.109375" style="1" customWidth="1"/>
    <col min="6148" max="6148" width="1.5546875" style="1" customWidth="1"/>
    <col min="6149" max="6149" width="3.33203125" style="1" customWidth="1"/>
    <col min="6150" max="6150" width="9.109375" style="1"/>
    <col min="6151" max="6151" width="6.88671875" style="1" customWidth="1"/>
    <col min="6152" max="6152" width="1.5546875" style="1" customWidth="1"/>
    <col min="6153" max="6153" width="4.44140625" style="1" customWidth="1"/>
    <col min="6154" max="6154" width="5" style="1" customWidth="1"/>
    <col min="6155" max="6155" width="7.33203125" style="1" customWidth="1"/>
    <col min="6156" max="6387" width="9.109375" style="1"/>
    <col min="6388" max="6388" width="11.33203125" style="1" customWidth="1"/>
    <col min="6389" max="6389" width="2.33203125" style="1" customWidth="1"/>
    <col min="6390" max="6393" width="1.33203125" style="1" customWidth="1"/>
    <col min="6394" max="6394" width="0.88671875" style="1" customWidth="1"/>
    <col min="6395" max="6395" width="15.44140625" style="1" customWidth="1"/>
    <col min="6396" max="6396" width="0.88671875" style="1" customWidth="1"/>
    <col min="6397" max="6397" width="12.5546875" style="1" customWidth="1"/>
    <col min="6398" max="6398" width="4.44140625" style="1" customWidth="1"/>
    <col min="6399" max="6399" width="2.109375" style="1" customWidth="1"/>
    <col min="6400" max="6400" width="0.33203125" style="1" customWidth="1"/>
    <col min="6401" max="6401" width="0.5546875" style="1" customWidth="1"/>
    <col min="6402" max="6402" width="6.44140625" style="1" customWidth="1"/>
    <col min="6403" max="6403" width="3.109375" style="1" customWidth="1"/>
    <col min="6404" max="6404" width="1.5546875" style="1" customWidth="1"/>
    <col min="6405" max="6405" width="3.33203125" style="1" customWidth="1"/>
    <col min="6406" max="6406" width="9.109375" style="1"/>
    <col min="6407" max="6407" width="6.88671875" style="1" customWidth="1"/>
    <col min="6408" max="6408" width="1.5546875" style="1" customWidth="1"/>
    <col min="6409" max="6409" width="4.44140625" style="1" customWidth="1"/>
    <col min="6410" max="6410" width="5" style="1" customWidth="1"/>
    <col min="6411" max="6411" width="7.33203125" style="1" customWidth="1"/>
    <col min="6412" max="6643" width="9.109375" style="1"/>
    <col min="6644" max="6644" width="11.33203125" style="1" customWidth="1"/>
    <col min="6645" max="6645" width="2.33203125" style="1" customWidth="1"/>
    <col min="6646" max="6649" width="1.33203125" style="1" customWidth="1"/>
    <col min="6650" max="6650" width="0.88671875" style="1" customWidth="1"/>
    <col min="6651" max="6651" width="15.44140625" style="1" customWidth="1"/>
    <col min="6652" max="6652" width="0.88671875" style="1" customWidth="1"/>
    <col min="6653" max="6653" width="12.5546875" style="1" customWidth="1"/>
    <col min="6654" max="6654" width="4.44140625" style="1" customWidth="1"/>
    <col min="6655" max="6655" width="2.109375" style="1" customWidth="1"/>
    <col min="6656" max="6656" width="0.33203125" style="1" customWidth="1"/>
    <col min="6657" max="6657" width="0.5546875" style="1" customWidth="1"/>
    <col min="6658" max="6658" width="6.44140625" style="1" customWidth="1"/>
    <col min="6659" max="6659" width="3.109375" style="1" customWidth="1"/>
    <col min="6660" max="6660" width="1.5546875" style="1" customWidth="1"/>
    <col min="6661" max="6661" width="3.33203125" style="1" customWidth="1"/>
    <col min="6662" max="6662" width="9.109375" style="1"/>
    <col min="6663" max="6663" width="6.88671875" style="1" customWidth="1"/>
    <col min="6664" max="6664" width="1.5546875" style="1" customWidth="1"/>
    <col min="6665" max="6665" width="4.44140625" style="1" customWidth="1"/>
    <col min="6666" max="6666" width="5" style="1" customWidth="1"/>
    <col min="6667" max="6667" width="7.33203125" style="1" customWidth="1"/>
    <col min="6668" max="6899" width="9.109375" style="1"/>
    <col min="6900" max="6900" width="11.33203125" style="1" customWidth="1"/>
    <col min="6901" max="6901" width="2.33203125" style="1" customWidth="1"/>
    <col min="6902" max="6905" width="1.33203125" style="1" customWidth="1"/>
    <col min="6906" max="6906" width="0.88671875" style="1" customWidth="1"/>
    <col min="6907" max="6907" width="15.44140625" style="1" customWidth="1"/>
    <col min="6908" max="6908" width="0.88671875" style="1" customWidth="1"/>
    <col min="6909" max="6909" width="12.5546875" style="1" customWidth="1"/>
    <col min="6910" max="6910" width="4.44140625" style="1" customWidth="1"/>
    <col min="6911" max="6911" width="2.109375" style="1" customWidth="1"/>
    <col min="6912" max="6912" width="0.33203125" style="1" customWidth="1"/>
    <col min="6913" max="6913" width="0.5546875" style="1" customWidth="1"/>
    <col min="6914" max="6914" width="6.44140625" style="1" customWidth="1"/>
    <col min="6915" max="6915" width="3.109375" style="1" customWidth="1"/>
    <col min="6916" max="6916" width="1.5546875" style="1" customWidth="1"/>
    <col min="6917" max="6917" width="3.33203125" style="1" customWidth="1"/>
    <col min="6918" max="6918" width="9.109375" style="1"/>
    <col min="6919" max="6919" width="6.88671875" style="1" customWidth="1"/>
    <col min="6920" max="6920" width="1.5546875" style="1" customWidth="1"/>
    <col min="6921" max="6921" width="4.44140625" style="1" customWidth="1"/>
    <col min="6922" max="6922" width="5" style="1" customWidth="1"/>
    <col min="6923" max="6923" width="7.33203125" style="1" customWidth="1"/>
    <col min="6924" max="7155" width="9.109375" style="1"/>
    <col min="7156" max="7156" width="11.33203125" style="1" customWidth="1"/>
    <col min="7157" max="7157" width="2.33203125" style="1" customWidth="1"/>
    <col min="7158" max="7161" width="1.33203125" style="1" customWidth="1"/>
    <col min="7162" max="7162" width="0.88671875" style="1" customWidth="1"/>
    <col min="7163" max="7163" width="15.44140625" style="1" customWidth="1"/>
    <col min="7164" max="7164" width="0.88671875" style="1" customWidth="1"/>
    <col min="7165" max="7165" width="12.5546875" style="1" customWidth="1"/>
    <col min="7166" max="7166" width="4.44140625" style="1" customWidth="1"/>
    <col min="7167" max="7167" width="2.109375" style="1" customWidth="1"/>
    <col min="7168" max="7168" width="0.33203125" style="1" customWidth="1"/>
    <col min="7169" max="7169" width="0.5546875" style="1" customWidth="1"/>
    <col min="7170" max="7170" width="6.44140625" style="1" customWidth="1"/>
    <col min="7171" max="7171" width="3.109375" style="1" customWidth="1"/>
    <col min="7172" max="7172" width="1.5546875" style="1" customWidth="1"/>
    <col min="7173" max="7173" width="3.33203125" style="1" customWidth="1"/>
    <col min="7174" max="7174" width="9.109375" style="1"/>
    <col min="7175" max="7175" width="6.88671875" style="1" customWidth="1"/>
    <col min="7176" max="7176" width="1.5546875" style="1" customWidth="1"/>
    <col min="7177" max="7177" width="4.44140625" style="1" customWidth="1"/>
    <col min="7178" max="7178" width="5" style="1" customWidth="1"/>
    <col min="7179" max="7179" width="7.33203125" style="1" customWidth="1"/>
    <col min="7180" max="7411" width="9.109375" style="1"/>
    <col min="7412" max="7412" width="11.33203125" style="1" customWidth="1"/>
    <col min="7413" max="7413" width="2.33203125" style="1" customWidth="1"/>
    <col min="7414" max="7417" width="1.33203125" style="1" customWidth="1"/>
    <col min="7418" max="7418" width="0.88671875" style="1" customWidth="1"/>
    <col min="7419" max="7419" width="15.44140625" style="1" customWidth="1"/>
    <col min="7420" max="7420" width="0.88671875" style="1" customWidth="1"/>
    <col min="7421" max="7421" width="12.5546875" style="1" customWidth="1"/>
    <col min="7422" max="7422" width="4.44140625" style="1" customWidth="1"/>
    <col min="7423" max="7423" width="2.109375" style="1" customWidth="1"/>
    <col min="7424" max="7424" width="0.33203125" style="1" customWidth="1"/>
    <col min="7425" max="7425" width="0.5546875" style="1" customWidth="1"/>
    <col min="7426" max="7426" width="6.44140625" style="1" customWidth="1"/>
    <col min="7427" max="7427" width="3.109375" style="1" customWidth="1"/>
    <col min="7428" max="7428" width="1.5546875" style="1" customWidth="1"/>
    <col min="7429" max="7429" width="3.33203125" style="1" customWidth="1"/>
    <col min="7430" max="7430" width="9.109375" style="1"/>
    <col min="7431" max="7431" width="6.88671875" style="1" customWidth="1"/>
    <col min="7432" max="7432" width="1.5546875" style="1" customWidth="1"/>
    <col min="7433" max="7433" width="4.44140625" style="1" customWidth="1"/>
    <col min="7434" max="7434" width="5" style="1" customWidth="1"/>
    <col min="7435" max="7435" width="7.33203125" style="1" customWidth="1"/>
    <col min="7436" max="7667" width="9.109375" style="1"/>
    <col min="7668" max="7668" width="11.33203125" style="1" customWidth="1"/>
    <col min="7669" max="7669" width="2.33203125" style="1" customWidth="1"/>
    <col min="7670" max="7673" width="1.33203125" style="1" customWidth="1"/>
    <col min="7674" max="7674" width="0.88671875" style="1" customWidth="1"/>
    <col min="7675" max="7675" width="15.44140625" style="1" customWidth="1"/>
    <col min="7676" max="7676" width="0.88671875" style="1" customWidth="1"/>
    <col min="7677" max="7677" width="12.5546875" style="1" customWidth="1"/>
    <col min="7678" max="7678" width="4.44140625" style="1" customWidth="1"/>
    <col min="7679" max="7679" width="2.109375" style="1" customWidth="1"/>
    <col min="7680" max="7680" width="0.33203125" style="1" customWidth="1"/>
    <col min="7681" max="7681" width="0.5546875" style="1" customWidth="1"/>
    <col min="7682" max="7682" width="6.44140625" style="1" customWidth="1"/>
    <col min="7683" max="7683" width="3.109375" style="1" customWidth="1"/>
    <col min="7684" max="7684" width="1.5546875" style="1" customWidth="1"/>
    <col min="7685" max="7685" width="3.33203125" style="1" customWidth="1"/>
    <col min="7686" max="7686" width="9.109375" style="1"/>
    <col min="7687" max="7687" width="6.88671875" style="1" customWidth="1"/>
    <col min="7688" max="7688" width="1.5546875" style="1" customWidth="1"/>
    <col min="7689" max="7689" width="4.44140625" style="1" customWidth="1"/>
    <col min="7690" max="7690" width="5" style="1" customWidth="1"/>
    <col min="7691" max="7691" width="7.33203125" style="1" customWidth="1"/>
    <col min="7692" max="7923" width="9.109375" style="1"/>
    <col min="7924" max="7924" width="11.33203125" style="1" customWidth="1"/>
    <col min="7925" max="7925" width="2.33203125" style="1" customWidth="1"/>
    <col min="7926" max="7929" width="1.33203125" style="1" customWidth="1"/>
    <col min="7930" max="7930" width="0.88671875" style="1" customWidth="1"/>
    <col min="7931" max="7931" width="15.44140625" style="1" customWidth="1"/>
    <col min="7932" max="7932" width="0.88671875" style="1" customWidth="1"/>
    <col min="7933" max="7933" width="12.5546875" style="1" customWidth="1"/>
    <col min="7934" max="7934" width="4.44140625" style="1" customWidth="1"/>
    <col min="7935" max="7935" width="2.109375" style="1" customWidth="1"/>
    <col min="7936" max="7936" width="0.33203125" style="1" customWidth="1"/>
    <col min="7937" max="7937" width="0.5546875" style="1" customWidth="1"/>
    <col min="7938" max="7938" width="6.44140625" style="1" customWidth="1"/>
    <col min="7939" max="7939" width="3.109375" style="1" customWidth="1"/>
    <col min="7940" max="7940" width="1.5546875" style="1" customWidth="1"/>
    <col min="7941" max="7941" width="3.33203125" style="1" customWidth="1"/>
    <col min="7942" max="7942" width="9.109375" style="1"/>
    <col min="7943" max="7943" width="6.88671875" style="1" customWidth="1"/>
    <col min="7944" max="7944" width="1.5546875" style="1" customWidth="1"/>
    <col min="7945" max="7945" width="4.44140625" style="1" customWidth="1"/>
    <col min="7946" max="7946" width="5" style="1" customWidth="1"/>
    <col min="7947" max="7947" width="7.33203125" style="1" customWidth="1"/>
    <col min="7948" max="8179" width="9.109375" style="1"/>
    <col min="8180" max="8180" width="11.33203125" style="1" customWidth="1"/>
    <col min="8181" max="8181" width="2.33203125" style="1" customWidth="1"/>
    <col min="8182" max="8185" width="1.33203125" style="1" customWidth="1"/>
    <col min="8186" max="8186" width="0.88671875" style="1" customWidth="1"/>
    <col min="8187" max="8187" width="15.44140625" style="1" customWidth="1"/>
    <col min="8188" max="8188" width="0.88671875" style="1" customWidth="1"/>
    <col min="8189" max="8189" width="12.5546875" style="1" customWidth="1"/>
    <col min="8190" max="8190" width="4.44140625" style="1" customWidth="1"/>
    <col min="8191" max="8191" width="2.109375" style="1" customWidth="1"/>
    <col min="8192" max="8192" width="0.33203125" style="1" customWidth="1"/>
    <col min="8193" max="8193" width="0.5546875" style="1" customWidth="1"/>
    <col min="8194" max="8194" width="6.44140625" style="1" customWidth="1"/>
    <col min="8195" max="8195" width="3.109375" style="1" customWidth="1"/>
    <col min="8196" max="8196" width="1.5546875" style="1" customWidth="1"/>
    <col min="8197" max="8197" width="3.33203125" style="1" customWidth="1"/>
    <col min="8198" max="8198" width="9.109375" style="1"/>
    <col min="8199" max="8199" width="6.88671875" style="1" customWidth="1"/>
    <col min="8200" max="8200" width="1.5546875" style="1" customWidth="1"/>
    <col min="8201" max="8201" width="4.44140625" style="1" customWidth="1"/>
    <col min="8202" max="8202" width="5" style="1" customWidth="1"/>
    <col min="8203" max="8203" width="7.33203125" style="1" customWidth="1"/>
    <col min="8204" max="8435" width="9.109375" style="1"/>
    <col min="8436" max="8436" width="11.33203125" style="1" customWidth="1"/>
    <col min="8437" max="8437" width="2.33203125" style="1" customWidth="1"/>
    <col min="8438" max="8441" width="1.33203125" style="1" customWidth="1"/>
    <col min="8442" max="8442" width="0.88671875" style="1" customWidth="1"/>
    <col min="8443" max="8443" width="15.44140625" style="1" customWidth="1"/>
    <col min="8444" max="8444" width="0.88671875" style="1" customWidth="1"/>
    <col min="8445" max="8445" width="12.5546875" style="1" customWidth="1"/>
    <col min="8446" max="8446" width="4.44140625" style="1" customWidth="1"/>
    <col min="8447" max="8447" width="2.109375" style="1" customWidth="1"/>
    <col min="8448" max="8448" width="0.33203125" style="1" customWidth="1"/>
    <col min="8449" max="8449" width="0.5546875" style="1" customWidth="1"/>
    <col min="8450" max="8450" width="6.44140625" style="1" customWidth="1"/>
    <col min="8451" max="8451" width="3.109375" style="1" customWidth="1"/>
    <col min="8452" max="8452" width="1.5546875" style="1" customWidth="1"/>
    <col min="8453" max="8453" width="3.33203125" style="1" customWidth="1"/>
    <col min="8454" max="8454" width="9.109375" style="1"/>
    <col min="8455" max="8455" width="6.88671875" style="1" customWidth="1"/>
    <col min="8456" max="8456" width="1.5546875" style="1" customWidth="1"/>
    <col min="8457" max="8457" width="4.44140625" style="1" customWidth="1"/>
    <col min="8458" max="8458" width="5" style="1" customWidth="1"/>
    <col min="8459" max="8459" width="7.33203125" style="1" customWidth="1"/>
    <col min="8460" max="8691" width="9.109375" style="1"/>
    <col min="8692" max="8692" width="11.33203125" style="1" customWidth="1"/>
    <col min="8693" max="8693" width="2.33203125" style="1" customWidth="1"/>
    <col min="8694" max="8697" width="1.33203125" style="1" customWidth="1"/>
    <col min="8698" max="8698" width="0.88671875" style="1" customWidth="1"/>
    <col min="8699" max="8699" width="15.44140625" style="1" customWidth="1"/>
    <col min="8700" max="8700" width="0.88671875" style="1" customWidth="1"/>
    <col min="8701" max="8701" width="12.5546875" style="1" customWidth="1"/>
    <col min="8702" max="8702" width="4.44140625" style="1" customWidth="1"/>
    <col min="8703" max="8703" width="2.109375" style="1" customWidth="1"/>
    <col min="8704" max="8704" width="0.33203125" style="1" customWidth="1"/>
    <col min="8705" max="8705" width="0.5546875" style="1" customWidth="1"/>
    <col min="8706" max="8706" width="6.44140625" style="1" customWidth="1"/>
    <col min="8707" max="8707" width="3.109375" style="1" customWidth="1"/>
    <col min="8708" max="8708" width="1.5546875" style="1" customWidth="1"/>
    <col min="8709" max="8709" width="3.33203125" style="1" customWidth="1"/>
    <col min="8710" max="8710" width="9.109375" style="1"/>
    <col min="8711" max="8711" width="6.88671875" style="1" customWidth="1"/>
    <col min="8712" max="8712" width="1.5546875" style="1" customWidth="1"/>
    <col min="8713" max="8713" width="4.44140625" style="1" customWidth="1"/>
    <col min="8714" max="8714" width="5" style="1" customWidth="1"/>
    <col min="8715" max="8715" width="7.33203125" style="1" customWidth="1"/>
    <col min="8716" max="8947" width="9.109375" style="1"/>
    <col min="8948" max="8948" width="11.33203125" style="1" customWidth="1"/>
    <col min="8949" max="8949" width="2.33203125" style="1" customWidth="1"/>
    <col min="8950" max="8953" width="1.33203125" style="1" customWidth="1"/>
    <col min="8954" max="8954" width="0.88671875" style="1" customWidth="1"/>
    <col min="8955" max="8955" width="15.44140625" style="1" customWidth="1"/>
    <col min="8956" max="8956" width="0.88671875" style="1" customWidth="1"/>
    <col min="8957" max="8957" width="12.5546875" style="1" customWidth="1"/>
    <col min="8958" max="8958" width="4.44140625" style="1" customWidth="1"/>
    <col min="8959" max="8959" width="2.109375" style="1" customWidth="1"/>
    <col min="8960" max="8960" width="0.33203125" style="1" customWidth="1"/>
    <col min="8961" max="8961" width="0.5546875" style="1" customWidth="1"/>
    <col min="8962" max="8962" width="6.44140625" style="1" customWidth="1"/>
    <col min="8963" max="8963" width="3.109375" style="1" customWidth="1"/>
    <col min="8964" max="8964" width="1.5546875" style="1" customWidth="1"/>
    <col min="8965" max="8965" width="3.33203125" style="1" customWidth="1"/>
    <col min="8966" max="8966" width="9.109375" style="1"/>
    <col min="8967" max="8967" width="6.88671875" style="1" customWidth="1"/>
    <col min="8968" max="8968" width="1.5546875" style="1" customWidth="1"/>
    <col min="8969" max="8969" width="4.44140625" style="1" customWidth="1"/>
    <col min="8970" max="8970" width="5" style="1" customWidth="1"/>
    <col min="8971" max="8971" width="7.33203125" style="1" customWidth="1"/>
    <col min="8972" max="9203" width="9.109375" style="1"/>
    <col min="9204" max="9204" width="11.33203125" style="1" customWidth="1"/>
    <col min="9205" max="9205" width="2.33203125" style="1" customWidth="1"/>
    <col min="9206" max="9209" width="1.33203125" style="1" customWidth="1"/>
    <col min="9210" max="9210" width="0.88671875" style="1" customWidth="1"/>
    <col min="9211" max="9211" width="15.44140625" style="1" customWidth="1"/>
    <col min="9212" max="9212" width="0.88671875" style="1" customWidth="1"/>
    <col min="9213" max="9213" width="12.5546875" style="1" customWidth="1"/>
    <col min="9214" max="9214" width="4.44140625" style="1" customWidth="1"/>
    <col min="9215" max="9215" width="2.109375" style="1" customWidth="1"/>
    <col min="9216" max="9216" width="0.33203125" style="1" customWidth="1"/>
    <col min="9217" max="9217" width="0.5546875" style="1" customWidth="1"/>
    <col min="9218" max="9218" width="6.44140625" style="1" customWidth="1"/>
    <col min="9219" max="9219" width="3.109375" style="1" customWidth="1"/>
    <col min="9220" max="9220" width="1.5546875" style="1" customWidth="1"/>
    <col min="9221" max="9221" width="3.33203125" style="1" customWidth="1"/>
    <col min="9222" max="9222" width="9.109375" style="1"/>
    <col min="9223" max="9223" width="6.88671875" style="1" customWidth="1"/>
    <col min="9224" max="9224" width="1.5546875" style="1" customWidth="1"/>
    <col min="9225" max="9225" width="4.44140625" style="1" customWidth="1"/>
    <col min="9226" max="9226" width="5" style="1" customWidth="1"/>
    <col min="9227" max="9227" width="7.33203125" style="1" customWidth="1"/>
    <col min="9228" max="9459" width="9.109375" style="1"/>
    <col min="9460" max="9460" width="11.33203125" style="1" customWidth="1"/>
    <col min="9461" max="9461" width="2.33203125" style="1" customWidth="1"/>
    <col min="9462" max="9465" width="1.33203125" style="1" customWidth="1"/>
    <col min="9466" max="9466" width="0.88671875" style="1" customWidth="1"/>
    <col min="9467" max="9467" width="15.44140625" style="1" customWidth="1"/>
    <col min="9468" max="9468" width="0.88671875" style="1" customWidth="1"/>
    <col min="9469" max="9469" width="12.5546875" style="1" customWidth="1"/>
    <col min="9470" max="9470" width="4.44140625" style="1" customWidth="1"/>
    <col min="9471" max="9471" width="2.109375" style="1" customWidth="1"/>
    <col min="9472" max="9472" width="0.33203125" style="1" customWidth="1"/>
    <col min="9473" max="9473" width="0.5546875" style="1" customWidth="1"/>
    <col min="9474" max="9474" width="6.44140625" style="1" customWidth="1"/>
    <col min="9475" max="9475" width="3.109375" style="1" customWidth="1"/>
    <col min="9476" max="9476" width="1.5546875" style="1" customWidth="1"/>
    <col min="9477" max="9477" width="3.33203125" style="1" customWidth="1"/>
    <col min="9478" max="9478" width="9.109375" style="1"/>
    <col min="9479" max="9479" width="6.88671875" style="1" customWidth="1"/>
    <col min="9480" max="9480" width="1.5546875" style="1" customWidth="1"/>
    <col min="9481" max="9481" width="4.44140625" style="1" customWidth="1"/>
    <col min="9482" max="9482" width="5" style="1" customWidth="1"/>
    <col min="9483" max="9483" width="7.33203125" style="1" customWidth="1"/>
    <col min="9484" max="9715" width="9.109375" style="1"/>
    <col min="9716" max="9716" width="11.33203125" style="1" customWidth="1"/>
    <col min="9717" max="9717" width="2.33203125" style="1" customWidth="1"/>
    <col min="9718" max="9721" width="1.33203125" style="1" customWidth="1"/>
    <col min="9722" max="9722" width="0.88671875" style="1" customWidth="1"/>
    <col min="9723" max="9723" width="15.44140625" style="1" customWidth="1"/>
    <col min="9724" max="9724" width="0.88671875" style="1" customWidth="1"/>
    <col min="9725" max="9725" width="12.5546875" style="1" customWidth="1"/>
    <col min="9726" max="9726" width="4.44140625" style="1" customWidth="1"/>
    <col min="9727" max="9727" width="2.109375" style="1" customWidth="1"/>
    <col min="9728" max="9728" width="0.33203125" style="1" customWidth="1"/>
    <col min="9729" max="9729" width="0.5546875" style="1" customWidth="1"/>
    <col min="9730" max="9730" width="6.44140625" style="1" customWidth="1"/>
    <col min="9731" max="9731" width="3.109375" style="1" customWidth="1"/>
    <col min="9732" max="9732" width="1.5546875" style="1" customWidth="1"/>
    <col min="9733" max="9733" width="3.33203125" style="1" customWidth="1"/>
    <col min="9734" max="9734" width="9.109375" style="1"/>
    <col min="9735" max="9735" width="6.88671875" style="1" customWidth="1"/>
    <col min="9736" max="9736" width="1.5546875" style="1" customWidth="1"/>
    <col min="9737" max="9737" width="4.44140625" style="1" customWidth="1"/>
    <col min="9738" max="9738" width="5" style="1" customWidth="1"/>
    <col min="9739" max="9739" width="7.33203125" style="1" customWidth="1"/>
    <col min="9740" max="9971" width="9.109375" style="1"/>
    <col min="9972" max="9972" width="11.33203125" style="1" customWidth="1"/>
    <col min="9973" max="9973" width="2.33203125" style="1" customWidth="1"/>
    <col min="9974" max="9977" width="1.33203125" style="1" customWidth="1"/>
    <col min="9978" max="9978" width="0.88671875" style="1" customWidth="1"/>
    <col min="9979" max="9979" width="15.44140625" style="1" customWidth="1"/>
    <col min="9980" max="9980" width="0.88671875" style="1" customWidth="1"/>
    <col min="9981" max="9981" width="12.5546875" style="1" customWidth="1"/>
    <col min="9982" max="9982" width="4.44140625" style="1" customWidth="1"/>
    <col min="9983" max="9983" width="2.109375" style="1" customWidth="1"/>
    <col min="9984" max="9984" width="0.33203125" style="1" customWidth="1"/>
    <col min="9985" max="9985" width="0.5546875" style="1" customWidth="1"/>
    <col min="9986" max="9986" width="6.44140625" style="1" customWidth="1"/>
    <col min="9987" max="9987" width="3.109375" style="1" customWidth="1"/>
    <col min="9988" max="9988" width="1.5546875" style="1" customWidth="1"/>
    <col min="9989" max="9989" width="3.33203125" style="1" customWidth="1"/>
    <col min="9990" max="9990" width="9.109375" style="1"/>
    <col min="9991" max="9991" width="6.88671875" style="1" customWidth="1"/>
    <col min="9992" max="9992" width="1.5546875" style="1" customWidth="1"/>
    <col min="9993" max="9993" width="4.44140625" style="1" customWidth="1"/>
    <col min="9994" max="9994" width="5" style="1" customWidth="1"/>
    <col min="9995" max="9995" width="7.33203125" style="1" customWidth="1"/>
    <col min="9996" max="10227" width="9.109375" style="1"/>
    <col min="10228" max="10228" width="11.33203125" style="1" customWidth="1"/>
    <col min="10229" max="10229" width="2.33203125" style="1" customWidth="1"/>
    <col min="10230" max="10233" width="1.33203125" style="1" customWidth="1"/>
    <col min="10234" max="10234" width="0.88671875" style="1" customWidth="1"/>
    <col min="10235" max="10235" width="15.44140625" style="1" customWidth="1"/>
    <col min="10236" max="10236" width="0.88671875" style="1" customWidth="1"/>
    <col min="10237" max="10237" width="12.5546875" style="1" customWidth="1"/>
    <col min="10238" max="10238" width="4.44140625" style="1" customWidth="1"/>
    <col min="10239" max="10239" width="2.109375" style="1" customWidth="1"/>
    <col min="10240" max="10240" width="0.33203125" style="1" customWidth="1"/>
    <col min="10241" max="10241" width="0.5546875" style="1" customWidth="1"/>
    <col min="10242" max="10242" width="6.44140625" style="1" customWidth="1"/>
    <col min="10243" max="10243" width="3.109375" style="1" customWidth="1"/>
    <col min="10244" max="10244" width="1.5546875" style="1" customWidth="1"/>
    <col min="10245" max="10245" width="3.33203125" style="1" customWidth="1"/>
    <col min="10246" max="10246" width="9.109375" style="1"/>
    <col min="10247" max="10247" width="6.88671875" style="1" customWidth="1"/>
    <col min="10248" max="10248" width="1.5546875" style="1" customWidth="1"/>
    <col min="10249" max="10249" width="4.44140625" style="1" customWidth="1"/>
    <col min="10250" max="10250" width="5" style="1" customWidth="1"/>
    <col min="10251" max="10251" width="7.33203125" style="1" customWidth="1"/>
    <col min="10252" max="10483" width="9.109375" style="1"/>
    <col min="10484" max="10484" width="11.33203125" style="1" customWidth="1"/>
    <col min="10485" max="10485" width="2.33203125" style="1" customWidth="1"/>
    <col min="10486" max="10489" width="1.33203125" style="1" customWidth="1"/>
    <col min="10490" max="10490" width="0.88671875" style="1" customWidth="1"/>
    <col min="10491" max="10491" width="15.44140625" style="1" customWidth="1"/>
    <col min="10492" max="10492" width="0.88671875" style="1" customWidth="1"/>
    <col min="10493" max="10493" width="12.5546875" style="1" customWidth="1"/>
    <col min="10494" max="10494" width="4.44140625" style="1" customWidth="1"/>
    <col min="10495" max="10495" width="2.109375" style="1" customWidth="1"/>
    <col min="10496" max="10496" width="0.33203125" style="1" customWidth="1"/>
    <col min="10497" max="10497" width="0.5546875" style="1" customWidth="1"/>
    <col min="10498" max="10498" width="6.44140625" style="1" customWidth="1"/>
    <col min="10499" max="10499" width="3.109375" style="1" customWidth="1"/>
    <col min="10500" max="10500" width="1.5546875" style="1" customWidth="1"/>
    <col min="10501" max="10501" width="3.33203125" style="1" customWidth="1"/>
    <col min="10502" max="10502" width="9.109375" style="1"/>
    <col min="10503" max="10503" width="6.88671875" style="1" customWidth="1"/>
    <col min="10504" max="10504" width="1.5546875" style="1" customWidth="1"/>
    <col min="10505" max="10505" width="4.44140625" style="1" customWidth="1"/>
    <col min="10506" max="10506" width="5" style="1" customWidth="1"/>
    <col min="10507" max="10507" width="7.33203125" style="1" customWidth="1"/>
    <col min="10508" max="10739" width="9.109375" style="1"/>
    <col min="10740" max="10740" width="11.33203125" style="1" customWidth="1"/>
    <col min="10741" max="10741" width="2.33203125" style="1" customWidth="1"/>
    <col min="10742" max="10745" width="1.33203125" style="1" customWidth="1"/>
    <col min="10746" max="10746" width="0.88671875" style="1" customWidth="1"/>
    <col min="10747" max="10747" width="15.44140625" style="1" customWidth="1"/>
    <col min="10748" max="10748" width="0.88671875" style="1" customWidth="1"/>
    <col min="10749" max="10749" width="12.5546875" style="1" customWidth="1"/>
    <col min="10750" max="10750" width="4.44140625" style="1" customWidth="1"/>
    <col min="10751" max="10751" width="2.109375" style="1" customWidth="1"/>
    <col min="10752" max="10752" width="0.33203125" style="1" customWidth="1"/>
    <col min="10753" max="10753" width="0.5546875" style="1" customWidth="1"/>
    <col min="10754" max="10754" width="6.44140625" style="1" customWidth="1"/>
    <col min="10755" max="10755" width="3.109375" style="1" customWidth="1"/>
    <col min="10756" max="10756" width="1.5546875" style="1" customWidth="1"/>
    <col min="10757" max="10757" width="3.33203125" style="1" customWidth="1"/>
    <col min="10758" max="10758" width="9.109375" style="1"/>
    <col min="10759" max="10759" width="6.88671875" style="1" customWidth="1"/>
    <col min="10760" max="10760" width="1.5546875" style="1" customWidth="1"/>
    <col min="10761" max="10761" width="4.44140625" style="1" customWidth="1"/>
    <col min="10762" max="10762" width="5" style="1" customWidth="1"/>
    <col min="10763" max="10763" width="7.33203125" style="1" customWidth="1"/>
    <col min="10764" max="10995" width="9.109375" style="1"/>
    <col min="10996" max="10996" width="11.33203125" style="1" customWidth="1"/>
    <col min="10997" max="10997" width="2.33203125" style="1" customWidth="1"/>
    <col min="10998" max="11001" width="1.33203125" style="1" customWidth="1"/>
    <col min="11002" max="11002" width="0.88671875" style="1" customWidth="1"/>
    <col min="11003" max="11003" width="15.44140625" style="1" customWidth="1"/>
    <col min="11004" max="11004" width="0.88671875" style="1" customWidth="1"/>
    <col min="11005" max="11005" width="12.5546875" style="1" customWidth="1"/>
    <col min="11006" max="11006" width="4.44140625" style="1" customWidth="1"/>
    <col min="11007" max="11007" width="2.109375" style="1" customWidth="1"/>
    <col min="11008" max="11008" width="0.33203125" style="1" customWidth="1"/>
    <col min="11009" max="11009" width="0.5546875" style="1" customWidth="1"/>
    <col min="11010" max="11010" width="6.44140625" style="1" customWidth="1"/>
    <col min="11011" max="11011" width="3.109375" style="1" customWidth="1"/>
    <col min="11012" max="11012" width="1.5546875" style="1" customWidth="1"/>
    <col min="11013" max="11013" width="3.33203125" style="1" customWidth="1"/>
    <col min="11014" max="11014" width="9.109375" style="1"/>
    <col min="11015" max="11015" width="6.88671875" style="1" customWidth="1"/>
    <col min="11016" max="11016" width="1.5546875" style="1" customWidth="1"/>
    <col min="11017" max="11017" width="4.44140625" style="1" customWidth="1"/>
    <col min="11018" max="11018" width="5" style="1" customWidth="1"/>
    <col min="11019" max="11019" width="7.33203125" style="1" customWidth="1"/>
    <col min="11020" max="11251" width="9.109375" style="1"/>
    <col min="11252" max="11252" width="11.33203125" style="1" customWidth="1"/>
    <col min="11253" max="11253" width="2.33203125" style="1" customWidth="1"/>
    <col min="11254" max="11257" width="1.33203125" style="1" customWidth="1"/>
    <col min="11258" max="11258" width="0.88671875" style="1" customWidth="1"/>
    <col min="11259" max="11259" width="15.44140625" style="1" customWidth="1"/>
    <col min="11260" max="11260" width="0.88671875" style="1" customWidth="1"/>
    <col min="11261" max="11261" width="12.5546875" style="1" customWidth="1"/>
    <col min="11262" max="11262" width="4.44140625" style="1" customWidth="1"/>
    <col min="11263" max="11263" width="2.109375" style="1" customWidth="1"/>
    <col min="11264" max="11264" width="0.33203125" style="1" customWidth="1"/>
    <col min="11265" max="11265" width="0.5546875" style="1" customWidth="1"/>
    <col min="11266" max="11266" width="6.44140625" style="1" customWidth="1"/>
    <col min="11267" max="11267" width="3.109375" style="1" customWidth="1"/>
    <col min="11268" max="11268" width="1.5546875" style="1" customWidth="1"/>
    <col min="11269" max="11269" width="3.33203125" style="1" customWidth="1"/>
    <col min="11270" max="11270" width="9.109375" style="1"/>
    <col min="11271" max="11271" width="6.88671875" style="1" customWidth="1"/>
    <col min="11272" max="11272" width="1.5546875" style="1" customWidth="1"/>
    <col min="11273" max="11273" width="4.44140625" style="1" customWidth="1"/>
    <col min="11274" max="11274" width="5" style="1" customWidth="1"/>
    <col min="11275" max="11275" width="7.33203125" style="1" customWidth="1"/>
    <col min="11276" max="11507" width="9.109375" style="1"/>
    <col min="11508" max="11508" width="11.33203125" style="1" customWidth="1"/>
    <col min="11509" max="11509" width="2.33203125" style="1" customWidth="1"/>
    <col min="11510" max="11513" width="1.33203125" style="1" customWidth="1"/>
    <col min="11514" max="11514" width="0.88671875" style="1" customWidth="1"/>
    <col min="11515" max="11515" width="15.44140625" style="1" customWidth="1"/>
    <col min="11516" max="11516" width="0.88671875" style="1" customWidth="1"/>
    <col min="11517" max="11517" width="12.5546875" style="1" customWidth="1"/>
    <col min="11518" max="11518" width="4.44140625" style="1" customWidth="1"/>
    <col min="11519" max="11519" width="2.109375" style="1" customWidth="1"/>
    <col min="11520" max="11520" width="0.33203125" style="1" customWidth="1"/>
    <col min="11521" max="11521" width="0.5546875" style="1" customWidth="1"/>
    <col min="11522" max="11522" width="6.44140625" style="1" customWidth="1"/>
    <col min="11523" max="11523" width="3.109375" style="1" customWidth="1"/>
    <col min="11524" max="11524" width="1.5546875" style="1" customWidth="1"/>
    <col min="11525" max="11525" width="3.33203125" style="1" customWidth="1"/>
    <col min="11526" max="11526" width="9.109375" style="1"/>
    <col min="11527" max="11527" width="6.88671875" style="1" customWidth="1"/>
    <col min="11528" max="11528" width="1.5546875" style="1" customWidth="1"/>
    <col min="11529" max="11529" width="4.44140625" style="1" customWidth="1"/>
    <col min="11530" max="11530" width="5" style="1" customWidth="1"/>
    <col min="11531" max="11531" width="7.33203125" style="1" customWidth="1"/>
    <col min="11532" max="11763" width="9.109375" style="1"/>
    <col min="11764" max="11764" width="11.33203125" style="1" customWidth="1"/>
    <col min="11765" max="11765" width="2.33203125" style="1" customWidth="1"/>
    <col min="11766" max="11769" width="1.33203125" style="1" customWidth="1"/>
    <col min="11770" max="11770" width="0.88671875" style="1" customWidth="1"/>
    <col min="11771" max="11771" width="15.44140625" style="1" customWidth="1"/>
    <col min="11772" max="11772" width="0.88671875" style="1" customWidth="1"/>
    <col min="11773" max="11773" width="12.5546875" style="1" customWidth="1"/>
    <col min="11774" max="11774" width="4.44140625" style="1" customWidth="1"/>
    <col min="11775" max="11775" width="2.109375" style="1" customWidth="1"/>
    <col min="11776" max="11776" width="0.33203125" style="1" customWidth="1"/>
    <col min="11777" max="11777" width="0.5546875" style="1" customWidth="1"/>
    <col min="11778" max="11778" width="6.44140625" style="1" customWidth="1"/>
    <col min="11779" max="11779" width="3.109375" style="1" customWidth="1"/>
    <col min="11780" max="11780" width="1.5546875" style="1" customWidth="1"/>
    <col min="11781" max="11781" width="3.33203125" style="1" customWidth="1"/>
    <col min="11782" max="11782" width="9.109375" style="1"/>
    <col min="11783" max="11783" width="6.88671875" style="1" customWidth="1"/>
    <col min="11784" max="11784" width="1.5546875" style="1" customWidth="1"/>
    <col min="11785" max="11785" width="4.44140625" style="1" customWidth="1"/>
    <col min="11786" max="11786" width="5" style="1" customWidth="1"/>
    <col min="11787" max="11787" width="7.33203125" style="1" customWidth="1"/>
    <col min="11788" max="12019" width="9.109375" style="1"/>
    <col min="12020" max="12020" width="11.33203125" style="1" customWidth="1"/>
    <col min="12021" max="12021" width="2.33203125" style="1" customWidth="1"/>
    <col min="12022" max="12025" width="1.33203125" style="1" customWidth="1"/>
    <col min="12026" max="12026" width="0.88671875" style="1" customWidth="1"/>
    <col min="12027" max="12027" width="15.44140625" style="1" customWidth="1"/>
    <col min="12028" max="12028" width="0.88671875" style="1" customWidth="1"/>
    <col min="12029" max="12029" width="12.5546875" style="1" customWidth="1"/>
    <col min="12030" max="12030" width="4.44140625" style="1" customWidth="1"/>
    <col min="12031" max="12031" width="2.109375" style="1" customWidth="1"/>
    <col min="12032" max="12032" width="0.33203125" style="1" customWidth="1"/>
    <col min="12033" max="12033" width="0.5546875" style="1" customWidth="1"/>
    <col min="12034" max="12034" width="6.44140625" style="1" customWidth="1"/>
    <col min="12035" max="12035" width="3.109375" style="1" customWidth="1"/>
    <col min="12036" max="12036" width="1.5546875" style="1" customWidth="1"/>
    <col min="12037" max="12037" width="3.33203125" style="1" customWidth="1"/>
    <col min="12038" max="12038" width="9.109375" style="1"/>
    <col min="12039" max="12039" width="6.88671875" style="1" customWidth="1"/>
    <col min="12040" max="12040" width="1.5546875" style="1" customWidth="1"/>
    <col min="12041" max="12041" width="4.44140625" style="1" customWidth="1"/>
    <col min="12042" max="12042" width="5" style="1" customWidth="1"/>
    <col min="12043" max="12043" width="7.33203125" style="1" customWidth="1"/>
    <col min="12044" max="12275" width="9.109375" style="1"/>
    <col min="12276" max="12276" width="11.33203125" style="1" customWidth="1"/>
    <col min="12277" max="12277" width="2.33203125" style="1" customWidth="1"/>
    <col min="12278" max="12281" width="1.33203125" style="1" customWidth="1"/>
    <col min="12282" max="12282" width="0.88671875" style="1" customWidth="1"/>
    <col min="12283" max="12283" width="15.44140625" style="1" customWidth="1"/>
    <col min="12284" max="12284" width="0.88671875" style="1" customWidth="1"/>
    <col min="12285" max="12285" width="12.5546875" style="1" customWidth="1"/>
    <col min="12286" max="12286" width="4.44140625" style="1" customWidth="1"/>
    <col min="12287" max="12287" width="2.109375" style="1" customWidth="1"/>
    <col min="12288" max="12288" width="0.33203125" style="1" customWidth="1"/>
    <col min="12289" max="12289" width="0.5546875" style="1" customWidth="1"/>
    <col min="12290" max="12290" width="6.44140625" style="1" customWidth="1"/>
    <col min="12291" max="12291" width="3.109375" style="1" customWidth="1"/>
    <col min="12292" max="12292" width="1.5546875" style="1" customWidth="1"/>
    <col min="12293" max="12293" width="3.33203125" style="1" customWidth="1"/>
    <col min="12294" max="12294" width="9.109375" style="1"/>
    <col min="12295" max="12295" width="6.88671875" style="1" customWidth="1"/>
    <col min="12296" max="12296" width="1.5546875" style="1" customWidth="1"/>
    <col min="12297" max="12297" width="4.44140625" style="1" customWidth="1"/>
    <col min="12298" max="12298" width="5" style="1" customWidth="1"/>
    <col min="12299" max="12299" width="7.33203125" style="1" customWidth="1"/>
    <col min="12300" max="12531" width="9.109375" style="1"/>
    <col min="12532" max="12532" width="11.33203125" style="1" customWidth="1"/>
    <col min="12533" max="12533" width="2.33203125" style="1" customWidth="1"/>
    <col min="12534" max="12537" width="1.33203125" style="1" customWidth="1"/>
    <col min="12538" max="12538" width="0.88671875" style="1" customWidth="1"/>
    <col min="12539" max="12539" width="15.44140625" style="1" customWidth="1"/>
    <col min="12540" max="12540" width="0.88671875" style="1" customWidth="1"/>
    <col min="12541" max="12541" width="12.5546875" style="1" customWidth="1"/>
    <col min="12542" max="12542" width="4.44140625" style="1" customWidth="1"/>
    <col min="12543" max="12543" width="2.109375" style="1" customWidth="1"/>
    <col min="12544" max="12544" width="0.33203125" style="1" customWidth="1"/>
    <col min="12545" max="12545" width="0.5546875" style="1" customWidth="1"/>
    <col min="12546" max="12546" width="6.44140625" style="1" customWidth="1"/>
    <col min="12547" max="12547" width="3.109375" style="1" customWidth="1"/>
    <col min="12548" max="12548" width="1.5546875" style="1" customWidth="1"/>
    <col min="12549" max="12549" width="3.33203125" style="1" customWidth="1"/>
    <col min="12550" max="12550" width="9.109375" style="1"/>
    <col min="12551" max="12551" width="6.88671875" style="1" customWidth="1"/>
    <col min="12552" max="12552" width="1.5546875" style="1" customWidth="1"/>
    <col min="12553" max="12553" width="4.44140625" style="1" customWidth="1"/>
    <col min="12554" max="12554" width="5" style="1" customWidth="1"/>
    <col min="12555" max="12555" width="7.33203125" style="1" customWidth="1"/>
    <col min="12556" max="12787" width="9.109375" style="1"/>
    <col min="12788" max="12788" width="11.33203125" style="1" customWidth="1"/>
    <col min="12789" max="12789" width="2.33203125" style="1" customWidth="1"/>
    <col min="12790" max="12793" width="1.33203125" style="1" customWidth="1"/>
    <col min="12794" max="12794" width="0.88671875" style="1" customWidth="1"/>
    <col min="12795" max="12795" width="15.44140625" style="1" customWidth="1"/>
    <col min="12796" max="12796" width="0.88671875" style="1" customWidth="1"/>
    <col min="12797" max="12797" width="12.5546875" style="1" customWidth="1"/>
    <col min="12798" max="12798" width="4.44140625" style="1" customWidth="1"/>
    <col min="12799" max="12799" width="2.109375" style="1" customWidth="1"/>
    <col min="12800" max="12800" width="0.33203125" style="1" customWidth="1"/>
    <col min="12801" max="12801" width="0.5546875" style="1" customWidth="1"/>
    <col min="12802" max="12802" width="6.44140625" style="1" customWidth="1"/>
    <col min="12803" max="12803" width="3.109375" style="1" customWidth="1"/>
    <col min="12804" max="12804" width="1.5546875" style="1" customWidth="1"/>
    <col min="12805" max="12805" width="3.33203125" style="1" customWidth="1"/>
    <col min="12806" max="12806" width="9.109375" style="1"/>
    <col min="12807" max="12807" width="6.88671875" style="1" customWidth="1"/>
    <col min="12808" max="12808" width="1.5546875" style="1" customWidth="1"/>
    <col min="12809" max="12809" width="4.44140625" style="1" customWidth="1"/>
    <col min="12810" max="12810" width="5" style="1" customWidth="1"/>
    <col min="12811" max="12811" width="7.33203125" style="1" customWidth="1"/>
    <col min="12812" max="13043" width="9.109375" style="1"/>
    <col min="13044" max="13044" width="11.33203125" style="1" customWidth="1"/>
    <col min="13045" max="13045" width="2.33203125" style="1" customWidth="1"/>
    <col min="13046" max="13049" width="1.33203125" style="1" customWidth="1"/>
    <col min="13050" max="13050" width="0.88671875" style="1" customWidth="1"/>
    <col min="13051" max="13051" width="15.44140625" style="1" customWidth="1"/>
    <col min="13052" max="13052" width="0.88671875" style="1" customWidth="1"/>
    <col min="13053" max="13053" width="12.5546875" style="1" customWidth="1"/>
    <col min="13054" max="13054" width="4.44140625" style="1" customWidth="1"/>
    <col min="13055" max="13055" width="2.109375" style="1" customWidth="1"/>
    <col min="13056" max="13056" width="0.33203125" style="1" customWidth="1"/>
    <col min="13057" max="13057" width="0.5546875" style="1" customWidth="1"/>
    <col min="13058" max="13058" width="6.44140625" style="1" customWidth="1"/>
    <col min="13059" max="13059" width="3.109375" style="1" customWidth="1"/>
    <col min="13060" max="13060" width="1.5546875" style="1" customWidth="1"/>
    <col min="13061" max="13061" width="3.33203125" style="1" customWidth="1"/>
    <col min="13062" max="13062" width="9.109375" style="1"/>
    <col min="13063" max="13063" width="6.88671875" style="1" customWidth="1"/>
    <col min="13064" max="13064" width="1.5546875" style="1" customWidth="1"/>
    <col min="13065" max="13065" width="4.44140625" style="1" customWidth="1"/>
    <col min="13066" max="13066" width="5" style="1" customWidth="1"/>
    <col min="13067" max="13067" width="7.33203125" style="1" customWidth="1"/>
    <col min="13068" max="13299" width="9.109375" style="1"/>
    <col min="13300" max="13300" width="11.33203125" style="1" customWidth="1"/>
    <col min="13301" max="13301" width="2.33203125" style="1" customWidth="1"/>
    <col min="13302" max="13305" width="1.33203125" style="1" customWidth="1"/>
    <col min="13306" max="13306" width="0.88671875" style="1" customWidth="1"/>
    <col min="13307" max="13307" width="15.44140625" style="1" customWidth="1"/>
    <col min="13308" max="13308" width="0.88671875" style="1" customWidth="1"/>
    <col min="13309" max="13309" width="12.5546875" style="1" customWidth="1"/>
    <col min="13310" max="13310" width="4.44140625" style="1" customWidth="1"/>
    <col min="13311" max="13311" width="2.109375" style="1" customWidth="1"/>
    <col min="13312" max="13312" width="0.33203125" style="1" customWidth="1"/>
    <col min="13313" max="13313" width="0.5546875" style="1" customWidth="1"/>
    <col min="13314" max="13314" width="6.44140625" style="1" customWidth="1"/>
    <col min="13315" max="13315" width="3.109375" style="1" customWidth="1"/>
    <col min="13316" max="13316" width="1.5546875" style="1" customWidth="1"/>
    <col min="13317" max="13317" width="3.33203125" style="1" customWidth="1"/>
    <col min="13318" max="13318" width="9.109375" style="1"/>
    <col min="13319" max="13319" width="6.88671875" style="1" customWidth="1"/>
    <col min="13320" max="13320" width="1.5546875" style="1" customWidth="1"/>
    <col min="13321" max="13321" width="4.44140625" style="1" customWidth="1"/>
    <col min="13322" max="13322" width="5" style="1" customWidth="1"/>
    <col min="13323" max="13323" width="7.33203125" style="1" customWidth="1"/>
    <col min="13324" max="13555" width="9.109375" style="1"/>
    <col min="13556" max="13556" width="11.33203125" style="1" customWidth="1"/>
    <col min="13557" max="13557" width="2.33203125" style="1" customWidth="1"/>
    <col min="13558" max="13561" width="1.33203125" style="1" customWidth="1"/>
    <col min="13562" max="13562" width="0.88671875" style="1" customWidth="1"/>
    <col min="13563" max="13563" width="15.44140625" style="1" customWidth="1"/>
    <col min="13564" max="13564" width="0.88671875" style="1" customWidth="1"/>
    <col min="13565" max="13565" width="12.5546875" style="1" customWidth="1"/>
    <col min="13566" max="13566" width="4.44140625" style="1" customWidth="1"/>
    <col min="13567" max="13567" width="2.109375" style="1" customWidth="1"/>
    <col min="13568" max="13568" width="0.33203125" style="1" customWidth="1"/>
    <col min="13569" max="13569" width="0.5546875" style="1" customWidth="1"/>
    <col min="13570" max="13570" width="6.44140625" style="1" customWidth="1"/>
    <col min="13571" max="13571" width="3.109375" style="1" customWidth="1"/>
    <col min="13572" max="13572" width="1.5546875" style="1" customWidth="1"/>
    <col min="13573" max="13573" width="3.33203125" style="1" customWidth="1"/>
    <col min="13574" max="13574" width="9.109375" style="1"/>
    <col min="13575" max="13575" width="6.88671875" style="1" customWidth="1"/>
    <col min="13576" max="13576" width="1.5546875" style="1" customWidth="1"/>
    <col min="13577" max="13577" width="4.44140625" style="1" customWidth="1"/>
    <col min="13578" max="13578" width="5" style="1" customWidth="1"/>
    <col min="13579" max="13579" width="7.33203125" style="1" customWidth="1"/>
    <col min="13580" max="13811" width="9.109375" style="1"/>
    <col min="13812" max="13812" width="11.33203125" style="1" customWidth="1"/>
    <col min="13813" max="13813" width="2.33203125" style="1" customWidth="1"/>
    <col min="13814" max="13817" width="1.33203125" style="1" customWidth="1"/>
    <col min="13818" max="13818" width="0.88671875" style="1" customWidth="1"/>
    <col min="13819" max="13819" width="15.44140625" style="1" customWidth="1"/>
    <col min="13820" max="13820" width="0.88671875" style="1" customWidth="1"/>
    <col min="13821" max="13821" width="12.5546875" style="1" customWidth="1"/>
    <col min="13822" max="13822" width="4.44140625" style="1" customWidth="1"/>
    <col min="13823" max="13823" width="2.109375" style="1" customWidth="1"/>
    <col min="13824" max="13824" width="0.33203125" style="1" customWidth="1"/>
    <col min="13825" max="13825" width="0.5546875" style="1" customWidth="1"/>
    <col min="13826" max="13826" width="6.44140625" style="1" customWidth="1"/>
    <col min="13827" max="13827" width="3.109375" style="1" customWidth="1"/>
    <col min="13828" max="13828" width="1.5546875" style="1" customWidth="1"/>
    <col min="13829" max="13829" width="3.33203125" style="1" customWidth="1"/>
    <col min="13830" max="13830" width="9.109375" style="1"/>
    <col min="13831" max="13831" width="6.88671875" style="1" customWidth="1"/>
    <col min="13832" max="13832" width="1.5546875" style="1" customWidth="1"/>
    <col min="13833" max="13833" width="4.44140625" style="1" customWidth="1"/>
    <col min="13834" max="13834" width="5" style="1" customWidth="1"/>
    <col min="13835" max="13835" width="7.33203125" style="1" customWidth="1"/>
    <col min="13836" max="14067" width="9.109375" style="1"/>
    <col min="14068" max="14068" width="11.33203125" style="1" customWidth="1"/>
    <col min="14069" max="14069" width="2.33203125" style="1" customWidth="1"/>
    <col min="14070" max="14073" width="1.33203125" style="1" customWidth="1"/>
    <col min="14074" max="14074" width="0.88671875" style="1" customWidth="1"/>
    <col min="14075" max="14075" width="15.44140625" style="1" customWidth="1"/>
    <col min="14076" max="14076" width="0.88671875" style="1" customWidth="1"/>
    <col min="14077" max="14077" width="12.5546875" style="1" customWidth="1"/>
    <col min="14078" max="14078" width="4.44140625" style="1" customWidth="1"/>
    <col min="14079" max="14079" width="2.109375" style="1" customWidth="1"/>
    <col min="14080" max="14080" width="0.33203125" style="1" customWidth="1"/>
    <col min="14081" max="14081" width="0.5546875" style="1" customWidth="1"/>
    <col min="14082" max="14082" width="6.44140625" style="1" customWidth="1"/>
    <col min="14083" max="14083" width="3.109375" style="1" customWidth="1"/>
    <col min="14084" max="14084" width="1.5546875" style="1" customWidth="1"/>
    <col min="14085" max="14085" width="3.33203125" style="1" customWidth="1"/>
    <col min="14086" max="14086" width="9.109375" style="1"/>
    <col min="14087" max="14087" width="6.88671875" style="1" customWidth="1"/>
    <col min="14088" max="14088" width="1.5546875" style="1" customWidth="1"/>
    <col min="14089" max="14089" width="4.44140625" style="1" customWidth="1"/>
    <col min="14090" max="14090" width="5" style="1" customWidth="1"/>
    <col min="14091" max="14091" width="7.33203125" style="1" customWidth="1"/>
    <col min="14092" max="14323" width="9.109375" style="1"/>
    <col min="14324" max="14324" width="11.33203125" style="1" customWidth="1"/>
    <col min="14325" max="14325" width="2.33203125" style="1" customWidth="1"/>
    <col min="14326" max="14329" width="1.33203125" style="1" customWidth="1"/>
    <col min="14330" max="14330" width="0.88671875" style="1" customWidth="1"/>
    <col min="14331" max="14331" width="15.44140625" style="1" customWidth="1"/>
    <col min="14332" max="14332" width="0.88671875" style="1" customWidth="1"/>
    <col min="14333" max="14333" width="12.5546875" style="1" customWidth="1"/>
    <col min="14334" max="14334" width="4.44140625" style="1" customWidth="1"/>
    <col min="14335" max="14335" width="2.109375" style="1" customWidth="1"/>
    <col min="14336" max="14336" width="0.33203125" style="1" customWidth="1"/>
    <col min="14337" max="14337" width="0.5546875" style="1" customWidth="1"/>
    <col min="14338" max="14338" width="6.44140625" style="1" customWidth="1"/>
    <col min="14339" max="14339" width="3.109375" style="1" customWidth="1"/>
    <col min="14340" max="14340" width="1.5546875" style="1" customWidth="1"/>
    <col min="14341" max="14341" width="3.33203125" style="1" customWidth="1"/>
    <col min="14342" max="14342" width="9.109375" style="1"/>
    <col min="14343" max="14343" width="6.88671875" style="1" customWidth="1"/>
    <col min="14344" max="14344" width="1.5546875" style="1" customWidth="1"/>
    <col min="14345" max="14345" width="4.44140625" style="1" customWidth="1"/>
    <col min="14346" max="14346" width="5" style="1" customWidth="1"/>
    <col min="14347" max="14347" width="7.33203125" style="1" customWidth="1"/>
    <col min="14348" max="14579" width="9.109375" style="1"/>
    <col min="14580" max="14580" width="11.33203125" style="1" customWidth="1"/>
    <col min="14581" max="14581" width="2.33203125" style="1" customWidth="1"/>
    <col min="14582" max="14585" width="1.33203125" style="1" customWidth="1"/>
    <col min="14586" max="14586" width="0.88671875" style="1" customWidth="1"/>
    <col min="14587" max="14587" width="15.44140625" style="1" customWidth="1"/>
    <col min="14588" max="14588" width="0.88671875" style="1" customWidth="1"/>
    <col min="14589" max="14589" width="12.5546875" style="1" customWidth="1"/>
    <col min="14590" max="14590" width="4.44140625" style="1" customWidth="1"/>
    <col min="14591" max="14591" width="2.109375" style="1" customWidth="1"/>
    <col min="14592" max="14592" width="0.33203125" style="1" customWidth="1"/>
    <col min="14593" max="14593" width="0.5546875" style="1" customWidth="1"/>
    <col min="14594" max="14594" width="6.44140625" style="1" customWidth="1"/>
    <col min="14595" max="14595" width="3.109375" style="1" customWidth="1"/>
    <col min="14596" max="14596" width="1.5546875" style="1" customWidth="1"/>
    <col min="14597" max="14597" width="3.33203125" style="1" customWidth="1"/>
    <col min="14598" max="14598" width="9.109375" style="1"/>
    <col min="14599" max="14599" width="6.88671875" style="1" customWidth="1"/>
    <col min="14600" max="14600" width="1.5546875" style="1" customWidth="1"/>
    <col min="14601" max="14601" width="4.44140625" style="1" customWidth="1"/>
    <col min="14602" max="14602" width="5" style="1" customWidth="1"/>
    <col min="14603" max="14603" width="7.33203125" style="1" customWidth="1"/>
    <col min="14604" max="14835" width="9.109375" style="1"/>
    <col min="14836" max="14836" width="11.33203125" style="1" customWidth="1"/>
    <col min="14837" max="14837" width="2.33203125" style="1" customWidth="1"/>
    <col min="14838" max="14841" width="1.33203125" style="1" customWidth="1"/>
    <col min="14842" max="14842" width="0.88671875" style="1" customWidth="1"/>
    <col min="14843" max="14843" width="15.44140625" style="1" customWidth="1"/>
    <col min="14844" max="14844" width="0.88671875" style="1" customWidth="1"/>
    <col min="14845" max="14845" width="12.5546875" style="1" customWidth="1"/>
    <col min="14846" max="14846" width="4.44140625" style="1" customWidth="1"/>
    <col min="14847" max="14847" width="2.109375" style="1" customWidth="1"/>
    <col min="14848" max="14848" width="0.33203125" style="1" customWidth="1"/>
    <col min="14849" max="14849" width="0.5546875" style="1" customWidth="1"/>
    <col min="14850" max="14850" width="6.44140625" style="1" customWidth="1"/>
    <col min="14851" max="14851" width="3.109375" style="1" customWidth="1"/>
    <col min="14852" max="14852" width="1.5546875" style="1" customWidth="1"/>
    <col min="14853" max="14853" width="3.33203125" style="1" customWidth="1"/>
    <col min="14854" max="14854" width="9.109375" style="1"/>
    <col min="14855" max="14855" width="6.88671875" style="1" customWidth="1"/>
    <col min="14856" max="14856" width="1.5546875" style="1" customWidth="1"/>
    <col min="14857" max="14857" width="4.44140625" style="1" customWidth="1"/>
    <col min="14858" max="14858" width="5" style="1" customWidth="1"/>
    <col min="14859" max="14859" width="7.33203125" style="1" customWidth="1"/>
    <col min="14860" max="15091" width="9.109375" style="1"/>
    <col min="15092" max="15092" width="11.33203125" style="1" customWidth="1"/>
    <col min="15093" max="15093" width="2.33203125" style="1" customWidth="1"/>
    <col min="15094" max="15097" width="1.33203125" style="1" customWidth="1"/>
    <col min="15098" max="15098" width="0.88671875" style="1" customWidth="1"/>
    <col min="15099" max="15099" width="15.44140625" style="1" customWidth="1"/>
    <col min="15100" max="15100" width="0.88671875" style="1" customWidth="1"/>
    <col min="15101" max="15101" width="12.5546875" style="1" customWidth="1"/>
    <col min="15102" max="15102" width="4.44140625" style="1" customWidth="1"/>
    <col min="15103" max="15103" width="2.109375" style="1" customWidth="1"/>
    <col min="15104" max="15104" width="0.33203125" style="1" customWidth="1"/>
    <col min="15105" max="15105" width="0.5546875" style="1" customWidth="1"/>
    <col min="15106" max="15106" width="6.44140625" style="1" customWidth="1"/>
    <col min="15107" max="15107" width="3.109375" style="1" customWidth="1"/>
    <col min="15108" max="15108" width="1.5546875" style="1" customWidth="1"/>
    <col min="15109" max="15109" width="3.33203125" style="1" customWidth="1"/>
    <col min="15110" max="15110" width="9.109375" style="1"/>
    <col min="15111" max="15111" width="6.88671875" style="1" customWidth="1"/>
    <col min="15112" max="15112" width="1.5546875" style="1" customWidth="1"/>
    <col min="15113" max="15113" width="4.44140625" style="1" customWidth="1"/>
    <col min="15114" max="15114" width="5" style="1" customWidth="1"/>
    <col min="15115" max="15115" width="7.33203125" style="1" customWidth="1"/>
    <col min="15116" max="15347" width="9.109375" style="1"/>
    <col min="15348" max="15348" width="11.33203125" style="1" customWidth="1"/>
    <col min="15349" max="15349" width="2.33203125" style="1" customWidth="1"/>
    <col min="15350" max="15353" width="1.33203125" style="1" customWidth="1"/>
    <col min="15354" max="15354" width="0.88671875" style="1" customWidth="1"/>
    <col min="15355" max="15355" width="15.44140625" style="1" customWidth="1"/>
    <col min="15356" max="15356" width="0.88671875" style="1" customWidth="1"/>
    <col min="15357" max="15357" width="12.5546875" style="1" customWidth="1"/>
    <col min="15358" max="15358" width="4.44140625" style="1" customWidth="1"/>
    <col min="15359" max="15359" width="2.109375" style="1" customWidth="1"/>
    <col min="15360" max="15360" width="0.33203125" style="1" customWidth="1"/>
    <col min="15361" max="15361" width="0.5546875" style="1" customWidth="1"/>
    <col min="15362" max="15362" width="6.44140625" style="1" customWidth="1"/>
    <col min="15363" max="15363" width="3.109375" style="1" customWidth="1"/>
    <col min="15364" max="15364" width="1.5546875" style="1" customWidth="1"/>
    <col min="15365" max="15365" width="3.33203125" style="1" customWidth="1"/>
    <col min="15366" max="15366" width="9.109375" style="1"/>
    <col min="15367" max="15367" width="6.88671875" style="1" customWidth="1"/>
    <col min="15368" max="15368" width="1.5546875" style="1" customWidth="1"/>
    <col min="15369" max="15369" width="4.44140625" style="1" customWidth="1"/>
    <col min="15370" max="15370" width="5" style="1" customWidth="1"/>
    <col min="15371" max="15371" width="7.33203125" style="1" customWidth="1"/>
    <col min="15372" max="15603" width="9.109375" style="1"/>
    <col min="15604" max="15604" width="11.33203125" style="1" customWidth="1"/>
    <col min="15605" max="15605" width="2.33203125" style="1" customWidth="1"/>
    <col min="15606" max="15609" width="1.33203125" style="1" customWidth="1"/>
    <col min="15610" max="15610" width="0.88671875" style="1" customWidth="1"/>
    <col min="15611" max="15611" width="15.44140625" style="1" customWidth="1"/>
    <col min="15612" max="15612" width="0.88671875" style="1" customWidth="1"/>
    <col min="15613" max="15613" width="12.5546875" style="1" customWidth="1"/>
    <col min="15614" max="15614" width="4.44140625" style="1" customWidth="1"/>
    <col min="15615" max="15615" width="2.109375" style="1" customWidth="1"/>
    <col min="15616" max="15616" width="0.33203125" style="1" customWidth="1"/>
    <col min="15617" max="15617" width="0.5546875" style="1" customWidth="1"/>
    <col min="15618" max="15618" width="6.44140625" style="1" customWidth="1"/>
    <col min="15619" max="15619" width="3.109375" style="1" customWidth="1"/>
    <col min="15620" max="15620" width="1.5546875" style="1" customWidth="1"/>
    <col min="15621" max="15621" width="3.33203125" style="1" customWidth="1"/>
    <col min="15622" max="15622" width="9.109375" style="1"/>
    <col min="15623" max="15623" width="6.88671875" style="1" customWidth="1"/>
    <col min="15624" max="15624" width="1.5546875" style="1" customWidth="1"/>
    <col min="15625" max="15625" width="4.44140625" style="1" customWidth="1"/>
    <col min="15626" max="15626" width="5" style="1" customWidth="1"/>
    <col min="15627" max="15627" width="7.33203125" style="1" customWidth="1"/>
    <col min="15628" max="15859" width="9.109375" style="1"/>
    <col min="15860" max="15860" width="11.33203125" style="1" customWidth="1"/>
    <col min="15861" max="15861" width="2.33203125" style="1" customWidth="1"/>
    <col min="15862" max="15865" width="1.33203125" style="1" customWidth="1"/>
    <col min="15866" max="15866" width="0.88671875" style="1" customWidth="1"/>
    <col min="15867" max="15867" width="15.44140625" style="1" customWidth="1"/>
    <col min="15868" max="15868" width="0.88671875" style="1" customWidth="1"/>
    <col min="15869" max="15869" width="12.5546875" style="1" customWidth="1"/>
    <col min="15870" max="15870" width="4.44140625" style="1" customWidth="1"/>
    <col min="15871" max="15871" width="2.109375" style="1" customWidth="1"/>
    <col min="15872" max="15872" width="0.33203125" style="1" customWidth="1"/>
    <col min="15873" max="15873" width="0.5546875" style="1" customWidth="1"/>
    <col min="15874" max="15874" width="6.44140625" style="1" customWidth="1"/>
    <col min="15875" max="15875" width="3.109375" style="1" customWidth="1"/>
    <col min="15876" max="15876" width="1.5546875" style="1" customWidth="1"/>
    <col min="15877" max="15877" width="3.33203125" style="1" customWidth="1"/>
    <col min="15878" max="15878" width="9.109375" style="1"/>
    <col min="15879" max="15879" width="6.88671875" style="1" customWidth="1"/>
    <col min="15880" max="15880" width="1.5546875" style="1" customWidth="1"/>
    <col min="15881" max="15881" width="4.44140625" style="1" customWidth="1"/>
    <col min="15882" max="15882" width="5" style="1" customWidth="1"/>
    <col min="15883" max="15883" width="7.33203125" style="1" customWidth="1"/>
    <col min="15884" max="16115" width="9.109375" style="1"/>
    <col min="16116" max="16116" width="11.33203125" style="1" customWidth="1"/>
    <col min="16117" max="16117" width="2.33203125" style="1" customWidth="1"/>
    <col min="16118" max="16121" width="1.33203125" style="1" customWidth="1"/>
    <col min="16122" max="16122" width="0.88671875" style="1" customWidth="1"/>
    <col min="16123" max="16123" width="15.44140625" style="1" customWidth="1"/>
    <col min="16124" max="16124" width="0.88671875" style="1" customWidth="1"/>
    <col min="16125" max="16125" width="12.5546875" style="1" customWidth="1"/>
    <col min="16126" max="16126" width="4.44140625" style="1" customWidth="1"/>
    <col min="16127" max="16127" width="2.109375" style="1" customWidth="1"/>
    <col min="16128" max="16128" width="0.33203125" style="1" customWidth="1"/>
    <col min="16129" max="16129" width="0.5546875" style="1" customWidth="1"/>
    <col min="16130" max="16130" width="6.44140625" style="1" customWidth="1"/>
    <col min="16131" max="16131" width="3.109375" style="1" customWidth="1"/>
    <col min="16132" max="16132" width="1.5546875" style="1" customWidth="1"/>
    <col min="16133" max="16133" width="3.33203125" style="1" customWidth="1"/>
    <col min="16134" max="16134" width="9.109375" style="1"/>
    <col min="16135" max="16135" width="6.88671875" style="1" customWidth="1"/>
    <col min="16136" max="16136" width="1.5546875" style="1" customWidth="1"/>
    <col min="16137" max="16137" width="4.44140625" style="1" customWidth="1"/>
    <col min="16138" max="16138" width="5" style="1" customWidth="1"/>
    <col min="16139" max="16139" width="7.33203125" style="1" customWidth="1"/>
    <col min="16140" max="16384" width="9.109375" style="1"/>
  </cols>
  <sheetData>
    <row r="1" spans="1:11" x14ac:dyDescent="0.3">
      <c r="A1" s="87" t="s">
        <v>369</v>
      </c>
      <c r="B1" s="88" t="s">
        <v>370</v>
      </c>
      <c r="C1" s="89"/>
      <c r="D1" s="89"/>
      <c r="E1" s="89"/>
      <c r="F1" s="89"/>
      <c r="G1" s="89"/>
      <c r="H1" s="104" t="s">
        <v>371</v>
      </c>
      <c r="I1" s="104" t="s">
        <v>372</v>
      </c>
      <c r="J1" s="104" t="s">
        <v>373</v>
      </c>
      <c r="K1" s="104" t="s">
        <v>374</v>
      </c>
    </row>
    <row r="3" spans="1:11" x14ac:dyDescent="0.3">
      <c r="A3" s="91" t="s">
        <v>375</v>
      </c>
      <c r="B3" s="92"/>
      <c r="C3" s="92"/>
      <c r="D3" s="92"/>
      <c r="E3" s="92"/>
      <c r="F3" s="92"/>
      <c r="G3" s="92"/>
      <c r="H3" s="106"/>
      <c r="I3" s="106"/>
      <c r="J3" s="106"/>
      <c r="K3" s="106"/>
    </row>
    <row r="4" spans="1:11" x14ac:dyDescent="0.3">
      <c r="A4" s="93" t="s">
        <v>376</v>
      </c>
      <c r="B4" s="94" t="s">
        <v>377</v>
      </c>
      <c r="C4" s="95"/>
      <c r="D4" s="95"/>
      <c r="E4" s="95"/>
      <c r="F4" s="95"/>
      <c r="G4" s="95"/>
      <c r="H4" s="84">
        <v>28617756.579999998</v>
      </c>
      <c r="I4" s="84">
        <v>4746677.1500000004</v>
      </c>
      <c r="J4" s="84">
        <v>4251804.05</v>
      </c>
      <c r="K4" s="84">
        <v>29112629.68</v>
      </c>
    </row>
    <row r="5" spans="1:11" x14ac:dyDescent="0.3">
      <c r="A5" s="93" t="s">
        <v>378</v>
      </c>
      <c r="B5" s="97" t="s">
        <v>379</v>
      </c>
      <c r="C5" s="94" t="s">
        <v>380</v>
      </c>
      <c r="D5" s="95"/>
      <c r="E5" s="95"/>
      <c r="F5" s="95"/>
      <c r="G5" s="95"/>
      <c r="H5" s="84">
        <v>6142488.21</v>
      </c>
      <c r="I5" s="84">
        <v>4740463.21</v>
      </c>
      <c r="J5" s="84">
        <v>3925886.7</v>
      </c>
      <c r="K5" s="84">
        <v>6957064.7199999997</v>
      </c>
    </row>
    <row r="6" spans="1:11" x14ac:dyDescent="0.3">
      <c r="A6" s="93" t="s">
        <v>381</v>
      </c>
      <c r="B6" s="85" t="s">
        <v>379</v>
      </c>
      <c r="C6" s="86"/>
      <c r="D6" s="94" t="s">
        <v>382</v>
      </c>
      <c r="E6" s="95"/>
      <c r="F6" s="95"/>
      <c r="G6" s="95"/>
      <c r="H6" s="84">
        <v>5688531.8799999999</v>
      </c>
      <c r="I6" s="84">
        <v>3875515.48</v>
      </c>
      <c r="J6" s="84">
        <v>3194981.32</v>
      </c>
      <c r="K6" s="84">
        <v>6369066.04</v>
      </c>
    </row>
    <row r="7" spans="1:11" x14ac:dyDescent="0.3">
      <c r="A7" s="93" t="s">
        <v>383</v>
      </c>
      <c r="B7" s="85" t="s">
        <v>379</v>
      </c>
      <c r="C7" s="86"/>
      <c r="D7" s="86"/>
      <c r="E7" s="94" t="s">
        <v>382</v>
      </c>
      <c r="F7" s="95"/>
      <c r="G7" s="95"/>
      <c r="H7" s="84">
        <v>5688531.8799999999</v>
      </c>
      <c r="I7" s="84">
        <v>3875515.48</v>
      </c>
      <c r="J7" s="84">
        <v>3194981.32</v>
      </c>
      <c r="K7" s="84">
        <v>6369066.04</v>
      </c>
    </row>
    <row r="8" spans="1:11" x14ac:dyDescent="0.3">
      <c r="A8" s="93" t="s">
        <v>384</v>
      </c>
      <c r="B8" s="85" t="s">
        <v>379</v>
      </c>
      <c r="C8" s="86"/>
      <c r="D8" s="86"/>
      <c r="E8" s="86"/>
      <c r="F8" s="94" t="s">
        <v>385</v>
      </c>
      <c r="G8" s="95"/>
      <c r="H8" s="84">
        <v>9500</v>
      </c>
      <c r="I8" s="84">
        <v>14802.86</v>
      </c>
      <c r="J8" s="84">
        <v>14802.86</v>
      </c>
      <c r="K8" s="84">
        <v>9500</v>
      </c>
    </row>
    <row r="9" spans="1:11" x14ac:dyDescent="0.3">
      <c r="A9" s="98" t="s">
        <v>386</v>
      </c>
      <c r="B9" s="85" t="s">
        <v>379</v>
      </c>
      <c r="C9" s="86"/>
      <c r="D9" s="86"/>
      <c r="E9" s="86"/>
      <c r="F9" s="86"/>
      <c r="G9" s="99" t="s">
        <v>387</v>
      </c>
      <c r="H9" s="107">
        <v>500</v>
      </c>
      <c r="I9" s="107">
        <v>0</v>
      </c>
      <c r="J9" s="107">
        <v>0</v>
      </c>
      <c r="K9" s="107">
        <v>500</v>
      </c>
    </row>
    <row r="10" spans="1:11" x14ac:dyDescent="0.3">
      <c r="A10" s="98" t="s">
        <v>388</v>
      </c>
      <c r="B10" s="85" t="s">
        <v>379</v>
      </c>
      <c r="C10" s="86"/>
      <c r="D10" s="86"/>
      <c r="E10" s="86"/>
      <c r="F10" s="86"/>
      <c r="G10" s="99" t="s">
        <v>389</v>
      </c>
      <c r="H10" s="107">
        <v>3000</v>
      </c>
      <c r="I10" s="107">
        <v>493.5</v>
      </c>
      <c r="J10" s="107">
        <v>493.5</v>
      </c>
      <c r="K10" s="107">
        <v>3000</v>
      </c>
    </row>
    <row r="11" spans="1:11" x14ac:dyDescent="0.3">
      <c r="A11" s="98" t="s">
        <v>390</v>
      </c>
      <c r="B11" s="85" t="s">
        <v>379</v>
      </c>
      <c r="C11" s="86"/>
      <c r="D11" s="86"/>
      <c r="E11" s="86"/>
      <c r="F11" s="86"/>
      <c r="G11" s="99" t="s">
        <v>391</v>
      </c>
      <c r="H11" s="107">
        <v>5000</v>
      </c>
      <c r="I11" s="107">
        <v>14309.36</v>
      </c>
      <c r="J11" s="107">
        <v>14309.36</v>
      </c>
      <c r="K11" s="107">
        <v>5000</v>
      </c>
    </row>
    <row r="12" spans="1:11" x14ac:dyDescent="0.3">
      <c r="A12" s="98" t="s">
        <v>392</v>
      </c>
      <c r="B12" s="85" t="s">
        <v>379</v>
      </c>
      <c r="C12" s="86"/>
      <c r="D12" s="86"/>
      <c r="E12" s="86"/>
      <c r="F12" s="86"/>
      <c r="G12" s="99" t="s">
        <v>393</v>
      </c>
      <c r="H12" s="107">
        <v>1000</v>
      </c>
      <c r="I12" s="107">
        <v>0</v>
      </c>
      <c r="J12" s="107">
        <v>0</v>
      </c>
      <c r="K12" s="107">
        <v>1000</v>
      </c>
    </row>
    <row r="13" spans="1:11" x14ac:dyDescent="0.3">
      <c r="A13" s="101" t="s">
        <v>379</v>
      </c>
      <c r="B13" s="85" t="s">
        <v>379</v>
      </c>
      <c r="C13" s="86"/>
      <c r="D13" s="86"/>
      <c r="E13" s="86"/>
      <c r="F13" s="86"/>
      <c r="G13" s="102" t="s">
        <v>379</v>
      </c>
      <c r="H13" s="108"/>
      <c r="I13" s="108"/>
      <c r="J13" s="108"/>
      <c r="K13" s="108"/>
    </row>
    <row r="14" spans="1:11" x14ac:dyDescent="0.3">
      <c r="A14" s="93" t="s">
        <v>394</v>
      </c>
      <c r="B14" s="85" t="s">
        <v>379</v>
      </c>
      <c r="C14" s="86"/>
      <c r="D14" s="86"/>
      <c r="E14" s="86"/>
      <c r="F14" s="94" t="s">
        <v>395</v>
      </c>
      <c r="G14" s="95"/>
      <c r="H14" s="84">
        <v>18209.099999999999</v>
      </c>
      <c r="I14" s="84">
        <v>2363903.48</v>
      </c>
      <c r="J14" s="84">
        <v>2382037.9900000002</v>
      </c>
      <c r="K14" s="84">
        <v>74.59</v>
      </c>
    </row>
    <row r="15" spans="1:11" x14ac:dyDescent="0.3">
      <c r="A15" s="98" t="s">
        <v>396</v>
      </c>
      <c r="B15" s="85" t="s">
        <v>379</v>
      </c>
      <c r="C15" s="86"/>
      <c r="D15" s="86"/>
      <c r="E15" s="86"/>
      <c r="F15" s="86"/>
      <c r="G15" s="99" t="s">
        <v>397</v>
      </c>
      <c r="H15" s="107">
        <v>0</v>
      </c>
      <c r="I15" s="107">
        <v>195133.76</v>
      </c>
      <c r="J15" s="107">
        <v>195133.76</v>
      </c>
      <c r="K15" s="107">
        <v>0</v>
      </c>
    </row>
    <row r="16" spans="1:11" x14ac:dyDescent="0.3">
      <c r="A16" s="98" t="s">
        <v>398</v>
      </c>
      <c r="B16" s="85" t="s">
        <v>379</v>
      </c>
      <c r="C16" s="86"/>
      <c r="D16" s="86"/>
      <c r="E16" s="86"/>
      <c r="F16" s="86"/>
      <c r="G16" s="99" t="s">
        <v>399</v>
      </c>
      <c r="H16" s="107">
        <v>0</v>
      </c>
      <c r="I16" s="107">
        <v>1694479.11</v>
      </c>
      <c r="J16" s="107">
        <v>1694479.11</v>
      </c>
      <c r="K16" s="107">
        <v>0</v>
      </c>
    </row>
    <row r="17" spans="1:11" x14ac:dyDescent="0.3">
      <c r="A17" s="98" t="s">
        <v>400</v>
      </c>
      <c r="B17" s="85" t="s">
        <v>379</v>
      </c>
      <c r="C17" s="86"/>
      <c r="D17" s="86"/>
      <c r="E17" s="86"/>
      <c r="F17" s="86"/>
      <c r="G17" s="99" t="s">
        <v>401</v>
      </c>
      <c r="H17" s="107">
        <v>0</v>
      </c>
      <c r="I17" s="107">
        <v>52569</v>
      </c>
      <c r="J17" s="107">
        <v>52569</v>
      </c>
      <c r="K17" s="107">
        <v>0</v>
      </c>
    </row>
    <row r="18" spans="1:11" x14ac:dyDescent="0.3">
      <c r="A18" s="98" t="s">
        <v>402</v>
      </c>
      <c r="B18" s="85" t="s">
        <v>379</v>
      </c>
      <c r="C18" s="86"/>
      <c r="D18" s="86"/>
      <c r="E18" s="86"/>
      <c r="F18" s="86"/>
      <c r="G18" s="99" t="s">
        <v>403</v>
      </c>
      <c r="H18" s="107">
        <v>0</v>
      </c>
      <c r="I18" s="107">
        <v>8819</v>
      </c>
      <c r="J18" s="107">
        <v>8819</v>
      </c>
      <c r="K18" s="107">
        <v>0</v>
      </c>
    </row>
    <row r="19" spans="1:11" x14ac:dyDescent="0.3">
      <c r="A19" s="98" t="s">
        <v>404</v>
      </c>
      <c r="B19" s="85" t="s">
        <v>379</v>
      </c>
      <c r="C19" s="86"/>
      <c r="D19" s="86"/>
      <c r="E19" s="86"/>
      <c r="F19" s="86"/>
      <c r="G19" s="99" t="s">
        <v>405</v>
      </c>
      <c r="H19" s="107">
        <v>18209.099999999999</v>
      </c>
      <c r="I19" s="107">
        <v>412902.61</v>
      </c>
      <c r="J19" s="107">
        <v>431037.12</v>
      </c>
      <c r="K19" s="107">
        <v>74.59</v>
      </c>
    </row>
    <row r="20" spans="1:11" x14ac:dyDescent="0.3">
      <c r="A20" s="101" t="s">
        <v>379</v>
      </c>
      <c r="B20" s="85" t="s">
        <v>379</v>
      </c>
      <c r="C20" s="86"/>
      <c r="D20" s="86"/>
      <c r="E20" s="86"/>
      <c r="F20" s="86"/>
      <c r="G20" s="102" t="s">
        <v>379</v>
      </c>
      <c r="H20" s="108"/>
      <c r="I20" s="108"/>
      <c r="J20" s="108"/>
      <c r="K20" s="108"/>
    </row>
    <row r="21" spans="1:11" x14ac:dyDescent="0.3">
      <c r="A21" s="93" t="s">
        <v>414</v>
      </c>
      <c r="B21" s="85" t="s">
        <v>379</v>
      </c>
      <c r="C21" s="86"/>
      <c r="D21" s="86"/>
      <c r="E21" s="86"/>
      <c r="F21" s="94" t="s">
        <v>415</v>
      </c>
      <c r="G21" s="95"/>
      <c r="H21" s="84">
        <v>4085307.63</v>
      </c>
      <c r="I21" s="84">
        <v>1482768.7</v>
      </c>
      <c r="J21" s="84">
        <v>798140.47</v>
      </c>
      <c r="K21" s="84">
        <v>4769935.8600000003</v>
      </c>
    </row>
    <row r="22" spans="1:11" x14ac:dyDescent="0.3">
      <c r="A22" s="98" t="s">
        <v>416</v>
      </c>
      <c r="B22" s="85" t="s">
        <v>379</v>
      </c>
      <c r="C22" s="86"/>
      <c r="D22" s="86"/>
      <c r="E22" s="86"/>
      <c r="F22" s="86"/>
      <c r="G22" s="99" t="s">
        <v>417</v>
      </c>
      <c r="H22" s="107">
        <v>2632294.14</v>
      </c>
      <c r="I22" s="107">
        <v>860554.9</v>
      </c>
      <c r="J22" s="107">
        <v>755312.15</v>
      </c>
      <c r="K22" s="107">
        <v>2737536.89</v>
      </c>
    </row>
    <row r="23" spans="1:11" x14ac:dyDescent="0.3">
      <c r="A23" s="98" t="s">
        <v>418</v>
      </c>
      <c r="B23" s="85" t="s">
        <v>379</v>
      </c>
      <c r="C23" s="86"/>
      <c r="D23" s="86"/>
      <c r="E23" s="86"/>
      <c r="F23" s="86"/>
      <c r="G23" s="99" t="s">
        <v>419</v>
      </c>
      <c r="H23" s="107">
        <v>1304946.18</v>
      </c>
      <c r="I23" s="107">
        <v>22934.26</v>
      </c>
      <c r="J23" s="107">
        <v>69.19</v>
      </c>
      <c r="K23" s="107">
        <v>1327811.25</v>
      </c>
    </row>
    <row r="24" spans="1:11" x14ac:dyDescent="0.3">
      <c r="A24" s="98" t="s">
        <v>420</v>
      </c>
      <c r="B24" s="85" t="s">
        <v>379</v>
      </c>
      <c r="C24" s="86"/>
      <c r="D24" s="86"/>
      <c r="E24" s="86"/>
      <c r="F24" s="86"/>
      <c r="G24" s="99" t="s">
        <v>421</v>
      </c>
      <c r="H24" s="107">
        <v>53206.26</v>
      </c>
      <c r="I24" s="107">
        <v>401920.01</v>
      </c>
      <c r="J24" s="107">
        <v>0</v>
      </c>
      <c r="K24" s="107">
        <v>455126.27</v>
      </c>
    </row>
    <row r="25" spans="1:11" x14ac:dyDescent="0.3">
      <c r="A25" s="98" t="s">
        <v>422</v>
      </c>
      <c r="B25" s="85" t="s">
        <v>379</v>
      </c>
      <c r="C25" s="86"/>
      <c r="D25" s="86"/>
      <c r="E25" s="86"/>
      <c r="F25" s="86"/>
      <c r="G25" s="99" t="s">
        <v>423</v>
      </c>
      <c r="H25" s="107">
        <v>49589.15</v>
      </c>
      <c r="I25" s="107">
        <v>144367.94</v>
      </c>
      <c r="J25" s="107">
        <v>42689.919999999998</v>
      </c>
      <c r="K25" s="107">
        <v>151267.17000000001</v>
      </c>
    </row>
    <row r="26" spans="1:11" x14ac:dyDescent="0.3">
      <c r="A26" s="98" t="s">
        <v>424</v>
      </c>
      <c r="B26" s="85" t="s">
        <v>379</v>
      </c>
      <c r="C26" s="86"/>
      <c r="D26" s="86"/>
      <c r="E26" s="86"/>
      <c r="F26" s="86"/>
      <c r="G26" s="99" t="s">
        <v>425</v>
      </c>
      <c r="H26" s="107">
        <v>45271.9</v>
      </c>
      <c r="I26" s="107">
        <v>52991.59</v>
      </c>
      <c r="J26" s="107">
        <v>69.209999999999994</v>
      </c>
      <c r="K26" s="107">
        <v>98194.28</v>
      </c>
    </row>
    <row r="27" spans="1:11" x14ac:dyDescent="0.3">
      <c r="A27" s="101" t="s">
        <v>379</v>
      </c>
      <c r="B27" s="85" t="s">
        <v>379</v>
      </c>
      <c r="C27" s="86"/>
      <c r="D27" s="86"/>
      <c r="E27" s="86"/>
      <c r="F27" s="86"/>
      <c r="G27" s="102" t="s">
        <v>379</v>
      </c>
      <c r="H27" s="108"/>
      <c r="I27" s="108"/>
      <c r="J27" s="108"/>
      <c r="K27" s="108"/>
    </row>
    <row r="28" spans="1:11" x14ac:dyDescent="0.3">
      <c r="A28" s="93" t="s">
        <v>426</v>
      </c>
      <c r="B28" s="85" t="s">
        <v>379</v>
      </c>
      <c r="C28" s="86"/>
      <c r="D28" s="86"/>
      <c r="E28" s="86"/>
      <c r="F28" s="94" t="s">
        <v>427</v>
      </c>
      <c r="G28" s="95"/>
      <c r="H28" s="84">
        <v>1575515.15</v>
      </c>
      <c r="I28" s="84">
        <v>14040.44</v>
      </c>
      <c r="J28" s="84">
        <v>0</v>
      </c>
      <c r="K28" s="84">
        <v>1589555.59</v>
      </c>
    </row>
    <row r="29" spans="1:11" x14ac:dyDescent="0.3">
      <c r="A29" s="98" t="s">
        <v>428</v>
      </c>
      <c r="B29" s="85" t="s">
        <v>379</v>
      </c>
      <c r="C29" s="86"/>
      <c r="D29" s="86"/>
      <c r="E29" s="86"/>
      <c r="F29" s="86"/>
      <c r="G29" s="99" t="s">
        <v>429</v>
      </c>
      <c r="H29" s="107">
        <v>1575515.15</v>
      </c>
      <c r="I29" s="107">
        <v>14040.44</v>
      </c>
      <c r="J29" s="107">
        <v>0</v>
      </c>
      <c r="K29" s="107">
        <v>1589555.59</v>
      </c>
    </row>
    <row r="30" spans="1:11" x14ac:dyDescent="0.3">
      <c r="A30" s="101" t="s">
        <v>379</v>
      </c>
      <c r="B30" s="85" t="s">
        <v>379</v>
      </c>
      <c r="C30" s="86"/>
      <c r="D30" s="86"/>
      <c r="E30" s="86"/>
      <c r="F30" s="86"/>
      <c r="G30" s="102" t="s">
        <v>379</v>
      </c>
      <c r="H30" s="108"/>
      <c r="I30" s="108"/>
      <c r="J30" s="108"/>
      <c r="K30" s="108"/>
    </row>
    <row r="31" spans="1:11" x14ac:dyDescent="0.3">
      <c r="A31" s="93" t="s">
        <v>432</v>
      </c>
      <c r="B31" s="85" t="s">
        <v>379</v>
      </c>
      <c r="C31" s="86"/>
      <c r="D31" s="94" t="s">
        <v>433</v>
      </c>
      <c r="E31" s="95"/>
      <c r="F31" s="95"/>
      <c r="G31" s="95"/>
      <c r="H31" s="84">
        <v>453956.33</v>
      </c>
      <c r="I31" s="84">
        <v>864947.73</v>
      </c>
      <c r="J31" s="84">
        <v>730905.38</v>
      </c>
      <c r="K31" s="84">
        <v>587998.68000000005</v>
      </c>
    </row>
    <row r="32" spans="1:11" x14ac:dyDescent="0.3">
      <c r="A32" s="93" t="s">
        <v>434</v>
      </c>
      <c r="B32" s="85" t="s">
        <v>379</v>
      </c>
      <c r="C32" s="86"/>
      <c r="D32" s="86"/>
      <c r="E32" s="94" t="s">
        <v>435</v>
      </c>
      <c r="F32" s="95"/>
      <c r="G32" s="95"/>
      <c r="H32" s="84">
        <v>93048.45</v>
      </c>
      <c r="I32" s="84">
        <v>532893.80000000005</v>
      </c>
      <c r="J32" s="84">
        <v>466030.46</v>
      </c>
      <c r="K32" s="84">
        <v>159911.79</v>
      </c>
    </row>
    <row r="33" spans="1:11" x14ac:dyDescent="0.3">
      <c r="A33" s="93" t="s">
        <v>436</v>
      </c>
      <c r="B33" s="85" t="s">
        <v>379</v>
      </c>
      <c r="C33" s="86"/>
      <c r="D33" s="86"/>
      <c r="E33" s="86"/>
      <c r="F33" s="94" t="s">
        <v>437</v>
      </c>
      <c r="G33" s="95"/>
      <c r="H33" s="84">
        <v>93048.45</v>
      </c>
      <c r="I33" s="84">
        <v>532893.80000000005</v>
      </c>
      <c r="J33" s="84">
        <v>466030.46</v>
      </c>
      <c r="K33" s="84">
        <v>159911.79</v>
      </c>
    </row>
    <row r="34" spans="1:11" x14ac:dyDescent="0.3">
      <c r="A34" s="98" t="s">
        <v>438</v>
      </c>
      <c r="B34" s="85" t="s">
        <v>379</v>
      </c>
      <c r="C34" s="86"/>
      <c r="D34" s="86"/>
      <c r="E34" s="86"/>
      <c r="F34" s="86"/>
      <c r="G34" s="99" t="s">
        <v>437</v>
      </c>
      <c r="H34" s="107">
        <v>15081.71</v>
      </c>
      <c r="I34" s="107">
        <v>76651.8</v>
      </c>
      <c r="J34" s="107">
        <v>53152.13</v>
      </c>
      <c r="K34" s="107">
        <v>38581.379999999997</v>
      </c>
    </row>
    <row r="35" spans="1:11" x14ac:dyDescent="0.3">
      <c r="A35" s="98" t="s">
        <v>439</v>
      </c>
      <c r="B35" s="85" t="s">
        <v>379</v>
      </c>
      <c r="C35" s="86"/>
      <c r="D35" s="86"/>
      <c r="E35" s="86"/>
      <c r="F35" s="86"/>
      <c r="G35" s="99" t="s">
        <v>440</v>
      </c>
      <c r="H35" s="107">
        <v>60429.57</v>
      </c>
      <c r="I35" s="107">
        <v>409867.5</v>
      </c>
      <c r="J35" s="107">
        <v>395341.16</v>
      </c>
      <c r="K35" s="107">
        <v>74955.91</v>
      </c>
    </row>
    <row r="36" spans="1:11" x14ac:dyDescent="0.3">
      <c r="A36" s="98" t="s">
        <v>441</v>
      </c>
      <c r="B36" s="85" t="s">
        <v>379</v>
      </c>
      <c r="C36" s="86"/>
      <c r="D36" s="86"/>
      <c r="E36" s="86"/>
      <c r="F36" s="86"/>
      <c r="G36" s="99" t="s">
        <v>442</v>
      </c>
      <c r="H36" s="107">
        <v>9973.6</v>
      </c>
      <c r="I36" s="107">
        <v>24867</v>
      </c>
      <c r="J36" s="107">
        <v>9973.6</v>
      </c>
      <c r="K36" s="107">
        <v>24867</v>
      </c>
    </row>
    <row r="37" spans="1:11" x14ac:dyDescent="0.3">
      <c r="A37" s="98" t="s">
        <v>443</v>
      </c>
      <c r="B37" s="85" t="s">
        <v>379</v>
      </c>
      <c r="C37" s="86"/>
      <c r="D37" s="86"/>
      <c r="E37" s="86"/>
      <c r="F37" s="86"/>
      <c r="G37" s="99" t="s">
        <v>444</v>
      </c>
      <c r="H37" s="107">
        <v>7563.57</v>
      </c>
      <c r="I37" s="107">
        <v>21507.5</v>
      </c>
      <c r="J37" s="107">
        <v>7563.57</v>
      </c>
      <c r="K37" s="107">
        <v>21507.5</v>
      </c>
    </row>
    <row r="38" spans="1:11" x14ac:dyDescent="0.3">
      <c r="A38" s="101" t="s">
        <v>379</v>
      </c>
      <c r="B38" s="85" t="s">
        <v>379</v>
      </c>
      <c r="C38" s="86"/>
      <c r="D38" s="86"/>
      <c r="E38" s="86"/>
      <c r="F38" s="86"/>
      <c r="G38" s="102" t="s">
        <v>379</v>
      </c>
      <c r="H38" s="108"/>
      <c r="I38" s="108"/>
      <c r="J38" s="108"/>
      <c r="K38" s="108"/>
    </row>
    <row r="39" spans="1:11" x14ac:dyDescent="0.3">
      <c r="A39" s="93" t="s">
        <v>445</v>
      </c>
      <c r="B39" s="85" t="s">
        <v>379</v>
      </c>
      <c r="C39" s="86"/>
      <c r="D39" s="86"/>
      <c r="E39" s="94" t="s">
        <v>446</v>
      </c>
      <c r="F39" s="95"/>
      <c r="G39" s="95"/>
      <c r="H39" s="84">
        <v>30042.05</v>
      </c>
      <c r="I39" s="84">
        <v>52520.94</v>
      </c>
      <c r="J39" s="84">
        <v>52176.04</v>
      </c>
      <c r="K39" s="84">
        <v>30386.95</v>
      </c>
    </row>
    <row r="40" spans="1:11" x14ac:dyDescent="0.3">
      <c r="A40" s="93" t="s">
        <v>447</v>
      </c>
      <c r="B40" s="85" t="s">
        <v>379</v>
      </c>
      <c r="C40" s="86"/>
      <c r="D40" s="86"/>
      <c r="E40" s="86"/>
      <c r="F40" s="94" t="s">
        <v>446</v>
      </c>
      <c r="G40" s="95"/>
      <c r="H40" s="84">
        <v>30042.05</v>
      </c>
      <c r="I40" s="84">
        <v>52520.94</v>
      </c>
      <c r="J40" s="84">
        <v>52176.04</v>
      </c>
      <c r="K40" s="84">
        <v>30386.95</v>
      </c>
    </row>
    <row r="41" spans="1:11" x14ac:dyDescent="0.3">
      <c r="A41" s="98" t="s">
        <v>448</v>
      </c>
      <c r="B41" s="85" t="s">
        <v>379</v>
      </c>
      <c r="C41" s="86"/>
      <c r="D41" s="86"/>
      <c r="E41" s="86"/>
      <c r="F41" s="86"/>
      <c r="G41" s="99" t="s">
        <v>449</v>
      </c>
      <c r="H41" s="107">
        <v>1326.13</v>
      </c>
      <c r="I41" s="107">
        <v>107.77</v>
      </c>
      <c r="J41" s="107">
        <v>121.2</v>
      </c>
      <c r="K41" s="107">
        <v>1312.7</v>
      </c>
    </row>
    <row r="42" spans="1:11" x14ac:dyDescent="0.3">
      <c r="A42" s="98" t="s">
        <v>450</v>
      </c>
      <c r="B42" s="85" t="s">
        <v>379</v>
      </c>
      <c r="C42" s="86"/>
      <c r="D42" s="86"/>
      <c r="E42" s="86"/>
      <c r="F42" s="86"/>
      <c r="G42" s="99" t="s">
        <v>451</v>
      </c>
      <c r="H42" s="107">
        <v>19360.650000000001</v>
      </c>
      <c r="I42" s="107">
        <v>35853.9</v>
      </c>
      <c r="J42" s="107">
        <v>26233.52</v>
      </c>
      <c r="K42" s="107">
        <v>28981.03</v>
      </c>
    </row>
    <row r="43" spans="1:11" x14ac:dyDescent="0.3">
      <c r="A43" s="98" t="s">
        <v>454</v>
      </c>
      <c r="B43" s="85" t="s">
        <v>379</v>
      </c>
      <c r="C43" s="86"/>
      <c r="D43" s="86"/>
      <c r="E43" s="86"/>
      <c r="F43" s="86"/>
      <c r="G43" s="99" t="s">
        <v>455</v>
      </c>
      <c r="H43" s="107">
        <v>0</v>
      </c>
      <c r="I43" s="107">
        <v>156.24</v>
      </c>
      <c r="J43" s="107">
        <v>156.24</v>
      </c>
      <c r="K43" s="107">
        <v>0</v>
      </c>
    </row>
    <row r="44" spans="1:11" x14ac:dyDescent="0.3">
      <c r="A44" s="98" t="s">
        <v>456</v>
      </c>
      <c r="B44" s="85" t="s">
        <v>379</v>
      </c>
      <c r="C44" s="86"/>
      <c r="D44" s="86"/>
      <c r="E44" s="86"/>
      <c r="F44" s="86"/>
      <c r="G44" s="99" t="s">
        <v>457</v>
      </c>
      <c r="H44" s="107">
        <v>0.45</v>
      </c>
      <c r="I44" s="107">
        <v>0.9</v>
      </c>
      <c r="J44" s="107">
        <v>0.45</v>
      </c>
      <c r="K44" s="107">
        <v>0.9</v>
      </c>
    </row>
    <row r="45" spans="1:11" x14ac:dyDescent="0.3">
      <c r="A45" s="98" t="s">
        <v>1121</v>
      </c>
      <c r="B45" s="85" t="s">
        <v>379</v>
      </c>
      <c r="C45" s="86"/>
      <c r="D45" s="86"/>
      <c r="E45" s="86"/>
      <c r="F45" s="86"/>
      <c r="G45" s="99" t="s">
        <v>1122</v>
      </c>
      <c r="H45" s="107">
        <v>9262.5</v>
      </c>
      <c r="I45" s="107">
        <v>16402.13</v>
      </c>
      <c r="J45" s="107">
        <v>25664.63</v>
      </c>
      <c r="K45" s="107">
        <v>0</v>
      </c>
    </row>
    <row r="46" spans="1:11" x14ac:dyDescent="0.3">
      <c r="A46" s="98" t="s">
        <v>1123</v>
      </c>
      <c r="B46" s="85" t="s">
        <v>379</v>
      </c>
      <c r="C46" s="86"/>
      <c r="D46" s="86"/>
      <c r="E46" s="86"/>
      <c r="F46" s="86"/>
      <c r="G46" s="99" t="s">
        <v>1124</v>
      </c>
      <c r="H46" s="107">
        <v>92.32</v>
      </c>
      <c r="I46" s="107">
        <v>0</v>
      </c>
      <c r="J46" s="107">
        <v>0</v>
      </c>
      <c r="K46" s="107">
        <v>92.32</v>
      </c>
    </row>
    <row r="47" spans="1:11" x14ac:dyDescent="0.3">
      <c r="A47" s="101" t="s">
        <v>379</v>
      </c>
      <c r="B47" s="85" t="s">
        <v>379</v>
      </c>
      <c r="C47" s="86"/>
      <c r="D47" s="86"/>
      <c r="E47" s="86"/>
      <c r="F47" s="86"/>
      <c r="G47" s="102" t="s">
        <v>379</v>
      </c>
      <c r="H47" s="108"/>
      <c r="I47" s="108"/>
      <c r="J47" s="108"/>
      <c r="K47" s="108"/>
    </row>
    <row r="48" spans="1:11" x14ac:dyDescent="0.3">
      <c r="A48" s="93" t="s">
        <v>458</v>
      </c>
      <c r="B48" s="85" t="s">
        <v>379</v>
      </c>
      <c r="C48" s="86"/>
      <c r="D48" s="86"/>
      <c r="E48" s="94" t="s">
        <v>459</v>
      </c>
      <c r="F48" s="95"/>
      <c r="G48" s="95"/>
      <c r="H48" s="84">
        <v>6231.42</v>
      </c>
      <c r="I48" s="84">
        <v>376.03</v>
      </c>
      <c r="J48" s="84">
        <v>6607.45</v>
      </c>
      <c r="K48" s="84">
        <v>0</v>
      </c>
    </row>
    <row r="49" spans="1:11" x14ac:dyDescent="0.3">
      <c r="A49" s="93" t="s">
        <v>460</v>
      </c>
      <c r="B49" s="85" t="s">
        <v>379</v>
      </c>
      <c r="C49" s="86"/>
      <c r="D49" s="86"/>
      <c r="E49" s="86"/>
      <c r="F49" s="94" t="s">
        <v>461</v>
      </c>
      <c r="G49" s="95"/>
      <c r="H49" s="84">
        <v>6231.42</v>
      </c>
      <c r="I49" s="84">
        <v>376.03</v>
      </c>
      <c r="J49" s="84">
        <v>6607.45</v>
      </c>
      <c r="K49" s="84">
        <v>0</v>
      </c>
    </row>
    <row r="50" spans="1:11" x14ac:dyDescent="0.3">
      <c r="A50" s="98" t="s">
        <v>462</v>
      </c>
      <c r="B50" s="85" t="s">
        <v>379</v>
      </c>
      <c r="C50" s="86"/>
      <c r="D50" s="86"/>
      <c r="E50" s="86"/>
      <c r="F50" s="86"/>
      <c r="G50" s="99" t="s">
        <v>463</v>
      </c>
      <c r="H50" s="107">
        <v>6231.42</v>
      </c>
      <c r="I50" s="107">
        <v>376.03</v>
      </c>
      <c r="J50" s="107">
        <v>6607.45</v>
      </c>
      <c r="K50" s="107">
        <v>0</v>
      </c>
    </row>
    <row r="51" spans="1:11" x14ac:dyDescent="0.3">
      <c r="A51" s="101" t="s">
        <v>379</v>
      </c>
      <c r="B51" s="85" t="s">
        <v>379</v>
      </c>
      <c r="C51" s="86"/>
      <c r="D51" s="86"/>
      <c r="E51" s="86"/>
      <c r="F51" s="86"/>
      <c r="G51" s="102" t="s">
        <v>379</v>
      </c>
      <c r="H51" s="108"/>
      <c r="I51" s="108"/>
      <c r="J51" s="108"/>
      <c r="K51" s="108"/>
    </row>
    <row r="52" spans="1:11" x14ac:dyDescent="0.3">
      <c r="A52" s="93" t="s">
        <v>464</v>
      </c>
      <c r="B52" s="85" t="s">
        <v>379</v>
      </c>
      <c r="C52" s="86"/>
      <c r="D52" s="86"/>
      <c r="E52" s="94" t="s">
        <v>465</v>
      </c>
      <c r="F52" s="95"/>
      <c r="G52" s="95"/>
      <c r="H52" s="84">
        <v>150947.41</v>
      </c>
      <c r="I52" s="84">
        <v>41919.980000000003</v>
      </c>
      <c r="J52" s="84">
        <v>38913.03</v>
      </c>
      <c r="K52" s="84">
        <v>153954.35999999999</v>
      </c>
    </row>
    <row r="53" spans="1:11" x14ac:dyDescent="0.3">
      <c r="A53" s="93" t="s">
        <v>466</v>
      </c>
      <c r="B53" s="85" t="s">
        <v>379</v>
      </c>
      <c r="C53" s="86"/>
      <c r="D53" s="86"/>
      <c r="E53" s="86"/>
      <c r="F53" s="94" t="s">
        <v>465</v>
      </c>
      <c r="G53" s="95"/>
      <c r="H53" s="84">
        <v>150947.41</v>
      </c>
      <c r="I53" s="84">
        <v>41919.980000000003</v>
      </c>
      <c r="J53" s="84">
        <v>38913.03</v>
      </c>
      <c r="K53" s="84">
        <v>153954.35999999999</v>
      </c>
    </row>
    <row r="54" spans="1:11" x14ac:dyDescent="0.3">
      <c r="A54" s="98" t="s">
        <v>467</v>
      </c>
      <c r="B54" s="85" t="s">
        <v>379</v>
      </c>
      <c r="C54" s="86"/>
      <c r="D54" s="86"/>
      <c r="E54" s="86"/>
      <c r="F54" s="86"/>
      <c r="G54" s="99" t="s">
        <v>468</v>
      </c>
      <c r="H54" s="107">
        <v>150947.41</v>
      </c>
      <c r="I54" s="107">
        <v>41919.980000000003</v>
      </c>
      <c r="J54" s="107">
        <v>38913.03</v>
      </c>
      <c r="K54" s="107">
        <v>153954.35999999999</v>
      </c>
    </row>
    <row r="55" spans="1:11" x14ac:dyDescent="0.3">
      <c r="A55" s="101" t="s">
        <v>379</v>
      </c>
      <c r="B55" s="85" t="s">
        <v>379</v>
      </c>
      <c r="C55" s="86"/>
      <c r="D55" s="86"/>
      <c r="E55" s="86"/>
      <c r="F55" s="86"/>
      <c r="G55" s="102" t="s">
        <v>379</v>
      </c>
      <c r="H55" s="108"/>
      <c r="I55" s="108"/>
      <c r="J55" s="108"/>
      <c r="K55" s="108"/>
    </row>
    <row r="56" spans="1:11" x14ac:dyDescent="0.3">
      <c r="A56" s="93" t="s">
        <v>469</v>
      </c>
      <c r="B56" s="85" t="s">
        <v>379</v>
      </c>
      <c r="C56" s="86"/>
      <c r="D56" s="86"/>
      <c r="E56" s="94" t="s">
        <v>470</v>
      </c>
      <c r="F56" s="95"/>
      <c r="G56" s="95"/>
      <c r="H56" s="84">
        <v>173687</v>
      </c>
      <c r="I56" s="84">
        <v>237236.98</v>
      </c>
      <c r="J56" s="84">
        <v>167178.4</v>
      </c>
      <c r="K56" s="84">
        <v>243745.58</v>
      </c>
    </row>
    <row r="57" spans="1:11" x14ac:dyDescent="0.3">
      <c r="A57" s="93" t="s">
        <v>471</v>
      </c>
      <c r="B57" s="85" t="s">
        <v>379</v>
      </c>
      <c r="C57" s="86"/>
      <c r="D57" s="86"/>
      <c r="E57" s="86"/>
      <c r="F57" s="94" t="s">
        <v>470</v>
      </c>
      <c r="G57" s="95"/>
      <c r="H57" s="84">
        <v>173687</v>
      </c>
      <c r="I57" s="84">
        <v>237236.98</v>
      </c>
      <c r="J57" s="84">
        <v>167178.4</v>
      </c>
      <c r="K57" s="84">
        <v>243745.58</v>
      </c>
    </row>
    <row r="58" spans="1:11" x14ac:dyDescent="0.3">
      <c r="A58" s="98" t="s">
        <v>472</v>
      </c>
      <c r="B58" s="85" t="s">
        <v>379</v>
      </c>
      <c r="C58" s="86"/>
      <c r="D58" s="86"/>
      <c r="E58" s="86"/>
      <c r="F58" s="86"/>
      <c r="G58" s="99" t="s">
        <v>473</v>
      </c>
      <c r="H58" s="107">
        <v>13843.95</v>
      </c>
      <c r="I58" s="107">
        <v>72523.899999999994</v>
      </c>
      <c r="J58" s="107">
        <v>7335.35</v>
      </c>
      <c r="K58" s="107">
        <v>79032.5</v>
      </c>
    </row>
    <row r="59" spans="1:11" x14ac:dyDescent="0.3">
      <c r="A59" s="98" t="s">
        <v>474</v>
      </c>
      <c r="B59" s="85" t="s">
        <v>379</v>
      </c>
      <c r="C59" s="86"/>
      <c r="D59" s="86"/>
      <c r="E59" s="86"/>
      <c r="F59" s="86"/>
      <c r="G59" s="99" t="s">
        <v>475</v>
      </c>
      <c r="H59" s="107">
        <v>159843.04999999999</v>
      </c>
      <c r="I59" s="107">
        <v>164713.07999999999</v>
      </c>
      <c r="J59" s="107">
        <v>159843.04999999999</v>
      </c>
      <c r="K59" s="107">
        <v>164713.07999999999</v>
      </c>
    </row>
    <row r="60" spans="1:11" x14ac:dyDescent="0.3">
      <c r="A60" s="101" t="s">
        <v>379</v>
      </c>
      <c r="B60" s="85" t="s">
        <v>379</v>
      </c>
      <c r="C60" s="86"/>
      <c r="D60" s="86"/>
      <c r="E60" s="86"/>
      <c r="F60" s="86"/>
      <c r="G60" s="102" t="s">
        <v>379</v>
      </c>
      <c r="H60" s="108"/>
      <c r="I60" s="108"/>
      <c r="J60" s="108"/>
      <c r="K60" s="108"/>
    </row>
    <row r="61" spans="1:11" x14ac:dyDescent="0.3">
      <c r="A61" s="93" t="s">
        <v>476</v>
      </c>
      <c r="B61" s="97" t="s">
        <v>379</v>
      </c>
      <c r="C61" s="94" t="s">
        <v>477</v>
      </c>
      <c r="D61" s="95"/>
      <c r="E61" s="95"/>
      <c r="F61" s="95"/>
      <c r="G61" s="95"/>
      <c r="H61" s="84">
        <v>22475268.370000001</v>
      </c>
      <c r="I61" s="84">
        <v>6213.94</v>
      </c>
      <c r="J61" s="84">
        <v>325917.34999999998</v>
      </c>
      <c r="K61" s="84">
        <v>22155564.960000001</v>
      </c>
    </row>
    <row r="62" spans="1:11" x14ac:dyDescent="0.3">
      <c r="A62" s="93" t="s">
        <v>478</v>
      </c>
      <c r="B62" s="85" t="s">
        <v>379</v>
      </c>
      <c r="C62" s="86"/>
      <c r="D62" s="94" t="s">
        <v>479</v>
      </c>
      <c r="E62" s="95"/>
      <c r="F62" s="95"/>
      <c r="G62" s="95"/>
      <c r="H62" s="84">
        <v>12820713.68</v>
      </c>
      <c r="I62" s="84">
        <v>6213.94</v>
      </c>
      <c r="J62" s="84">
        <v>325917.34999999998</v>
      </c>
      <c r="K62" s="84">
        <v>12501010.27</v>
      </c>
    </row>
    <row r="63" spans="1:11" x14ac:dyDescent="0.3">
      <c r="A63" s="93" t="s">
        <v>480</v>
      </c>
      <c r="B63" s="85" t="s">
        <v>379</v>
      </c>
      <c r="C63" s="86"/>
      <c r="D63" s="86"/>
      <c r="E63" s="94" t="s">
        <v>481</v>
      </c>
      <c r="F63" s="95"/>
      <c r="G63" s="95"/>
      <c r="H63" s="84">
        <v>42714646.030000001</v>
      </c>
      <c r="I63" s="84">
        <v>6213.94</v>
      </c>
      <c r="J63" s="84">
        <v>0</v>
      </c>
      <c r="K63" s="84">
        <v>42720859.969999999</v>
      </c>
    </row>
    <row r="64" spans="1:11" x14ac:dyDescent="0.3">
      <c r="A64" s="93" t="s">
        <v>482</v>
      </c>
      <c r="B64" s="85" t="s">
        <v>379</v>
      </c>
      <c r="C64" s="86"/>
      <c r="D64" s="86"/>
      <c r="E64" s="86"/>
      <c r="F64" s="94" t="s">
        <v>481</v>
      </c>
      <c r="G64" s="95"/>
      <c r="H64" s="84">
        <v>42714646.030000001</v>
      </c>
      <c r="I64" s="84">
        <v>6213.94</v>
      </c>
      <c r="J64" s="84">
        <v>0</v>
      </c>
      <c r="K64" s="84">
        <v>42720859.969999999</v>
      </c>
    </row>
    <row r="65" spans="1:11" x14ac:dyDescent="0.3">
      <c r="A65" s="98" t="s">
        <v>483</v>
      </c>
      <c r="B65" s="85" t="s">
        <v>379</v>
      </c>
      <c r="C65" s="86"/>
      <c r="D65" s="86"/>
      <c r="E65" s="86"/>
      <c r="F65" s="86"/>
      <c r="G65" s="99" t="s">
        <v>484</v>
      </c>
      <c r="H65" s="107">
        <v>759111.34</v>
      </c>
      <c r="I65" s="107">
        <v>0</v>
      </c>
      <c r="J65" s="107">
        <v>0</v>
      </c>
      <c r="K65" s="107">
        <v>759111.34</v>
      </c>
    </row>
    <row r="66" spans="1:11" x14ac:dyDescent="0.3">
      <c r="A66" s="98" t="s">
        <v>485</v>
      </c>
      <c r="B66" s="85" t="s">
        <v>379</v>
      </c>
      <c r="C66" s="86"/>
      <c r="D66" s="86"/>
      <c r="E66" s="86"/>
      <c r="F66" s="86"/>
      <c r="G66" s="99" t="s">
        <v>486</v>
      </c>
      <c r="H66" s="107">
        <v>350327.15</v>
      </c>
      <c r="I66" s="107">
        <v>0</v>
      </c>
      <c r="J66" s="107">
        <v>0</v>
      </c>
      <c r="K66" s="107">
        <v>350327.15</v>
      </c>
    </row>
    <row r="67" spans="1:11" x14ac:dyDescent="0.3">
      <c r="A67" s="98" t="s">
        <v>487</v>
      </c>
      <c r="B67" s="85" t="s">
        <v>379</v>
      </c>
      <c r="C67" s="86"/>
      <c r="D67" s="86"/>
      <c r="E67" s="86"/>
      <c r="F67" s="86"/>
      <c r="G67" s="99" t="s">
        <v>488</v>
      </c>
      <c r="H67" s="107">
        <v>1108963.1499999999</v>
      </c>
      <c r="I67" s="107">
        <v>0</v>
      </c>
      <c r="J67" s="107">
        <v>0</v>
      </c>
      <c r="K67" s="107">
        <v>1108963.1499999999</v>
      </c>
    </row>
    <row r="68" spans="1:11" x14ac:dyDescent="0.3">
      <c r="A68" s="98" t="s">
        <v>489</v>
      </c>
      <c r="B68" s="85" t="s">
        <v>379</v>
      </c>
      <c r="C68" s="86"/>
      <c r="D68" s="86"/>
      <c r="E68" s="86"/>
      <c r="F68" s="86"/>
      <c r="G68" s="99" t="s">
        <v>490</v>
      </c>
      <c r="H68" s="107">
        <v>1316095.44</v>
      </c>
      <c r="I68" s="107">
        <v>0</v>
      </c>
      <c r="J68" s="107">
        <v>0</v>
      </c>
      <c r="K68" s="107">
        <v>1316095.44</v>
      </c>
    </row>
    <row r="69" spans="1:11" x14ac:dyDescent="0.3">
      <c r="A69" s="98" t="s">
        <v>491</v>
      </c>
      <c r="B69" s="85" t="s">
        <v>379</v>
      </c>
      <c r="C69" s="86"/>
      <c r="D69" s="86"/>
      <c r="E69" s="86"/>
      <c r="F69" s="86"/>
      <c r="G69" s="99" t="s">
        <v>492</v>
      </c>
      <c r="H69" s="107">
        <v>4537370.6500000004</v>
      </c>
      <c r="I69" s="107">
        <v>6213.94</v>
      </c>
      <c r="J69" s="107">
        <v>0</v>
      </c>
      <c r="K69" s="107">
        <v>4543584.59</v>
      </c>
    </row>
    <row r="70" spans="1:11" x14ac:dyDescent="0.3">
      <c r="A70" s="98" t="s">
        <v>493</v>
      </c>
      <c r="B70" s="85" t="s">
        <v>379</v>
      </c>
      <c r="C70" s="86"/>
      <c r="D70" s="86"/>
      <c r="E70" s="86"/>
      <c r="F70" s="86"/>
      <c r="G70" s="99" t="s">
        <v>494</v>
      </c>
      <c r="H70" s="107">
        <v>584788.54</v>
      </c>
      <c r="I70" s="107">
        <v>0</v>
      </c>
      <c r="J70" s="107">
        <v>0</v>
      </c>
      <c r="K70" s="107">
        <v>584788.54</v>
      </c>
    </row>
    <row r="71" spans="1:11" x14ac:dyDescent="0.3">
      <c r="A71" s="98" t="s">
        <v>495</v>
      </c>
      <c r="B71" s="85" t="s">
        <v>379</v>
      </c>
      <c r="C71" s="86"/>
      <c r="D71" s="86"/>
      <c r="E71" s="86"/>
      <c r="F71" s="86"/>
      <c r="G71" s="99" t="s">
        <v>496</v>
      </c>
      <c r="H71" s="107">
        <v>5095927.42</v>
      </c>
      <c r="I71" s="107">
        <v>0</v>
      </c>
      <c r="J71" s="107">
        <v>0</v>
      </c>
      <c r="K71" s="107">
        <v>5095927.42</v>
      </c>
    </row>
    <row r="72" spans="1:11" x14ac:dyDescent="0.3">
      <c r="A72" s="98" t="s">
        <v>497</v>
      </c>
      <c r="B72" s="85" t="s">
        <v>379</v>
      </c>
      <c r="C72" s="86"/>
      <c r="D72" s="86"/>
      <c r="E72" s="86"/>
      <c r="F72" s="86"/>
      <c r="G72" s="99" t="s">
        <v>498</v>
      </c>
      <c r="H72" s="107">
        <v>76973.740000000005</v>
      </c>
      <c r="I72" s="107">
        <v>0</v>
      </c>
      <c r="J72" s="107">
        <v>0</v>
      </c>
      <c r="K72" s="107">
        <v>76973.740000000005</v>
      </c>
    </row>
    <row r="73" spans="1:11" x14ac:dyDescent="0.3">
      <c r="A73" s="98" t="s">
        <v>499</v>
      </c>
      <c r="B73" s="85" t="s">
        <v>379</v>
      </c>
      <c r="C73" s="86"/>
      <c r="D73" s="86"/>
      <c r="E73" s="86"/>
      <c r="F73" s="86"/>
      <c r="G73" s="99" t="s">
        <v>500</v>
      </c>
      <c r="H73" s="107">
        <v>48104.38</v>
      </c>
      <c r="I73" s="107">
        <v>0</v>
      </c>
      <c r="J73" s="107">
        <v>0</v>
      </c>
      <c r="K73" s="107">
        <v>48104.38</v>
      </c>
    </row>
    <row r="74" spans="1:11" x14ac:dyDescent="0.3">
      <c r="A74" s="98" t="s">
        <v>501</v>
      </c>
      <c r="B74" s="85" t="s">
        <v>379</v>
      </c>
      <c r="C74" s="86"/>
      <c r="D74" s="86"/>
      <c r="E74" s="86"/>
      <c r="F74" s="86"/>
      <c r="G74" s="99" t="s">
        <v>502</v>
      </c>
      <c r="H74" s="107">
        <v>556431.16</v>
      </c>
      <c r="I74" s="107">
        <v>0</v>
      </c>
      <c r="J74" s="107">
        <v>0</v>
      </c>
      <c r="K74" s="107">
        <v>556431.16</v>
      </c>
    </row>
    <row r="75" spans="1:11" x14ac:dyDescent="0.3">
      <c r="A75" s="98" t="s">
        <v>503</v>
      </c>
      <c r="B75" s="85" t="s">
        <v>379</v>
      </c>
      <c r="C75" s="86"/>
      <c r="D75" s="86"/>
      <c r="E75" s="86"/>
      <c r="F75" s="86"/>
      <c r="G75" s="99" t="s">
        <v>504</v>
      </c>
      <c r="H75" s="107">
        <v>120178.97</v>
      </c>
      <c r="I75" s="107">
        <v>0</v>
      </c>
      <c r="J75" s="107">
        <v>0</v>
      </c>
      <c r="K75" s="107">
        <v>120178.97</v>
      </c>
    </row>
    <row r="76" spans="1:11" x14ac:dyDescent="0.3">
      <c r="A76" s="98" t="s">
        <v>505</v>
      </c>
      <c r="B76" s="85" t="s">
        <v>379</v>
      </c>
      <c r="C76" s="86"/>
      <c r="D76" s="86"/>
      <c r="E76" s="86"/>
      <c r="F76" s="86"/>
      <c r="G76" s="99" t="s">
        <v>506</v>
      </c>
      <c r="H76" s="107">
        <v>31828.44</v>
      </c>
      <c r="I76" s="107">
        <v>0</v>
      </c>
      <c r="J76" s="107">
        <v>0</v>
      </c>
      <c r="K76" s="107">
        <v>31828.44</v>
      </c>
    </row>
    <row r="77" spans="1:11" x14ac:dyDescent="0.3">
      <c r="A77" s="98" t="s">
        <v>507</v>
      </c>
      <c r="B77" s="85" t="s">
        <v>379</v>
      </c>
      <c r="C77" s="86"/>
      <c r="D77" s="86"/>
      <c r="E77" s="86"/>
      <c r="F77" s="86"/>
      <c r="G77" s="99" t="s">
        <v>508</v>
      </c>
      <c r="H77" s="107">
        <v>525406.35</v>
      </c>
      <c r="I77" s="107">
        <v>0</v>
      </c>
      <c r="J77" s="107">
        <v>0</v>
      </c>
      <c r="K77" s="107">
        <v>525406.35</v>
      </c>
    </row>
    <row r="78" spans="1:11" x14ac:dyDescent="0.3">
      <c r="A78" s="98" t="s">
        <v>509</v>
      </c>
      <c r="B78" s="85" t="s">
        <v>379</v>
      </c>
      <c r="C78" s="86"/>
      <c r="D78" s="86"/>
      <c r="E78" s="86"/>
      <c r="F78" s="86"/>
      <c r="G78" s="99" t="s">
        <v>510</v>
      </c>
      <c r="H78" s="107">
        <v>4009607.95</v>
      </c>
      <c r="I78" s="107">
        <v>0</v>
      </c>
      <c r="J78" s="107">
        <v>0</v>
      </c>
      <c r="K78" s="107">
        <v>4009607.95</v>
      </c>
    </row>
    <row r="79" spans="1:11" x14ac:dyDescent="0.3">
      <c r="A79" s="98" t="s">
        <v>511</v>
      </c>
      <c r="B79" s="85" t="s">
        <v>379</v>
      </c>
      <c r="C79" s="86"/>
      <c r="D79" s="86"/>
      <c r="E79" s="86"/>
      <c r="F79" s="86"/>
      <c r="G79" s="99" t="s">
        <v>512</v>
      </c>
      <c r="H79" s="107">
        <v>5617914.8700000001</v>
      </c>
      <c r="I79" s="107">
        <v>0</v>
      </c>
      <c r="J79" s="107">
        <v>0</v>
      </c>
      <c r="K79" s="107">
        <v>5617914.8700000001</v>
      </c>
    </row>
    <row r="80" spans="1:11" x14ac:dyDescent="0.3">
      <c r="A80" s="98" t="s">
        <v>513</v>
      </c>
      <c r="B80" s="85" t="s">
        <v>379</v>
      </c>
      <c r="C80" s="86"/>
      <c r="D80" s="86"/>
      <c r="E80" s="86"/>
      <c r="F80" s="86"/>
      <c r="G80" s="99" t="s">
        <v>514</v>
      </c>
      <c r="H80" s="107">
        <v>1338399.67</v>
      </c>
      <c r="I80" s="107">
        <v>0</v>
      </c>
      <c r="J80" s="107">
        <v>0</v>
      </c>
      <c r="K80" s="107">
        <v>1338399.67</v>
      </c>
    </row>
    <row r="81" spans="1:11" x14ac:dyDescent="0.3">
      <c r="A81" s="98" t="s">
        <v>515</v>
      </c>
      <c r="B81" s="85" t="s">
        <v>379</v>
      </c>
      <c r="C81" s="86"/>
      <c r="D81" s="86"/>
      <c r="E81" s="86"/>
      <c r="F81" s="86"/>
      <c r="G81" s="99" t="s">
        <v>516</v>
      </c>
      <c r="H81" s="107">
        <v>7007476.5800000001</v>
      </c>
      <c r="I81" s="107">
        <v>0</v>
      </c>
      <c r="J81" s="107">
        <v>0</v>
      </c>
      <c r="K81" s="107">
        <v>7007476.5800000001</v>
      </c>
    </row>
    <row r="82" spans="1:11" x14ac:dyDescent="0.3">
      <c r="A82" s="98" t="s">
        <v>517</v>
      </c>
      <c r="B82" s="85" t="s">
        <v>379</v>
      </c>
      <c r="C82" s="86"/>
      <c r="D82" s="86"/>
      <c r="E82" s="86"/>
      <c r="F82" s="86"/>
      <c r="G82" s="99" t="s">
        <v>518</v>
      </c>
      <c r="H82" s="107">
        <v>329418.58</v>
      </c>
      <c r="I82" s="107">
        <v>0</v>
      </c>
      <c r="J82" s="107">
        <v>0</v>
      </c>
      <c r="K82" s="107">
        <v>329418.58</v>
      </c>
    </row>
    <row r="83" spans="1:11" x14ac:dyDescent="0.3">
      <c r="A83" s="98" t="s">
        <v>519</v>
      </c>
      <c r="B83" s="85" t="s">
        <v>379</v>
      </c>
      <c r="C83" s="86"/>
      <c r="D83" s="86"/>
      <c r="E83" s="86"/>
      <c r="F83" s="86"/>
      <c r="G83" s="99" t="s">
        <v>520</v>
      </c>
      <c r="H83" s="107">
        <v>2769863.61</v>
      </c>
      <c r="I83" s="107">
        <v>0</v>
      </c>
      <c r="J83" s="107">
        <v>0</v>
      </c>
      <c r="K83" s="107">
        <v>2769863.61</v>
      </c>
    </row>
    <row r="84" spans="1:11" x14ac:dyDescent="0.3">
      <c r="A84" s="98" t="s">
        <v>521</v>
      </c>
      <c r="B84" s="85" t="s">
        <v>379</v>
      </c>
      <c r="C84" s="86"/>
      <c r="D84" s="86"/>
      <c r="E84" s="86"/>
      <c r="F84" s="86"/>
      <c r="G84" s="99" t="s">
        <v>522</v>
      </c>
      <c r="H84" s="107">
        <v>3832172.58</v>
      </c>
      <c r="I84" s="107">
        <v>0</v>
      </c>
      <c r="J84" s="107">
        <v>0</v>
      </c>
      <c r="K84" s="107">
        <v>3832172.58</v>
      </c>
    </row>
    <row r="85" spans="1:11" x14ac:dyDescent="0.3">
      <c r="A85" s="98" t="s">
        <v>523</v>
      </c>
      <c r="B85" s="85" t="s">
        <v>379</v>
      </c>
      <c r="C85" s="86"/>
      <c r="D85" s="86"/>
      <c r="E85" s="86"/>
      <c r="F85" s="86"/>
      <c r="G85" s="99" t="s">
        <v>524</v>
      </c>
      <c r="H85" s="107">
        <v>174389.91</v>
      </c>
      <c r="I85" s="107">
        <v>0</v>
      </c>
      <c r="J85" s="107">
        <v>0</v>
      </c>
      <c r="K85" s="107">
        <v>174389.91</v>
      </c>
    </row>
    <row r="86" spans="1:11" x14ac:dyDescent="0.3">
      <c r="A86" s="98" t="s">
        <v>525</v>
      </c>
      <c r="B86" s="85" t="s">
        <v>379</v>
      </c>
      <c r="C86" s="86"/>
      <c r="D86" s="86"/>
      <c r="E86" s="86"/>
      <c r="F86" s="86"/>
      <c r="G86" s="99" t="s">
        <v>526</v>
      </c>
      <c r="H86" s="107">
        <v>560490.98</v>
      </c>
      <c r="I86" s="107">
        <v>0</v>
      </c>
      <c r="J86" s="107">
        <v>0</v>
      </c>
      <c r="K86" s="107">
        <v>560490.98</v>
      </c>
    </row>
    <row r="87" spans="1:11" x14ac:dyDescent="0.3">
      <c r="A87" s="98" t="s">
        <v>527</v>
      </c>
      <c r="B87" s="85" t="s">
        <v>379</v>
      </c>
      <c r="C87" s="86"/>
      <c r="D87" s="86"/>
      <c r="E87" s="86"/>
      <c r="F87" s="86"/>
      <c r="G87" s="99" t="s">
        <v>528</v>
      </c>
      <c r="H87" s="107">
        <v>69645.5</v>
      </c>
      <c r="I87" s="107">
        <v>0</v>
      </c>
      <c r="J87" s="107">
        <v>0</v>
      </c>
      <c r="K87" s="107">
        <v>69645.5</v>
      </c>
    </row>
    <row r="88" spans="1:11" x14ac:dyDescent="0.3">
      <c r="A88" s="98" t="s">
        <v>529</v>
      </c>
      <c r="B88" s="85" t="s">
        <v>379</v>
      </c>
      <c r="C88" s="86"/>
      <c r="D88" s="86"/>
      <c r="E88" s="86"/>
      <c r="F88" s="86"/>
      <c r="G88" s="99" t="s">
        <v>530</v>
      </c>
      <c r="H88" s="107">
        <v>451228.94</v>
      </c>
      <c r="I88" s="107">
        <v>0</v>
      </c>
      <c r="J88" s="107">
        <v>0</v>
      </c>
      <c r="K88" s="107">
        <v>451228.94</v>
      </c>
    </row>
    <row r="89" spans="1:11" x14ac:dyDescent="0.3">
      <c r="A89" s="98" t="s">
        <v>531</v>
      </c>
      <c r="B89" s="85" t="s">
        <v>379</v>
      </c>
      <c r="C89" s="86"/>
      <c r="D89" s="86"/>
      <c r="E89" s="86"/>
      <c r="F89" s="86"/>
      <c r="G89" s="99" t="s">
        <v>532</v>
      </c>
      <c r="H89" s="107">
        <v>385830.13</v>
      </c>
      <c r="I89" s="107">
        <v>0</v>
      </c>
      <c r="J89" s="107">
        <v>0</v>
      </c>
      <c r="K89" s="107">
        <v>385830.13</v>
      </c>
    </row>
    <row r="90" spans="1:11" x14ac:dyDescent="0.3">
      <c r="A90" s="98" t="s">
        <v>533</v>
      </c>
      <c r="B90" s="85" t="s">
        <v>379</v>
      </c>
      <c r="C90" s="86"/>
      <c r="D90" s="86"/>
      <c r="E90" s="86"/>
      <c r="F90" s="86"/>
      <c r="G90" s="99" t="s">
        <v>534</v>
      </c>
      <c r="H90" s="107">
        <v>1056700</v>
      </c>
      <c r="I90" s="107">
        <v>0</v>
      </c>
      <c r="J90" s="107">
        <v>0</v>
      </c>
      <c r="K90" s="107">
        <v>1056700</v>
      </c>
    </row>
    <row r="91" spans="1:11" x14ac:dyDescent="0.3">
      <c r="A91" s="98" t="s">
        <v>535</v>
      </c>
      <c r="B91" s="85" t="s">
        <v>379</v>
      </c>
      <c r="C91" s="86"/>
      <c r="D91" s="86"/>
      <c r="E91" s="86"/>
      <c r="F91" s="86"/>
      <c r="G91" s="99" t="s">
        <v>536</v>
      </c>
      <c r="H91" s="107">
        <v>463740.7</v>
      </c>
      <c r="I91" s="107">
        <v>0</v>
      </c>
      <c r="J91" s="107">
        <v>0</v>
      </c>
      <c r="K91" s="107">
        <v>463740.7</v>
      </c>
    </row>
    <row r="92" spans="1:11" x14ac:dyDescent="0.3">
      <c r="A92" s="98" t="s">
        <v>537</v>
      </c>
      <c r="B92" s="85" t="s">
        <v>379</v>
      </c>
      <c r="C92" s="86"/>
      <c r="D92" s="86"/>
      <c r="E92" s="86"/>
      <c r="F92" s="86"/>
      <c r="G92" s="99" t="s">
        <v>538</v>
      </c>
      <c r="H92" s="107">
        <v>-463740.7</v>
      </c>
      <c r="I92" s="107">
        <v>0</v>
      </c>
      <c r="J92" s="107">
        <v>0</v>
      </c>
      <c r="K92" s="107">
        <v>-463740.7</v>
      </c>
    </row>
    <row r="93" spans="1:11" x14ac:dyDescent="0.3">
      <c r="A93" s="101" t="s">
        <v>379</v>
      </c>
      <c r="B93" s="85" t="s">
        <v>379</v>
      </c>
      <c r="C93" s="86"/>
      <c r="D93" s="86"/>
      <c r="E93" s="86"/>
      <c r="F93" s="86"/>
      <c r="G93" s="102" t="s">
        <v>379</v>
      </c>
      <c r="H93" s="108"/>
      <c r="I93" s="108"/>
      <c r="J93" s="108"/>
      <c r="K93" s="108"/>
    </row>
    <row r="94" spans="1:11" x14ac:dyDescent="0.3">
      <c r="A94" s="93" t="s">
        <v>539</v>
      </c>
      <c r="B94" s="85" t="s">
        <v>379</v>
      </c>
      <c r="C94" s="86"/>
      <c r="D94" s="86"/>
      <c r="E94" s="94" t="s">
        <v>540</v>
      </c>
      <c r="F94" s="95"/>
      <c r="G94" s="95"/>
      <c r="H94" s="84">
        <v>-30317171.149999999</v>
      </c>
      <c r="I94" s="84">
        <v>0</v>
      </c>
      <c r="J94" s="84">
        <v>320045.15000000002</v>
      </c>
      <c r="K94" s="84">
        <v>-30637216.300000001</v>
      </c>
    </row>
    <row r="95" spans="1:11" x14ac:dyDescent="0.3">
      <c r="A95" s="93" t="s">
        <v>541</v>
      </c>
      <c r="B95" s="85" t="s">
        <v>379</v>
      </c>
      <c r="C95" s="86"/>
      <c r="D95" s="86"/>
      <c r="E95" s="86"/>
      <c r="F95" s="94" t="s">
        <v>540</v>
      </c>
      <c r="G95" s="95"/>
      <c r="H95" s="84">
        <v>-30317171.149999999</v>
      </c>
      <c r="I95" s="84">
        <v>0</v>
      </c>
      <c r="J95" s="84">
        <v>320045.15000000002</v>
      </c>
      <c r="K95" s="84">
        <v>-30637216.300000001</v>
      </c>
    </row>
    <row r="96" spans="1:11" x14ac:dyDescent="0.3">
      <c r="A96" s="98" t="s">
        <v>542</v>
      </c>
      <c r="B96" s="85" t="s">
        <v>379</v>
      </c>
      <c r="C96" s="86"/>
      <c r="D96" s="86"/>
      <c r="E96" s="86"/>
      <c r="F96" s="86"/>
      <c r="G96" s="99" t="s">
        <v>543</v>
      </c>
      <c r="H96" s="107">
        <v>-1108963.1499999999</v>
      </c>
      <c r="I96" s="107">
        <v>0</v>
      </c>
      <c r="J96" s="107">
        <v>0</v>
      </c>
      <c r="K96" s="107">
        <v>-1108963.1499999999</v>
      </c>
    </row>
    <row r="97" spans="1:11" x14ac:dyDescent="0.3">
      <c r="A97" s="98" t="s">
        <v>544</v>
      </c>
      <c r="B97" s="85" t="s">
        <v>379</v>
      </c>
      <c r="C97" s="86"/>
      <c r="D97" s="86"/>
      <c r="E97" s="86"/>
      <c r="F97" s="86"/>
      <c r="G97" s="99" t="s">
        <v>545</v>
      </c>
      <c r="H97" s="107">
        <v>-1384415.78</v>
      </c>
      <c r="I97" s="107">
        <v>0</v>
      </c>
      <c r="J97" s="107">
        <v>59117.599999999999</v>
      </c>
      <c r="K97" s="107">
        <v>-1443533.38</v>
      </c>
    </row>
    <row r="98" spans="1:11" x14ac:dyDescent="0.3">
      <c r="A98" s="98" t="s">
        <v>546</v>
      </c>
      <c r="B98" s="85" t="s">
        <v>379</v>
      </c>
      <c r="C98" s="86"/>
      <c r="D98" s="86"/>
      <c r="E98" s="86"/>
      <c r="F98" s="86"/>
      <c r="G98" s="99" t="s">
        <v>547</v>
      </c>
      <c r="H98" s="107">
        <v>-817290.32</v>
      </c>
      <c r="I98" s="107">
        <v>0</v>
      </c>
      <c r="J98" s="107">
        <v>5063.79</v>
      </c>
      <c r="K98" s="107">
        <v>-822354.11</v>
      </c>
    </row>
    <row r="99" spans="1:11" x14ac:dyDescent="0.3">
      <c r="A99" s="98" t="s">
        <v>548</v>
      </c>
      <c r="B99" s="85" t="s">
        <v>379</v>
      </c>
      <c r="C99" s="86"/>
      <c r="D99" s="86"/>
      <c r="E99" s="86"/>
      <c r="F99" s="86"/>
      <c r="G99" s="99" t="s">
        <v>549</v>
      </c>
      <c r="H99" s="107">
        <v>-759111.34</v>
      </c>
      <c r="I99" s="107">
        <v>0</v>
      </c>
      <c r="J99" s="107">
        <v>0</v>
      </c>
      <c r="K99" s="107">
        <v>-759111.34</v>
      </c>
    </row>
    <row r="100" spans="1:11" x14ac:dyDescent="0.3">
      <c r="A100" s="98" t="s">
        <v>550</v>
      </c>
      <c r="B100" s="85" t="s">
        <v>379</v>
      </c>
      <c r="C100" s="86"/>
      <c r="D100" s="86"/>
      <c r="E100" s="86"/>
      <c r="F100" s="86"/>
      <c r="G100" s="99" t="s">
        <v>551</v>
      </c>
      <c r="H100" s="107">
        <v>-2484549.87</v>
      </c>
      <c r="I100" s="107">
        <v>0</v>
      </c>
      <c r="J100" s="107">
        <v>137253.04999999999</v>
      </c>
      <c r="K100" s="107">
        <v>-2621802.92</v>
      </c>
    </row>
    <row r="101" spans="1:11" x14ac:dyDescent="0.3">
      <c r="A101" s="98" t="s">
        <v>552</v>
      </c>
      <c r="B101" s="85" t="s">
        <v>379</v>
      </c>
      <c r="C101" s="86"/>
      <c r="D101" s="86"/>
      <c r="E101" s="86"/>
      <c r="F101" s="86"/>
      <c r="G101" s="99" t="s">
        <v>553</v>
      </c>
      <c r="H101" s="107">
        <v>-66896.14</v>
      </c>
      <c r="I101" s="107">
        <v>0</v>
      </c>
      <c r="J101" s="107">
        <v>645.27</v>
      </c>
      <c r="K101" s="107">
        <v>-67541.41</v>
      </c>
    </row>
    <row r="102" spans="1:11" x14ac:dyDescent="0.3">
      <c r="A102" s="98" t="s">
        <v>554</v>
      </c>
      <c r="B102" s="85" t="s">
        <v>379</v>
      </c>
      <c r="C102" s="86"/>
      <c r="D102" s="86"/>
      <c r="E102" s="86"/>
      <c r="F102" s="86"/>
      <c r="G102" s="99" t="s">
        <v>555</v>
      </c>
      <c r="H102" s="107">
        <v>-350327.15</v>
      </c>
      <c r="I102" s="107">
        <v>0</v>
      </c>
      <c r="J102" s="107">
        <v>0</v>
      </c>
      <c r="K102" s="107">
        <v>-350327.15</v>
      </c>
    </row>
    <row r="103" spans="1:11" x14ac:dyDescent="0.3">
      <c r="A103" s="98" t="s">
        <v>556</v>
      </c>
      <c r="B103" s="85" t="s">
        <v>379</v>
      </c>
      <c r="C103" s="86"/>
      <c r="D103" s="86"/>
      <c r="E103" s="86"/>
      <c r="F103" s="86"/>
      <c r="G103" s="99" t="s">
        <v>557</v>
      </c>
      <c r="H103" s="107">
        <v>-48104.38</v>
      </c>
      <c r="I103" s="107">
        <v>0</v>
      </c>
      <c r="J103" s="107">
        <v>0</v>
      </c>
      <c r="K103" s="107">
        <v>-48104.38</v>
      </c>
    </row>
    <row r="104" spans="1:11" x14ac:dyDescent="0.3">
      <c r="A104" s="98" t="s">
        <v>558</v>
      </c>
      <c r="B104" s="85" t="s">
        <v>379</v>
      </c>
      <c r="C104" s="86"/>
      <c r="D104" s="86"/>
      <c r="E104" s="86"/>
      <c r="F104" s="86"/>
      <c r="G104" s="99" t="s">
        <v>559</v>
      </c>
      <c r="H104" s="107">
        <v>-584788.54</v>
      </c>
      <c r="I104" s="107">
        <v>0</v>
      </c>
      <c r="J104" s="107">
        <v>0</v>
      </c>
      <c r="K104" s="107">
        <v>-584788.54</v>
      </c>
    </row>
    <row r="105" spans="1:11" x14ac:dyDescent="0.3">
      <c r="A105" s="98" t="s">
        <v>560</v>
      </c>
      <c r="B105" s="85" t="s">
        <v>379</v>
      </c>
      <c r="C105" s="86"/>
      <c r="D105" s="86"/>
      <c r="E105" s="86"/>
      <c r="F105" s="86"/>
      <c r="G105" s="99" t="s">
        <v>561</v>
      </c>
      <c r="H105" s="107">
        <v>-544168.26</v>
      </c>
      <c r="I105" s="107">
        <v>0</v>
      </c>
      <c r="J105" s="107">
        <v>483.63</v>
      </c>
      <c r="K105" s="107">
        <v>-544651.89</v>
      </c>
    </row>
    <row r="106" spans="1:11" x14ac:dyDescent="0.3">
      <c r="A106" s="98" t="s">
        <v>562</v>
      </c>
      <c r="B106" s="85" t="s">
        <v>379</v>
      </c>
      <c r="C106" s="86"/>
      <c r="D106" s="86"/>
      <c r="E106" s="86"/>
      <c r="F106" s="86"/>
      <c r="G106" s="99" t="s">
        <v>563</v>
      </c>
      <c r="H106" s="107">
        <v>-120178.97</v>
      </c>
      <c r="I106" s="107">
        <v>0</v>
      </c>
      <c r="J106" s="107">
        <v>0</v>
      </c>
      <c r="K106" s="107">
        <v>-120178.97</v>
      </c>
    </row>
    <row r="107" spans="1:11" x14ac:dyDescent="0.3">
      <c r="A107" s="98" t="s">
        <v>564</v>
      </c>
      <c r="B107" s="85" t="s">
        <v>379</v>
      </c>
      <c r="C107" s="86"/>
      <c r="D107" s="86"/>
      <c r="E107" s="86"/>
      <c r="F107" s="86"/>
      <c r="G107" s="99" t="s">
        <v>565</v>
      </c>
      <c r="H107" s="107">
        <v>-31828.44</v>
      </c>
      <c r="I107" s="107">
        <v>0</v>
      </c>
      <c r="J107" s="107">
        <v>0</v>
      </c>
      <c r="K107" s="107">
        <v>-31828.44</v>
      </c>
    </row>
    <row r="108" spans="1:11" x14ac:dyDescent="0.3">
      <c r="A108" s="98" t="s">
        <v>566</v>
      </c>
      <c r="B108" s="85" t="s">
        <v>379</v>
      </c>
      <c r="C108" s="86"/>
      <c r="D108" s="86"/>
      <c r="E108" s="86"/>
      <c r="F108" s="86"/>
      <c r="G108" s="99" t="s">
        <v>567</v>
      </c>
      <c r="H108" s="107">
        <v>-525406.35</v>
      </c>
      <c r="I108" s="107">
        <v>0</v>
      </c>
      <c r="J108" s="107">
        <v>0</v>
      </c>
      <c r="K108" s="107">
        <v>-525406.35</v>
      </c>
    </row>
    <row r="109" spans="1:11" x14ac:dyDescent="0.3">
      <c r="A109" s="98" t="s">
        <v>568</v>
      </c>
      <c r="B109" s="85" t="s">
        <v>379</v>
      </c>
      <c r="C109" s="86"/>
      <c r="D109" s="86"/>
      <c r="E109" s="86"/>
      <c r="F109" s="86"/>
      <c r="G109" s="99" t="s">
        <v>569</v>
      </c>
      <c r="H109" s="107">
        <v>-2366873.98</v>
      </c>
      <c r="I109" s="107">
        <v>0</v>
      </c>
      <c r="J109" s="107">
        <v>28326.32</v>
      </c>
      <c r="K109" s="107">
        <v>-2395200.2999999998</v>
      </c>
    </row>
    <row r="110" spans="1:11" x14ac:dyDescent="0.3">
      <c r="A110" s="98" t="s">
        <v>570</v>
      </c>
      <c r="B110" s="85" t="s">
        <v>379</v>
      </c>
      <c r="C110" s="86"/>
      <c r="D110" s="86"/>
      <c r="E110" s="86"/>
      <c r="F110" s="86"/>
      <c r="G110" s="99" t="s">
        <v>571</v>
      </c>
      <c r="H110" s="107">
        <v>-5227282.8099999996</v>
      </c>
      <c r="I110" s="107">
        <v>0</v>
      </c>
      <c r="J110" s="107">
        <v>7345.76</v>
      </c>
      <c r="K110" s="107">
        <v>-5234628.57</v>
      </c>
    </row>
    <row r="111" spans="1:11" x14ac:dyDescent="0.3">
      <c r="A111" s="98" t="s">
        <v>572</v>
      </c>
      <c r="B111" s="85" t="s">
        <v>379</v>
      </c>
      <c r="C111" s="86"/>
      <c r="D111" s="86"/>
      <c r="E111" s="86"/>
      <c r="F111" s="86"/>
      <c r="G111" s="99" t="s">
        <v>573</v>
      </c>
      <c r="H111" s="107">
        <v>-1212201.95</v>
      </c>
      <c r="I111" s="107">
        <v>0</v>
      </c>
      <c r="J111" s="107">
        <v>3517.02</v>
      </c>
      <c r="K111" s="107">
        <v>-1215718.97</v>
      </c>
    </row>
    <row r="112" spans="1:11" x14ac:dyDescent="0.3">
      <c r="A112" s="98" t="s">
        <v>574</v>
      </c>
      <c r="B112" s="85" t="s">
        <v>379</v>
      </c>
      <c r="C112" s="86"/>
      <c r="D112" s="86"/>
      <c r="E112" s="86"/>
      <c r="F112" s="86"/>
      <c r="G112" s="99" t="s">
        <v>575</v>
      </c>
      <c r="H112" s="107">
        <v>-5362060.49</v>
      </c>
      <c r="I112" s="107">
        <v>0</v>
      </c>
      <c r="J112" s="107">
        <v>29402.92</v>
      </c>
      <c r="K112" s="107">
        <v>-5391463.4100000001</v>
      </c>
    </row>
    <row r="113" spans="1:11" x14ac:dyDescent="0.3">
      <c r="A113" s="98" t="s">
        <v>576</v>
      </c>
      <c r="B113" s="85" t="s">
        <v>379</v>
      </c>
      <c r="C113" s="86"/>
      <c r="D113" s="86"/>
      <c r="E113" s="86"/>
      <c r="F113" s="86"/>
      <c r="G113" s="99" t="s">
        <v>577</v>
      </c>
      <c r="H113" s="107">
        <v>-272704.96000000002</v>
      </c>
      <c r="I113" s="107">
        <v>0</v>
      </c>
      <c r="J113" s="107">
        <v>1125.8499999999999</v>
      </c>
      <c r="K113" s="107">
        <v>-273830.81</v>
      </c>
    </row>
    <row r="114" spans="1:11" x14ac:dyDescent="0.3">
      <c r="A114" s="98" t="s">
        <v>578</v>
      </c>
      <c r="B114" s="85" t="s">
        <v>379</v>
      </c>
      <c r="C114" s="86"/>
      <c r="D114" s="86"/>
      <c r="E114" s="86"/>
      <c r="F114" s="86"/>
      <c r="G114" s="99" t="s">
        <v>579</v>
      </c>
      <c r="H114" s="107">
        <v>-2754232.64</v>
      </c>
      <c r="I114" s="107">
        <v>0</v>
      </c>
      <c r="J114" s="107">
        <v>5614.83</v>
      </c>
      <c r="K114" s="107">
        <v>-2759847.47</v>
      </c>
    </row>
    <row r="115" spans="1:11" x14ac:dyDescent="0.3">
      <c r="A115" s="98" t="s">
        <v>580</v>
      </c>
      <c r="B115" s="85" t="s">
        <v>379</v>
      </c>
      <c r="C115" s="86"/>
      <c r="D115" s="86"/>
      <c r="E115" s="86"/>
      <c r="F115" s="86"/>
      <c r="G115" s="99" t="s">
        <v>581</v>
      </c>
      <c r="H115" s="107">
        <v>-3832172.58</v>
      </c>
      <c r="I115" s="107">
        <v>0</v>
      </c>
      <c r="J115" s="107">
        <v>0</v>
      </c>
      <c r="K115" s="107">
        <v>-3832172.58</v>
      </c>
    </row>
    <row r="116" spans="1:11" x14ac:dyDescent="0.3">
      <c r="A116" s="98" t="s">
        <v>582</v>
      </c>
      <c r="B116" s="85" t="s">
        <v>379</v>
      </c>
      <c r="C116" s="86"/>
      <c r="D116" s="86"/>
      <c r="E116" s="86"/>
      <c r="F116" s="86"/>
      <c r="G116" s="99" t="s">
        <v>583</v>
      </c>
      <c r="H116" s="107">
        <v>-174389.91</v>
      </c>
      <c r="I116" s="107">
        <v>0</v>
      </c>
      <c r="J116" s="107">
        <v>0</v>
      </c>
      <c r="K116" s="107">
        <v>-174389.91</v>
      </c>
    </row>
    <row r="117" spans="1:11" x14ac:dyDescent="0.3">
      <c r="A117" s="98" t="s">
        <v>584</v>
      </c>
      <c r="B117" s="85" t="s">
        <v>379</v>
      </c>
      <c r="C117" s="86"/>
      <c r="D117" s="86"/>
      <c r="E117" s="86"/>
      <c r="F117" s="86"/>
      <c r="G117" s="99" t="s">
        <v>585</v>
      </c>
      <c r="H117" s="107">
        <v>-159254.23000000001</v>
      </c>
      <c r="I117" s="107">
        <v>0</v>
      </c>
      <c r="J117" s="107">
        <v>9520.67</v>
      </c>
      <c r="K117" s="107">
        <v>-168774.9</v>
      </c>
    </row>
    <row r="118" spans="1:11" x14ac:dyDescent="0.3">
      <c r="A118" s="98" t="s">
        <v>586</v>
      </c>
      <c r="B118" s="85" t="s">
        <v>379</v>
      </c>
      <c r="C118" s="86"/>
      <c r="D118" s="86"/>
      <c r="E118" s="86"/>
      <c r="F118" s="86"/>
      <c r="G118" s="99" t="s">
        <v>587</v>
      </c>
      <c r="H118" s="107">
        <v>-32602.85</v>
      </c>
      <c r="I118" s="107">
        <v>0</v>
      </c>
      <c r="J118" s="107">
        <v>460.48</v>
      </c>
      <c r="K118" s="107">
        <v>-33063.33</v>
      </c>
    </row>
    <row r="119" spans="1:11" x14ac:dyDescent="0.3">
      <c r="A119" s="98" t="s">
        <v>588</v>
      </c>
      <c r="B119" s="85" t="s">
        <v>379</v>
      </c>
      <c r="C119" s="86"/>
      <c r="D119" s="86"/>
      <c r="E119" s="86"/>
      <c r="F119" s="86"/>
      <c r="G119" s="99" t="s">
        <v>589</v>
      </c>
      <c r="H119" s="107">
        <v>-35839.120000000003</v>
      </c>
      <c r="I119" s="107">
        <v>0</v>
      </c>
      <c r="J119" s="107">
        <v>7664.71</v>
      </c>
      <c r="K119" s="107">
        <v>-43503.83</v>
      </c>
    </row>
    <row r="120" spans="1:11" x14ac:dyDescent="0.3">
      <c r="A120" s="98" t="s">
        <v>590</v>
      </c>
      <c r="B120" s="85" t="s">
        <v>379</v>
      </c>
      <c r="C120" s="86"/>
      <c r="D120" s="86"/>
      <c r="E120" s="86"/>
      <c r="F120" s="86"/>
      <c r="G120" s="99" t="s">
        <v>591</v>
      </c>
      <c r="H120" s="107">
        <v>-52262.720000000001</v>
      </c>
      <c r="I120" s="107">
        <v>0</v>
      </c>
      <c r="J120" s="107">
        <v>6553.83</v>
      </c>
      <c r="K120" s="107">
        <v>-58816.55</v>
      </c>
    </row>
    <row r="121" spans="1:11" x14ac:dyDescent="0.3">
      <c r="A121" s="98" t="s">
        <v>592</v>
      </c>
      <c r="B121" s="85" t="s">
        <v>379</v>
      </c>
      <c r="C121" s="86"/>
      <c r="D121" s="86"/>
      <c r="E121" s="86"/>
      <c r="F121" s="86"/>
      <c r="G121" s="99" t="s">
        <v>593</v>
      </c>
      <c r="H121" s="107">
        <v>-9264.2199999999993</v>
      </c>
      <c r="I121" s="107">
        <v>0</v>
      </c>
      <c r="J121" s="107">
        <v>17949.419999999998</v>
      </c>
      <c r="K121" s="107">
        <v>-27213.64</v>
      </c>
    </row>
    <row r="122" spans="1:11" x14ac:dyDescent="0.3">
      <c r="A122" s="101" t="s">
        <v>379</v>
      </c>
      <c r="B122" s="85" t="s">
        <v>379</v>
      </c>
      <c r="C122" s="86"/>
      <c r="D122" s="86"/>
      <c r="E122" s="86"/>
      <c r="F122" s="86"/>
      <c r="G122" s="102" t="s">
        <v>379</v>
      </c>
      <c r="H122" s="108"/>
      <c r="I122" s="108"/>
      <c r="J122" s="108"/>
      <c r="K122" s="108"/>
    </row>
    <row r="123" spans="1:11" x14ac:dyDescent="0.3">
      <c r="A123" s="93" t="s">
        <v>594</v>
      </c>
      <c r="B123" s="85" t="s">
        <v>379</v>
      </c>
      <c r="C123" s="86"/>
      <c r="D123" s="86"/>
      <c r="E123" s="94" t="s">
        <v>595</v>
      </c>
      <c r="F123" s="95"/>
      <c r="G123" s="95"/>
      <c r="H123" s="84">
        <v>335767.8</v>
      </c>
      <c r="I123" s="84">
        <v>0</v>
      </c>
      <c r="J123" s="84">
        <v>5872.2</v>
      </c>
      <c r="K123" s="84">
        <v>329895.59999999998</v>
      </c>
    </row>
    <row r="124" spans="1:11" x14ac:dyDescent="0.3">
      <c r="A124" s="93" t="s">
        <v>596</v>
      </c>
      <c r="B124" s="85" t="s">
        <v>379</v>
      </c>
      <c r="C124" s="86"/>
      <c r="D124" s="86"/>
      <c r="E124" s="86"/>
      <c r="F124" s="94" t="s">
        <v>595</v>
      </c>
      <c r="G124" s="95"/>
      <c r="H124" s="84">
        <v>882788.32</v>
      </c>
      <c r="I124" s="84">
        <v>0</v>
      </c>
      <c r="J124" s="84">
        <v>0</v>
      </c>
      <c r="K124" s="84">
        <v>882788.32</v>
      </c>
    </row>
    <row r="125" spans="1:11" x14ac:dyDescent="0.3">
      <c r="A125" s="98" t="s">
        <v>597</v>
      </c>
      <c r="B125" s="85" t="s">
        <v>379</v>
      </c>
      <c r="C125" s="86"/>
      <c r="D125" s="86"/>
      <c r="E125" s="86"/>
      <c r="F125" s="86"/>
      <c r="G125" s="99" t="s">
        <v>598</v>
      </c>
      <c r="H125" s="107">
        <v>759470.32</v>
      </c>
      <c r="I125" s="107">
        <v>0</v>
      </c>
      <c r="J125" s="107">
        <v>0</v>
      </c>
      <c r="K125" s="107">
        <v>759470.32</v>
      </c>
    </row>
    <row r="126" spans="1:11" x14ac:dyDescent="0.3">
      <c r="A126" s="98" t="s">
        <v>599</v>
      </c>
      <c r="B126" s="85" t="s">
        <v>379</v>
      </c>
      <c r="C126" s="86"/>
      <c r="D126" s="86"/>
      <c r="E126" s="86"/>
      <c r="F126" s="86"/>
      <c r="G126" s="99" t="s">
        <v>600</v>
      </c>
      <c r="H126" s="107">
        <v>113798</v>
      </c>
      <c r="I126" s="107">
        <v>0</v>
      </c>
      <c r="J126" s="107">
        <v>0</v>
      </c>
      <c r="K126" s="107">
        <v>113798</v>
      </c>
    </row>
    <row r="127" spans="1:11" x14ac:dyDescent="0.3">
      <c r="A127" s="98" t="s">
        <v>601</v>
      </c>
      <c r="B127" s="85" t="s">
        <v>379</v>
      </c>
      <c r="C127" s="86"/>
      <c r="D127" s="86"/>
      <c r="E127" s="86"/>
      <c r="F127" s="86"/>
      <c r="G127" s="99" t="s">
        <v>602</v>
      </c>
      <c r="H127" s="107">
        <v>9520</v>
      </c>
      <c r="I127" s="107">
        <v>0</v>
      </c>
      <c r="J127" s="107">
        <v>0</v>
      </c>
      <c r="K127" s="107">
        <v>9520</v>
      </c>
    </row>
    <row r="128" spans="1:11" x14ac:dyDescent="0.3">
      <c r="A128" s="101" t="s">
        <v>379</v>
      </c>
      <c r="B128" s="85" t="s">
        <v>379</v>
      </c>
      <c r="C128" s="86"/>
      <c r="D128" s="86"/>
      <c r="E128" s="86"/>
      <c r="F128" s="86"/>
      <c r="G128" s="102" t="s">
        <v>379</v>
      </c>
      <c r="H128" s="108"/>
      <c r="I128" s="108"/>
      <c r="J128" s="108"/>
      <c r="K128" s="108"/>
    </row>
    <row r="129" spans="1:11" x14ac:dyDescent="0.3">
      <c r="A129" s="93" t="s">
        <v>603</v>
      </c>
      <c r="B129" s="85" t="s">
        <v>379</v>
      </c>
      <c r="C129" s="86"/>
      <c r="D129" s="86"/>
      <c r="E129" s="86"/>
      <c r="F129" s="94" t="s">
        <v>604</v>
      </c>
      <c r="G129" s="95"/>
      <c r="H129" s="84">
        <v>-547020.52</v>
      </c>
      <c r="I129" s="84">
        <v>0</v>
      </c>
      <c r="J129" s="84">
        <v>5872.2</v>
      </c>
      <c r="K129" s="84">
        <v>-552892.72</v>
      </c>
    </row>
    <row r="130" spans="1:11" x14ac:dyDescent="0.3">
      <c r="A130" s="98" t="s">
        <v>605</v>
      </c>
      <c r="B130" s="85" t="s">
        <v>379</v>
      </c>
      <c r="C130" s="86"/>
      <c r="D130" s="86"/>
      <c r="E130" s="86"/>
      <c r="F130" s="86"/>
      <c r="G130" s="99" t="s">
        <v>606</v>
      </c>
      <c r="H130" s="107">
        <v>-423702.52</v>
      </c>
      <c r="I130" s="107">
        <v>0</v>
      </c>
      <c r="J130" s="107">
        <v>5872.2</v>
      </c>
      <c r="K130" s="107">
        <v>-429574.72</v>
      </c>
    </row>
    <row r="131" spans="1:11" x14ac:dyDescent="0.3">
      <c r="A131" s="98" t="s">
        <v>607</v>
      </c>
      <c r="B131" s="85" t="s">
        <v>379</v>
      </c>
      <c r="C131" s="86"/>
      <c r="D131" s="86"/>
      <c r="E131" s="86"/>
      <c r="F131" s="86"/>
      <c r="G131" s="99" t="s">
        <v>608</v>
      </c>
      <c r="H131" s="107">
        <v>-9520</v>
      </c>
      <c r="I131" s="107">
        <v>0</v>
      </c>
      <c r="J131" s="107">
        <v>0</v>
      </c>
      <c r="K131" s="107">
        <v>-9520</v>
      </c>
    </row>
    <row r="132" spans="1:11" x14ac:dyDescent="0.3">
      <c r="A132" s="98" t="s">
        <v>609</v>
      </c>
      <c r="B132" s="85" t="s">
        <v>379</v>
      </c>
      <c r="C132" s="86"/>
      <c r="D132" s="86"/>
      <c r="E132" s="86"/>
      <c r="F132" s="86"/>
      <c r="G132" s="99" t="s">
        <v>610</v>
      </c>
      <c r="H132" s="107">
        <v>-113798</v>
      </c>
      <c r="I132" s="107">
        <v>0</v>
      </c>
      <c r="J132" s="107">
        <v>0</v>
      </c>
      <c r="K132" s="107">
        <v>-113798</v>
      </c>
    </row>
    <row r="133" spans="1:11" x14ac:dyDescent="0.3">
      <c r="A133" s="101" t="s">
        <v>379</v>
      </c>
      <c r="B133" s="85" t="s">
        <v>379</v>
      </c>
      <c r="C133" s="86"/>
      <c r="D133" s="86"/>
      <c r="E133" s="86"/>
      <c r="F133" s="86"/>
      <c r="G133" s="102" t="s">
        <v>379</v>
      </c>
      <c r="H133" s="108"/>
      <c r="I133" s="108"/>
      <c r="J133" s="108"/>
      <c r="K133" s="108"/>
    </row>
    <row r="134" spans="1:11" x14ac:dyDescent="0.3">
      <c r="A134" s="93" t="s">
        <v>611</v>
      </c>
      <c r="B134" s="85" t="s">
        <v>379</v>
      </c>
      <c r="C134" s="86"/>
      <c r="D134" s="86"/>
      <c r="E134" s="94" t="s">
        <v>612</v>
      </c>
      <c r="F134" s="95"/>
      <c r="G134" s="95"/>
      <c r="H134" s="84">
        <v>87471</v>
      </c>
      <c r="I134" s="84">
        <v>0</v>
      </c>
      <c r="J134" s="84">
        <v>0</v>
      </c>
      <c r="K134" s="84">
        <v>87471</v>
      </c>
    </row>
    <row r="135" spans="1:11" x14ac:dyDescent="0.3">
      <c r="A135" s="93" t="s">
        <v>613</v>
      </c>
      <c r="B135" s="85" t="s">
        <v>379</v>
      </c>
      <c r="C135" s="86"/>
      <c r="D135" s="86"/>
      <c r="E135" s="86"/>
      <c r="F135" s="94" t="s">
        <v>612</v>
      </c>
      <c r="G135" s="95"/>
      <c r="H135" s="84">
        <v>87471</v>
      </c>
      <c r="I135" s="84">
        <v>0</v>
      </c>
      <c r="J135" s="84">
        <v>0</v>
      </c>
      <c r="K135" s="84">
        <v>87471</v>
      </c>
    </row>
    <row r="136" spans="1:11" x14ac:dyDescent="0.3">
      <c r="A136" s="98" t="s">
        <v>614</v>
      </c>
      <c r="B136" s="85" t="s">
        <v>379</v>
      </c>
      <c r="C136" s="86"/>
      <c r="D136" s="86"/>
      <c r="E136" s="86"/>
      <c r="F136" s="86"/>
      <c r="G136" s="99" t="s">
        <v>615</v>
      </c>
      <c r="H136" s="107">
        <v>87471</v>
      </c>
      <c r="I136" s="107">
        <v>0</v>
      </c>
      <c r="J136" s="107">
        <v>0</v>
      </c>
      <c r="K136" s="107">
        <v>87471</v>
      </c>
    </row>
    <row r="138" spans="1:11" x14ac:dyDescent="0.3">
      <c r="A138" s="93" t="s">
        <v>616</v>
      </c>
      <c r="B138" s="85" t="s">
        <v>379</v>
      </c>
      <c r="C138" s="86"/>
      <c r="D138" s="94" t="s">
        <v>617</v>
      </c>
      <c r="E138" s="95"/>
      <c r="F138" s="95"/>
      <c r="G138" s="95"/>
      <c r="H138" s="84">
        <v>9654554.6899999995</v>
      </c>
      <c r="I138" s="84">
        <v>0</v>
      </c>
      <c r="J138" s="84">
        <v>0</v>
      </c>
      <c r="K138" s="84">
        <v>9654554.6899999995</v>
      </c>
    </row>
    <row r="139" spans="1:11" x14ac:dyDescent="0.3">
      <c r="A139" s="93" t="s">
        <v>618</v>
      </c>
      <c r="B139" s="85" t="s">
        <v>379</v>
      </c>
      <c r="C139" s="86"/>
      <c r="D139" s="86"/>
      <c r="E139" s="94" t="s">
        <v>617</v>
      </c>
      <c r="F139" s="95"/>
      <c r="G139" s="95"/>
      <c r="H139" s="84">
        <v>9654554.6899999995</v>
      </c>
      <c r="I139" s="84">
        <v>0</v>
      </c>
      <c r="J139" s="84">
        <v>0</v>
      </c>
      <c r="K139" s="84">
        <v>9654554.6899999995</v>
      </c>
    </row>
    <row r="140" spans="1:11" x14ac:dyDescent="0.3">
      <c r="A140" s="93" t="s">
        <v>619</v>
      </c>
      <c r="B140" s="85" t="s">
        <v>379</v>
      </c>
      <c r="C140" s="86"/>
      <c r="D140" s="86"/>
      <c r="E140" s="86"/>
      <c r="F140" s="94" t="s">
        <v>620</v>
      </c>
      <c r="G140" s="95"/>
      <c r="H140" s="84">
        <v>9654554.6899999995</v>
      </c>
      <c r="I140" s="84">
        <v>0</v>
      </c>
      <c r="J140" s="84">
        <v>0</v>
      </c>
      <c r="K140" s="84">
        <v>9654554.6899999995</v>
      </c>
    </row>
    <row r="141" spans="1:11" x14ac:dyDescent="0.3">
      <c r="A141" s="98" t="s">
        <v>621</v>
      </c>
      <c r="B141" s="85" t="s">
        <v>379</v>
      </c>
      <c r="C141" s="86"/>
      <c r="D141" s="86"/>
      <c r="E141" s="86"/>
      <c r="F141" s="86"/>
      <c r="G141" s="99" t="s">
        <v>492</v>
      </c>
      <c r="H141" s="107">
        <v>29585</v>
      </c>
      <c r="I141" s="107">
        <v>0</v>
      </c>
      <c r="J141" s="107">
        <v>0</v>
      </c>
      <c r="K141" s="107">
        <v>29585</v>
      </c>
    </row>
    <row r="142" spans="1:11" x14ac:dyDescent="0.3">
      <c r="A142" s="98" t="s">
        <v>622</v>
      </c>
      <c r="B142" s="85" t="s">
        <v>379</v>
      </c>
      <c r="C142" s="86"/>
      <c r="D142" s="86"/>
      <c r="E142" s="86"/>
      <c r="F142" s="86"/>
      <c r="G142" s="99" t="s">
        <v>623</v>
      </c>
      <c r="H142" s="107">
        <v>1267564.69</v>
      </c>
      <c r="I142" s="107">
        <v>0</v>
      </c>
      <c r="J142" s="107">
        <v>0</v>
      </c>
      <c r="K142" s="107">
        <v>1267564.69</v>
      </c>
    </row>
    <row r="143" spans="1:11" x14ac:dyDescent="0.3">
      <c r="A143" s="98" t="s">
        <v>624</v>
      </c>
      <c r="B143" s="85" t="s">
        <v>379</v>
      </c>
      <c r="C143" s="86"/>
      <c r="D143" s="86"/>
      <c r="E143" s="86"/>
      <c r="F143" s="86"/>
      <c r="G143" s="99" t="s">
        <v>625</v>
      </c>
      <c r="H143" s="107">
        <v>35000</v>
      </c>
      <c r="I143" s="107">
        <v>0</v>
      </c>
      <c r="J143" s="107">
        <v>0</v>
      </c>
      <c r="K143" s="107">
        <v>35000</v>
      </c>
    </row>
    <row r="144" spans="1:11" x14ac:dyDescent="0.3">
      <c r="A144" s="98" t="s">
        <v>626</v>
      </c>
      <c r="B144" s="85" t="s">
        <v>379</v>
      </c>
      <c r="C144" s="86"/>
      <c r="D144" s="86"/>
      <c r="E144" s="86"/>
      <c r="F144" s="86"/>
      <c r="G144" s="99" t="s">
        <v>627</v>
      </c>
      <c r="H144" s="107">
        <v>150000</v>
      </c>
      <c r="I144" s="107">
        <v>0</v>
      </c>
      <c r="J144" s="107">
        <v>0</v>
      </c>
      <c r="K144" s="107">
        <v>150000</v>
      </c>
    </row>
    <row r="145" spans="1:11" x14ac:dyDescent="0.3">
      <c r="A145" s="98" t="s">
        <v>628</v>
      </c>
      <c r="B145" s="85" t="s">
        <v>379</v>
      </c>
      <c r="C145" s="86"/>
      <c r="D145" s="86"/>
      <c r="E145" s="86"/>
      <c r="F145" s="86"/>
      <c r="G145" s="99" t="s">
        <v>629</v>
      </c>
      <c r="H145" s="107">
        <v>8172405</v>
      </c>
      <c r="I145" s="107">
        <v>0</v>
      </c>
      <c r="J145" s="107">
        <v>0</v>
      </c>
      <c r="K145" s="107">
        <v>8172405</v>
      </c>
    </row>
    <row r="146" spans="1:11" x14ac:dyDescent="0.3">
      <c r="A146" s="101" t="s">
        <v>379</v>
      </c>
      <c r="B146" s="85" t="s">
        <v>379</v>
      </c>
      <c r="C146" s="86"/>
      <c r="D146" s="86"/>
      <c r="E146" s="86"/>
      <c r="F146" s="86"/>
      <c r="G146" s="102" t="s">
        <v>379</v>
      </c>
      <c r="H146" s="108"/>
      <c r="I146" s="108"/>
      <c r="J146" s="108"/>
      <c r="K146" s="108"/>
    </row>
    <row r="147" spans="1:11" x14ac:dyDescent="0.3">
      <c r="A147" s="93" t="s">
        <v>630</v>
      </c>
      <c r="B147" s="94" t="s">
        <v>631</v>
      </c>
      <c r="C147" s="95"/>
      <c r="D147" s="95"/>
      <c r="E147" s="95"/>
      <c r="F147" s="95"/>
      <c r="G147" s="95"/>
      <c r="H147" s="84">
        <v>28617756.579999998</v>
      </c>
      <c r="I147" s="84">
        <v>3331348.33</v>
      </c>
      <c r="J147" s="84">
        <v>3826221.43</v>
      </c>
      <c r="K147" s="84">
        <v>29112629.68</v>
      </c>
    </row>
    <row r="148" spans="1:11" x14ac:dyDescent="0.3">
      <c r="A148" s="93" t="s">
        <v>632</v>
      </c>
      <c r="B148" s="97" t="s">
        <v>379</v>
      </c>
      <c r="C148" s="94" t="s">
        <v>633</v>
      </c>
      <c r="D148" s="95"/>
      <c r="E148" s="95"/>
      <c r="F148" s="95"/>
      <c r="G148" s="95"/>
      <c r="H148" s="84">
        <v>6075695.8600000003</v>
      </c>
      <c r="I148" s="84">
        <v>2544803.38</v>
      </c>
      <c r="J148" s="84">
        <v>3359045.94</v>
      </c>
      <c r="K148" s="84">
        <v>6889938.4199999999</v>
      </c>
    </row>
    <row r="149" spans="1:11" x14ac:dyDescent="0.3">
      <c r="A149" s="93" t="s">
        <v>634</v>
      </c>
      <c r="B149" s="85" t="s">
        <v>379</v>
      </c>
      <c r="C149" s="86"/>
      <c r="D149" s="94" t="s">
        <v>635</v>
      </c>
      <c r="E149" s="95"/>
      <c r="F149" s="95"/>
      <c r="G149" s="95"/>
      <c r="H149" s="84">
        <v>1001221.81</v>
      </c>
      <c r="I149" s="84">
        <v>1512927.08</v>
      </c>
      <c r="J149" s="84">
        <v>2044625.68</v>
      </c>
      <c r="K149" s="84">
        <v>1532920.41</v>
      </c>
    </row>
    <row r="150" spans="1:11" x14ac:dyDescent="0.3">
      <c r="A150" s="93" t="s">
        <v>636</v>
      </c>
      <c r="B150" s="85" t="s">
        <v>379</v>
      </c>
      <c r="C150" s="86"/>
      <c r="D150" s="86"/>
      <c r="E150" s="94" t="s">
        <v>637</v>
      </c>
      <c r="F150" s="95"/>
      <c r="G150" s="95"/>
      <c r="H150" s="84">
        <v>761156.03</v>
      </c>
      <c r="I150" s="84">
        <v>1167924.56</v>
      </c>
      <c r="J150" s="84">
        <v>1190933.04</v>
      </c>
      <c r="K150" s="84">
        <v>784164.51</v>
      </c>
    </row>
    <row r="151" spans="1:11" x14ac:dyDescent="0.3">
      <c r="A151" s="93" t="s">
        <v>638</v>
      </c>
      <c r="B151" s="85" t="s">
        <v>379</v>
      </c>
      <c r="C151" s="86"/>
      <c r="D151" s="86"/>
      <c r="E151" s="86"/>
      <c r="F151" s="94" t="s">
        <v>637</v>
      </c>
      <c r="G151" s="95"/>
      <c r="H151" s="84">
        <v>761156.03</v>
      </c>
      <c r="I151" s="84">
        <v>1167924.56</v>
      </c>
      <c r="J151" s="84">
        <v>1190933.04</v>
      </c>
      <c r="K151" s="84">
        <v>784164.51</v>
      </c>
    </row>
    <row r="152" spans="1:11" x14ac:dyDescent="0.3">
      <c r="A152" s="98" t="s">
        <v>639</v>
      </c>
      <c r="B152" s="85" t="s">
        <v>379</v>
      </c>
      <c r="C152" s="86"/>
      <c r="D152" s="86"/>
      <c r="E152" s="86"/>
      <c r="F152" s="86"/>
      <c r="G152" s="99" t="s">
        <v>640</v>
      </c>
      <c r="H152" s="107">
        <v>0</v>
      </c>
      <c r="I152" s="107">
        <v>411641.22</v>
      </c>
      <c r="J152" s="107">
        <v>411641.22</v>
      </c>
      <c r="K152" s="107">
        <v>0</v>
      </c>
    </row>
    <row r="153" spans="1:11" x14ac:dyDescent="0.3">
      <c r="A153" s="98" t="s">
        <v>641</v>
      </c>
      <c r="B153" s="85" t="s">
        <v>379</v>
      </c>
      <c r="C153" s="86"/>
      <c r="D153" s="86"/>
      <c r="E153" s="86"/>
      <c r="F153" s="86"/>
      <c r="G153" s="99" t="s">
        <v>642</v>
      </c>
      <c r="H153" s="107">
        <v>609869.35</v>
      </c>
      <c r="I153" s="107">
        <v>609869.35</v>
      </c>
      <c r="J153" s="107">
        <v>526650.84</v>
      </c>
      <c r="K153" s="107">
        <v>526650.84</v>
      </c>
    </row>
    <row r="154" spans="1:11" x14ac:dyDescent="0.3">
      <c r="A154" s="98" t="s">
        <v>643</v>
      </c>
      <c r="B154" s="85" t="s">
        <v>379</v>
      </c>
      <c r="C154" s="86"/>
      <c r="D154" s="86"/>
      <c r="E154" s="86"/>
      <c r="F154" s="86"/>
      <c r="G154" s="99" t="s">
        <v>644</v>
      </c>
      <c r="H154" s="107">
        <v>0</v>
      </c>
      <c r="I154" s="107">
        <v>0</v>
      </c>
      <c r="J154" s="107">
        <v>31594.42</v>
      </c>
      <c r="K154" s="107">
        <v>31594.42</v>
      </c>
    </row>
    <row r="155" spans="1:11" x14ac:dyDescent="0.3">
      <c r="A155" s="98" t="s">
        <v>645</v>
      </c>
      <c r="B155" s="85" t="s">
        <v>379</v>
      </c>
      <c r="C155" s="86"/>
      <c r="D155" s="86"/>
      <c r="E155" s="86"/>
      <c r="F155" s="86"/>
      <c r="G155" s="99" t="s">
        <v>646</v>
      </c>
      <c r="H155" s="107">
        <v>0</v>
      </c>
      <c r="I155" s="107">
        <v>57.35</v>
      </c>
      <c r="J155" s="107">
        <v>57.35</v>
      </c>
      <c r="K155" s="107">
        <v>0</v>
      </c>
    </row>
    <row r="156" spans="1:11" x14ac:dyDescent="0.3">
      <c r="A156" s="98" t="s">
        <v>647</v>
      </c>
      <c r="B156" s="85" t="s">
        <v>379</v>
      </c>
      <c r="C156" s="86"/>
      <c r="D156" s="86"/>
      <c r="E156" s="86"/>
      <c r="F156" s="86"/>
      <c r="G156" s="99" t="s">
        <v>648</v>
      </c>
      <c r="H156" s="107">
        <v>0</v>
      </c>
      <c r="I156" s="107">
        <v>1728.01</v>
      </c>
      <c r="J156" s="107">
        <v>1728.01</v>
      </c>
      <c r="K156" s="107">
        <v>0</v>
      </c>
    </row>
    <row r="157" spans="1:11" x14ac:dyDescent="0.3">
      <c r="A157" s="98" t="s">
        <v>1127</v>
      </c>
      <c r="B157" s="85" t="s">
        <v>379</v>
      </c>
      <c r="C157" s="86"/>
      <c r="D157" s="86"/>
      <c r="E157" s="86"/>
      <c r="F157" s="86"/>
      <c r="G157" s="99" t="s">
        <v>1128</v>
      </c>
      <c r="H157" s="107">
        <v>12028.32</v>
      </c>
      <c r="I157" s="107">
        <v>12028.32</v>
      </c>
      <c r="J157" s="107">
        <v>0</v>
      </c>
      <c r="K157" s="107">
        <v>0</v>
      </c>
    </row>
    <row r="158" spans="1:11" x14ac:dyDescent="0.3">
      <c r="A158" s="98" t="s">
        <v>649</v>
      </c>
      <c r="B158" s="85" t="s">
        <v>379</v>
      </c>
      <c r="C158" s="86"/>
      <c r="D158" s="86"/>
      <c r="E158" s="86"/>
      <c r="F158" s="86"/>
      <c r="G158" s="99" t="s">
        <v>650</v>
      </c>
      <c r="H158" s="107">
        <v>139258.35999999999</v>
      </c>
      <c r="I158" s="107">
        <v>132600.31</v>
      </c>
      <c r="J158" s="107">
        <v>219261.2</v>
      </c>
      <c r="K158" s="107">
        <v>225919.25</v>
      </c>
    </row>
    <row r="159" spans="1:11" x14ac:dyDescent="0.3">
      <c r="A159" s="101" t="s">
        <v>379</v>
      </c>
      <c r="B159" s="85" t="s">
        <v>379</v>
      </c>
      <c r="C159" s="86"/>
      <c r="D159" s="86"/>
      <c r="E159" s="86"/>
      <c r="F159" s="86"/>
      <c r="G159" s="102" t="s">
        <v>379</v>
      </c>
      <c r="H159" s="108"/>
      <c r="I159" s="108"/>
      <c r="J159" s="108"/>
      <c r="K159" s="108"/>
    </row>
    <row r="160" spans="1:11" x14ac:dyDescent="0.3">
      <c r="A160" s="93" t="s">
        <v>651</v>
      </c>
      <c r="B160" s="85" t="s">
        <v>379</v>
      </c>
      <c r="C160" s="86"/>
      <c r="D160" s="86"/>
      <c r="E160" s="94" t="s">
        <v>652</v>
      </c>
      <c r="F160" s="95"/>
      <c r="G160" s="95"/>
      <c r="H160" s="84">
        <v>143777.79</v>
      </c>
      <c r="I160" s="84">
        <v>144610.78</v>
      </c>
      <c r="J160" s="84">
        <v>126899.54</v>
      </c>
      <c r="K160" s="84">
        <v>126066.55</v>
      </c>
    </row>
    <row r="161" spans="1:11" x14ac:dyDescent="0.3">
      <c r="A161" s="93" t="s">
        <v>653</v>
      </c>
      <c r="B161" s="85" t="s">
        <v>379</v>
      </c>
      <c r="C161" s="86"/>
      <c r="D161" s="86"/>
      <c r="E161" s="86"/>
      <c r="F161" s="94" t="s">
        <v>652</v>
      </c>
      <c r="G161" s="95"/>
      <c r="H161" s="84">
        <v>143777.79</v>
      </c>
      <c r="I161" s="84">
        <v>144610.78</v>
      </c>
      <c r="J161" s="84">
        <v>126899.54</v>
      </c>
      <c r="K161" s="84">
        <v>126066.55</v>
      </c>
    </row>
    <row r="162" spans="1:11" x14ac:dyDescent="0.3">
      <c r="A162" s="98" t="s">
        <v>654</v>
      </c>
      <c r="B162" s="85" t="s">
        <v>379</v>
      </c>
      <c r="C162" s="86"/>
      <c r="D162" s="86"/>
      <c r="E162" s="86"/>
      <c r="F162" s="86"/>
      <c r="G162" s="99" t="s">
        <v>655</v>
      </c>
      <c r="H162" s="107">
        <v>112212.85</v>
      </c>
      <c r="I162" s="107">
        <v>113045.84</v>
      </c>
      <c r="J162" s="107">
        <v>100756.96</v>
      </c>
      <c r="K162" s="107">
        <v>99923.97</v>
      </c>
    </row>
    <row r="163" spans="1:11" x14ac:dyDescent="0.3">
      <c r="A163" s="98" t="s">
        <v>656</v>
      </c>
      <c r="B163" s="85" t="s">
        <v>379</v>
      </c>
      <c r="C163" s="86"/>
      <c r="D163" s="86"/>
      <c r="E163" s="86"/>
      <c r="F163" s="86"/>
      <c r="G163" s="99" t="s">
        <v>657</v>
      </c>
      <c r="H163" s="107">
        <v>27319.84</v>
      </c>
      <c r="I163" s="107">
        <v>27319.84</v>
      </c>
      <c r="J163" s="107">
        <v>22698.76</v>
      </c>
      <c r="K163" s="107">
        <v>22698.76</v>
      </c>
    </row>
    <row r="164" spans="1:11" x14ac:dyDescent="0.3">
      <c r="A164" s="98" t="s">
        <v>658</v>
      </c>
      <c r="B164" s="85" t="s">
        <v>379</v>
      </c>
      <c r="C164" s="86"/>
      <c r="D164" s="86"/>
      <c r="E164" s="86"/>
      <c r="F164" s="86"/>
      <c r="G164" s="99" t="s">
        <v>659</v>
      </c>
      <c r="H164" s="107">
        <v>3350.53</v>
      </c>
      <c r="I164" s="107">
        <v>3350.53</v>
      </c>
      <c r="J164" s="107">
        <v>2806.11</v>
      </c>
      <c r="K164" s="107">
        <v>2806.11</v>
      </c>
    </row>
    <row r="165" spans="1:11" x14ac:dyDescent="0.3">
      <c r="A165" s="98" t="s">
        <v>660</v>
      </c>
      <c r="B165" s="85" t="s">
        <v>379</v>
      </c>
      <c r="C165" s="86"/>
      <c r="D165" s="86"/>
      <c r="E165" s="86"/>
      <c r="F165" s="86"/>
      <c r="G165" s="99" t="s">
        <v>661</v>
      </c>
      <c r="H165" s="107">
        <v>894.57</v>
      </c>
      <c r="I165" s="107">
        <v>894.57</v>
      </c>
      <c r="J165" s="107">
        <v>637.71</v>
      </c>
      <c r="K165" s="107">
        <v>637.71</v>
      </c>
    </row>
    <row r="166" spans="1:11" x14ac:dyDescent="0.3">
      <c r="A166" s="101" t="s">
        <v>379</v>
      </c>
      <c r="B166" s="85" t="s">
        <v>379</v>
      </c>
      <c r="C166" s="86"/>
      <c r="D166" s="86"/>
      <c r="E166" s="86"/>
      <c r="F166" s="86"/>
      <c r="G166" s="102" t="s">
        <v>379</v>
      </c>
      <c r="H166" s="108"/>
      <c r="I166" s="108"/>
      <c r="J166" s="108"/>
      <c r="K166" s="108"/>
    </row>
    <row r="167" spans="1:11" x14ac:dyDescent="0.3">
      <c r="A167" s="93" t="s">
        <v>662</v>
      </c>
      <c r="B167" s="85" t="s">
        <v>379</v>
      </c>
      <c r="C167" s="86"/>
      <c r="D167" s="86"/>
      <c r="E167" s="94" t="s">
        <v>663</v>
      </c>
      <c r="F167" s="95"/>
      <c r="G167" s="95"/>
      <c r="H167" s="84">
        <v>70207.02</v>
      </c>
      <c r="I167" s="84">
        <v>66482.95</v>
      </c>
      <c r="J167" s="84">
        <v>62305.15</v>
      </c>
      <c r="K167" s="84">
        <v>66029.22</v>
      </c>
    </row>
    <row r="168" spans="1:11" x14ac:dyDescent="0.3">
      <c r="A168" s="93" t="s">
        <v>664</v>
      </c>
      <c r="B168" s="85" t="s">
        <v>379</v>
      </c>
      <c r="C168" s="86"/>
      <c r="D168" s="86"/>
      <c r="E168" s="86"/>
      <c r="F168" s="94" t="s">
        <v>663</v>
      </c>
      <c r="G168" s="95"/>
      <c r="H168" s="84">
        <v>70207.02</v>
      </c>
      <c r="I168" s="84">
        <v>66482.95</v>
      </c>
      <c r="J168" s="84">
        <v>62305.15</v>
      </c>
      <c r="K168" s="84">
        <v>66029.22</v>
      </c>
    </row>
    <row r="169" spans="1:11" x14ac:dyDescent="0.3">
      <c r="A169" s="98" t="s">
        <v>665</v>
      </c>
      <c r="B169" s="85" t="s">
        <v>379</v>
      </c>
      <c r="C169" s="86"/>
      <c r="D169" s="86"/>
      <c r="E169" s="86"/>
      <c r="F169" s="86"/>
      <c r="G169" s="99" t="s">
        <v>666</v>
      </c>
      <c r="H169" s="107">
        <v>0</v>
      </c>
      <c r="I169" s="107">
        <v>6607.45</v>
      </c>
      <c r="J169" s="107">
        <v>12234.77</v>
      </c>
      <c r="K169" s="107">
        <v>5627.32</v>
      </c>
    </row>
    <row r="170" spans="1:11" x14ac:dyDescent="0.3">
      <c r="A170" s="98" t="s">
        <v>667</v>
      </c>
      <c r="B170" s="85" t="s">
        <v>379</v>
      </c>
      <c r="C170" s="86"/>
      <c r="D170" s="86"/>
      <c r="E170" s="86"/>
      <c r="F170" s="86"/>
      <c r="G170" s="99" t="s">
        <v>668</v>
      </c>
      <c r="H170" s="107">
        <v>26051.94</v>
      </c>
      <c r="I170" s="107">
        <v>27255.360000000001</v>
      </c>
      <c r="J170" s="107">
        <v>18551.080000000002</v>
      </c>
      <c r="K170" s="107">
        <v>17347.66</v>
      </c>
    </row>
    <row r="171" spans="1:11" x14ac:dyDescent="0.3">
      <c r="A171" s="98" t="s">
        <v>669</v>
      </c>
      <c r="B171" s="85" t="s">
        <v>379</v>
      </c>
      <c r="C171" s="86"/>
      <c r="D171" s="86"/>
      <c r="E171" s="86"/>
      <c r="F171" s="86"/>
      <c r="G171" s="99" t="s">
        <v>670</v>
      </c>
      <c r="H171" s="107">
        <v>11.49</v>
      </c>
      <c r="I171" s="107">
        <v>11.49</v>
      </c>
      <c r="J171" s="107">
        <v>0</v>
      </c>
      <c r="K171" s="107">
        <v>0</v>
      </c>
    </row>
    <row r="172" spans="1:11" x14ac:dyDescent="0.3">
      <c r="A172" s="98" t="s">
        <v>671</v>
      </c>
      <c r="B172" s="85" t="s">
        <v>379</v>
      </c>
      <c r="C172" s="86"/>
      <c r="D172" s="86"/>
      <c r="E172" s="86"/>
      <c r="F172" s="86"/>
      <c r="G172" s="99" t="s">
        <v>672</v>
      </c>
      <c r="H172" s="107">
        <v>2369.64</v>
      </c>
      <c r="I172" s="107">
        <v>2369.64</v>
      </c>
      <c r="J172" s="107">
        <v>1693.07</v>
      </c>
      <c r="K172" s="107">
        <v>1693.07</v>
      </c>
    </row>
    <row r="173" spans="1:11" x14ac:dyDescent="0.3">
      <c r="A173" s="98" t="s">
        <v>673</v>
      </c>
      <c r="B173" s="85" t="s">
        <v>379</v>
      </c>
      <c r="C173" s="86"/>
      <c r="D173" s="86"/>
      <c r="E173" s="86"/>
      <c r="F173" s="86"/>
      <c r="G173" s="99" t="s">
        <v>674</v>
      </c>
      <c r="H173" s="107">
        <v>11548.89</v>
      </c>
      <c r="I173" s="107">
        <v>13.95</v>
      </c>
      <c r="J173" s="107">
        <v>8473.68</v>
      </c>
      <c r="K173" s="107">
        <v>20008.62</v>
      </c>
    </row>
    <row r="174" spans="1:11" x14ac:dyDescent="0.3">
      <c r="A174" s="98" t="s">
        <v>675</v>
      </c>
      <c r="B174" s="85" t="s">
        <v>379</v>
      </c>
      <c r="C174" s="86"/>
      <c r="D174" s="86"/>
      <c r="E174" s="86"/>
      <c r="F174" s="86"/>
      <c r="G174" s="99" t="s">
        <v>676</v>
      </c>
      <c r="H174" s="107">
        <v>23885.37</v>
      </c>
      <c r="I174" s="107">
        <v>23885.37</v>
      </c>
      <c r="J174" s="107">
        <v>15757.62</v>
      </c>
      <c r="K174" s="107">
        <v>15757.62</v>
      </c>
    </row>
    <row r="175" spans="1:11" x14ac:dyDescent="0.3">
      <c r="A175" s="98" t="s">
        <v>677</v>
      </c>
      <c r="B175" s="85" t="s">
        <v>379</v>
      </c>
      <c r="C175" s="86"/>
      <c r="D175" s="86"/>
      <c r="E175" s="86"/>
      <c r="F175" s="86"/>
      <c r="G175" s="99" t="s">
        <v>678</v>
      </c>
      <c r="H175" s="107">
        <v>4645.72</v>
      </c>
      <c r="I175" s="107">
        <v>4645.72</v>
      </c>
      <c r="J175" s="107">
        <v>3180.07</v>
      </c>
      <c r="K175" s="107">
        <v>3180.07</v>
      </c>
    </row>
    <row r="176" spans="1:11" x14ac:dyDescent="0.3">
      <c r="A176" s="98" t="s">
        <v>679</v>
      </c>
      <c r="B176" s="85" t="s">
        <v>379</v>
      </c>
      <c r="C176" s="86"/>
      <c r="D176" s="86"/>
      <c r="E176" s="86"/>
      <c r="F176" s="86"/>
      <c r="G176" s="99" t="s">
        <v>680</v>
      </c>
      <c r="H176" s="107">
        <v>144.27000000000001</v>
      </c>
      <c r="I176" s="107">
        <v>144.27000000000001</v>
      </c>
      <c r="J176" s="107">
        <v>102.85</v>
      </c>
      <c r="K176" s="107">
        <v>102.85</v>
      </c>
    </row>
    <row r="177" spans="1:11" x14ac:dyDescent="0.3">
      <c r="A177" s="98" t="s">
        <v>681</v>
      </c>
      <c r="B177" s="85" t="s">
        <v>379</v>
      </c>
      <c r="C177" s="86"/>
      <c r="D177" s="86"/>
      <c r="E177" s="86"/>
      <c r="F177" s="86"/>
      <c r="G177" s="99" t="s">
        <v>682</v>
      </c>
      <c r="H177" s="107">
        <v>1549.7</v>
      </c>
      <c r="I177" s="107">
        <v>1549.7</v>
      </c>
      <c r="J177" s="107">
        <v>2312.0100000000002</v>
      </c>
      <c r="K177" s="107">
        <v>2312.0100000000002</v>
      </c>
    </row>
    <row r="178" spans="1:11" x14ac:dyDescent="0.3">
      <c r="A178" s="101" t="s">
        <v>379</v>
      </c>
      <c r="B178" s="85" t="s">
        <v>379</v>
      </c>
      <c r="C178" s="86"/>
      <c r="D178" s="86"/>
      <c r="E178" s="86"/>
      <c r="F178" s="86"/>
      <c r="G178" s="102" t="s">
        <v>379</v>
      </c>
      <c r="H178" s="108"/>
      <c r="I178" s="108"/>
      <c r="J178" s="108"/>
      <c r="K178" s="108"/>
    </row>
    <row r="179" spans="1:11" x14ac:dyDescent="0.3">
      <c r="A179" s="93" t="s">
        <v>683</v>
      </c>
      <c r="B179" s="85" t="s">
        <v>379</v>
      </c>
      <c r="C179" s="86"/>
      <c r="D179" s="86"/>
      <c r="E179" s="94" t="s">
        <v>684</v>
      </c>
      <c r="F179" s="95"/>
      <c r="G179" s="95"/>
      <c r="H179" s="84">
        <v>25874.87</v>
      </c>
      <c r="I179" s="84">
        <v>133702.69</v>
      </c>
      <c r="J179" s="84">
        <v>664317.12</v>
      </c>
      <c r="K179" s="84">
        <v>556489.30000000005</v>
      </c>
    </row>
    <row r="180" spans="1:11" x14ac:dyDescent="0.3">
      <c r="A180" s="93" t="s">
        <v>685</v>
      </c>
      <c r="B180" s="85" t="s">
        <v>379</v>
      </c>
      <c r="C180" s="86"/>
      <c r="D180" s="86"/>
      <c r="E180" s="86"/>
      <c r="F180" s="94" t="s">
        <v>684</v>
      </c>
      <c r="G180" s="95"/>
      <c r="H180" s="84">
        <v>25874.87</v>
      </c>
      <c r="I180" s="84">
        <v>133702.69</v>
      </c>
      <c r="J180" s="84">
        <v>664317.12</v>
      </c>
      <c r="K180" s="84">
        <v>556489.30000000005</v>
      </c>
    </row>
    <row r="181" spans="1:11" x14ac:dyDescent="0.3">
      <c r="A181" s="98" t="s">
        <v>686</v>
      </c>
      <c r="B181" s="85" t="s">
        <v>379</v>
      </c>
      <c r="C181" s="86"/>
      <c r="D181" s="86"/>
      <c r="E181" s="86"/>
      <c r="F181" s="86"/>
      <c r="G181" s="99" t="s">
        <v>687</v>
      </c>
      <c r="H181" s="107">
        <v>11879.21</v>
      </c>
      <c r="I181" s="107">
        <v>133702.69</v>
      </c>
      <c r="J181" s="107">
        <v>591793.22</v>
      </c>
      <c r="K181" s="107">
        <v>469969.74</v>
      </c>
    </row>
    <row r="182" spans="1:11" x14ac:dyDescent="0.3">
      <c r="A182" s="98" t="s">
        <v>1125</v>
      </c>
      <c r="B182" s="85" t="s">
        <v>379</v>
      </c>
      <c r="C182" s="86"/>
      <c r="D182" s="86"/>
      <c r="E182" s="86"/>
      <c r="F182" s="86"/>
      <c r="G182" s="99" t="s">
        <v>1126</v>
      </c>
      <c r="H182" s="107">
        <v>13995.66</v>
      </c>
      <c r="I182" s="107">
        <v>0</v>
      </c>
      <c r="J182" s="107">
        <v>72523.899999999994</v>
      </c>
      <c r="K182" s="107">
        <v>86519.56</v>
      </c>
    </row>
    <row r="183" spans="1:11" x14ac:dyDescent="0.3">
      <c r="A183" s="101" t="s">
        <v>379</v>
      </c>
      <c r="B183" s="85" t="s">
        <v>379</v>
      </c>
      <c r="C183" s="86"/>
      <c r="D183" s="86"/>
      <c r="E183" s="86"/>
      <c r="F183" s="86"/>
      <c r="G183" s="102" t="s">
        <v>379</v>
      </c>
      <c r="H183" s="108"/>
      <c r="I183" s="108"/>
      <c r="J183" s="108"/>
      <c r="K183" s="108"/>
    </row>
    <row r="184" spans="1:11" x14ac:dyDescent="0.3">
      <c r="A184" s="93" t="s">
        <v>688</v>
      </c>
      <c r="B184" s="85" t="s">
        <v>379</v>
      </c>
      <c r="C184" s="86"/>
      <c r="D184" s="86"/>
      <c r="E184" s="94" t="s">
        <v>446</v>
      </c>
      <c r="F184" s="95"/>
      <c r="G184" s="95"/>
      <c r="H184" s="84">
        <v>206.1</v>
      </c>
      <c r="I184" s="84">
        <v>206.1</v>
      </c>
      <c r="J184" s="84">
        <v>170.83</v>
      </c>
      <c r="K184" s="84">
        <v>170.83</v>
      </c>
    </row>
    <row r="185" spans="1:11" x14ac:dyDescent="0.3">
      <c r="A185" s="93" t="s">
        <v>689</v>
      </c>
      <c r="B185" s="85" t="s">
        <v>379</v>
      </c>
      <c r="C185" s="86"/>
      <c r="D185" s="86"/>
      <c r="E185" s="86"/>
      <c r="F185" s="94" t="s">
        <v>446</v>
      </c>
      <c r="G185" s="95"/>
      <c r="H185" s="84">
        <v>206.1</v>
      </c>
      <c r="I185" s="84">
        <v>206.1</v>
      </c>
      <c r="J185" s="84">
        <v>170.83</v>
      </c>
      <c r="K185" s="84">
        <v>170.83</v>
      </c>
    </row>
    <row r="186" spans="1:11" x14ac:dyDescent="0.3">
      <c r="A186" s="98" t="s">
        <v>690</v>
      </c>
      <c r="B186" s="85" t="s">
        <v>379</v>
      </c>
      <c r="C186" s="86"/>
      <c r="D186" s="86"/>
      <c r="E186" s="86"/>
      <c r="F186" s="86"/>
      <c r="G186" s="99" t="s">
        <v>691</v>
      </c>
      <c r="H186" s="107">
        <v>206.1</v>
      </c>
      <c r="I186" s="107">
        <v>206.1</v>
      </c>
      <c r="J186" s="107">
        <v>170.83</v>
      </c>
      <c r="K186" s="107">
        <v>170.83</v>
      </c>
    </row>
    <row r="187" spans="1:11" x14ac:dyDescent="0.3">
      <c r="A187" s="101" t="s">
        <v>379</v>
      </c>
      <c r="B187" s="85" t="s">
        <v>379</v>
      </c>
      <c r="C187" s="86"/>
      <c r="D187" s="86"/>
      <c r="E187" s="86"/>
      <c r="F187" s="86"/>
      <c r="G187" s="102" t="s">
        <v>379</v>
      </c>
      <c r="H187" s="108"/>
      <c r="I187" s="108"/>
      <c r="J187" s="108"/>
      <c r="K187" s="108"/>
    </row>
    <row r="188" spans="1:11" x14ac:dyDescent="0.3">
      <c r="A188" s="93" t="s">
        <v>692</v>
      </c>
      <c r="B188" s="85" t="s">
        <v>379</v>
      </c>
      <c r="C188" s="86"/>
      <c r="D188" s="94" t="s">
        <v>693</v>
      </c>
      <c r="E188" s="95"/>
      <c r="F188" s="95"/>
      <c r="G188" s="95"/>
      <c r="H188" s="84">
        <v>5074474.05</v>
      </c>
      <c r="I188" s="84">
        <v>1031876.3</v>
      </c>
      <c r="J188" s="84">
        <v>1314420.26</v>
      </c>
      <c r="K188" s="84">
        <v>5357018.01</v>
      </c>
    </row>
    <row r="189" spans="1:11" x14ac:dyDescent="0.3">
      <c r="A189" s="93" t="s">
        <v>694</v>
      </c>
      <c r="B189" s="85" t="s">
        <v>379</v>
      </c>
      <c r="C189" s="86"/>
      <c r="D189" s="86"/>
      <c r="E189" s="94" t="s">
        <v>693</v>
      </c>
      <c r="F189" s="95"/>
      <c r="G189" s="95"/>
      <c r="H189" s="84">
        <v>5074474.05</v>
      </c>
      <c r="I189" s="84">
        <v>1031876.3</v>
      </c>
      <c r="J189" s="84">
        <v>1314420.26</v>
      </c>
      <c r="K189" s="84">
        <v>5357018.01</v>
      </c>
    </row>
    <row r="190" spans="1:11" x14ac:dyDescent="0.3">
      <c r="A190" s="93" t="s">
        <v>695</v>
      </c>
      <c r="B190" s="85" t="s">
        <v>379</v>
      </c>
      <c r="C190" s="86"/>
      <c r="D190" s="86"/>
      <c r="E190" s="86"/>
      <c r="F190" s="94" t="s">
        <v>693</v>
      </c>
      <c r="G190" s="95"/>
      <c r="H190" s="84">
        <v>5074474.05</v>
      </c>
      <c r="I190" s="84">
        <v>1031876.3</v>
      </c>
      <c r="J190" s="84">
        <v>1314420.26</v>
      </c>
      <c r="K190" s="84">
        <v>5357018.01</v>
      </c>
    </row>
    <row r="191" spans="1:11" x14ac:dyDescent="0.3">
      <c r="A191" s="98" t="s">
        <v>696</v>
      </c>
      <c r="B191" s="85" t="s">
        <v>379</v>
      </c>
      <c r="C191" s="86"/>
      <c r="D191" s="86"/>
      <c r="E191" s="86"/>
      <c r="F191" s="86"/>
      <c r="G191" s="99" t="s">
        <v>697</v>
      </c>
      <c r="H191" s="107">
        <v>5074474.05</v>
      </c>
      <c r="I191" s="107">
        <v>1031876.3</v>
      </c>
      <c r="J191" s="107">
        <v>1314420.26</v>
      </c>
      <c r="K191" s="107">
        <v>5357018.01</v>
      </c>
    </row>
    <row r="192" spans="1:11" x14ac:dyDescent="0.3">
      <c r="A192" s="93" t="s">
        <v>379</v>
      </c>
      <c r="B192" s="85" t="s">
        <v>379</v>
      </c>
      <c r="C192" s="86"/>
      <c r="D192" s="94" t="s">
        <v>379</v>
      </c>
      <c r="E192" s="95"/>
      <c r="F192" s="95"/>
      <c r="G192" s="95"/>
      <c r="H192" s="106"/>
      <c r="I192" s="106"/>
      <c r="J192" s="106"/>
      <c r="K192" s="106"/>
    </row>
    <row r="193" spans="1:12" x14ac:dyDescent="0.3">
      <c r="A193" s="93" t="s">
        <v>698</v>
      </c>
      <c r="B193" s="97" t="s">
        <v>379</v>
      </c>
      <c r="C193" s="94" t="s">
        <v>699</v>
      </c>
      <c r="D193" s="95"/>
      <c r="E193" s="95"/>
      <c r="F193" s="95"/>
      <c r="G193" s="95"/>
      <c r="H193" s="84">
        <v>23005801.420000002</v>
      </c>
      <c r="I193" s="84">
        <v>322804.25</v>
      </c>
      <c r="J193" s="84">
        <v>3434.79</v>
      </c>
      <c r="K193" s="84">
        <v>22686431.960000001</v>
      </c>
    </row>
    <row r="194" spans="1:12" x14ac:dyDescent="0.3">
      <c r="A194" s="93" t="s">
        <v>700</v>
      </c>
      <c r="B194" s="85" t="s">
        <v>379</v>
      </c>
      <c r="C194" s="86"/>
      <c r="D194" s="94" t="s">
        <v>701</v>
      </c>
      <c r="E194" s="95"/>
      <c r="F194" s="95"/>
      <c r="G194" s="95"/>
      <c r="H194" s="84">
        <v>13351246.73</v>
      </c>
      <c r="I194" s="84">
        <v>322804.25</v>
      </c>
      <c r="J194" s="84">
        <v>3434.79</v>
      </c>
      <c r="K194" s="84">
        <v>13031877.27</v>
      </c>
    </row>
    <row r="195" spans="1:12" x14ac:dyDescent="0.3">
      <c r="A195" s="93" t="s">
        <v>702</v>
      </c>
      <c r="B195" s="85" t="s">
        <v>379</v>
      </c>
      <c r="C195" s="86"/>
      <c r="D195" s="86"/>
      <c r="E195" s="94" t="s">
        <v>703</v>
      </c>
      <c r="F195" s="95"/>
      <c r="G195" s="95"/>
      <c r="H195" s="84">
        <v>13240917.779999999</v>
      </c>
      <c r="I195" s="84">
        <v>320637.36</v>
      </c>
      <c r="J195" s="84">
        <v>3100.84</v>
      </c>
      <c r="K195" s="84">
        <v>12923381.26</v>
      </c>
    </row>
    <row r="196" spans="1:12" x14ac:dyDescent="0.3">
      <c r="A196" s="93" t="s">
        <v>704</v>
      </c>
      <c r="B196" s="85" t="s">
        <v>379</v>
      </c>
      <c r="C196" s="86"/>
      <c r="D196" s="86"/>
      <c r="E196" s="86"/>
      <c r="F196" s="94" t="s">
        <v>703</v>
      </c>
      <c r="G196" s="95"/>
      <c r="H196" s="84">
        <v>13240917.779999999</v>
      </c>
      <c r="I196" s="84">
        <v>320637.36</v>
      </c>
      <c r="J196" s="84">
        <v>3100.84</v>
      </c>
      <c r="K196" s="84">
        <v>12923381.26</v>
      </c>
      <c r="L196" s="110">
        <f>I196-J196</f>
        <v>317536.51999999996</v>
      </c>
    </row>
    <row r="197" spans="1:12" x14ac:dyDescent="0.3">
      <c r="A197" s="98" t="s">
        <v>705</v>
      </c>
      <c r="B197" s="85" t="s">
        <v>379</v>
      </c>
      <c r="C197" s="86"/>
      <c r="D197" s="86"/>
      <c r="E197" s="86"/>
      <c r="F197" s="86"/>
      <c r="G197" s="99" t="s">
        <v>706</v>
      </c>
      <c r="H197" s="107">
        <v>11006245.369999999</v>
      </c>
      <c r="I197" s="107">
        <v>278488.25</v>
      </c>
      <c r="J197" s="107">
        <v>3100.84</v>
      </c>
      <c r="K197" s="107">
        <v>10730857.960000001</v>
      </c>
    </row>
    <row r="198" spans="1:12" x14ac:dyDescent="0.3">
      <c r="A198" s="98" t="s">
        <v>707</v>
      </c>
      <c r="B198" s="85" t="s">
        <v>379</v>
      </c>
      <c r="C198" s="86"/>
      <c r="D198" s="86"/>
      <c r="E198" s="86"/>
      <c r="F198" s="86"/>
      <c r="G198" s="99" t="s">
        <v>708</v>
      </c>
      <c r="H198" s="107">
        <v>401236.75</v>
      </c>
      <c r="I198" s="107">
        <v>9520.67</v>
      </c>
      <c r="J198" s="107">
        <v>0</v>
      </c>
      <c r="K198" s="107">
        <v>391716.08</v>
      </c>
    </row>
    <row r="199" spans="1:12" x14ac:dyDescent="0.3">
      <c r="A199" s="98" t="s">
        <v>709</v>
      </c>
      <c r="B199" s="85" t="s">
        <v>379</v>
      </c>
      <c r="C199" s="86"/>
      <c r="D199" s="86"/>
      <c r="E199" s="86"/>
      <c r="F199" s="86"/>
      <c r="G199" s="99" t="s">
        <v>710</v>
      </c>
      <c r="H199" s="107">
        <v>37042.65</v>
      </c>
      <c r="I199" s="107">
        <v>460.48</v>
      </c>
      <c r="J199" s="107">
        <v>0</v>
      </c>
      <c r="K199" s="107">
        <v>36582.17</v>
      </c>
    </row>
    <row r="200" spans="1:12" x14ac:dyDescent="0.3">
      <c r="A200" s="98" t="s">
        <v>711</v>
      </c>
      <c r="B200" s="85" t="s">
        <v>379</v>
      </c>
      <c r="C200" s="86"/>
      <c r="D200" s="86"/>
      <c r="E200" s="86"/>
      <c r="F200" s="86"/>
      <c r="G200" s="99" t="s">
        <v>712</v>
      </c>
      <c r="H200" s="107">
        <v>415389.82</v>
      </c>
      <c r="I200" s="107">
        <v>7664.71</v>
      </c>
      <c r="J200" s="107">
        <v>0</v>
      </c>
      <c r="K200" s="107">
        <v>407725.11</v>
      </c>
    </row>
    <row r="201" spans="1:12" x14ac:dyDescent="0.3">
      <c r="A201" s="98" t="s">
        <v>713</v>
      </c>
      <c r="B201" s="85" t="s">
        <v>379</v>
      </c>
      <c r="C201" s="86"/>
      <c r="D201" s="86"/>
      <c r="E201" s="86"/>
      <c r="F201" s="86"/>
      <c r="G201" s="99" t="s">
        <v>714</v>
      </c>
      <c r="H201" s="107">
        <v>333567.40999999997</v>
      </c>
      <c r="I201" s="107">
        <v>6553.83</v>
      </c>
      <c r="J201" s="107">
        <v>0</v>
      </c>
      <c r="K201" s="107">
        <v>327013.58</v>
      </c>
    </row>
    <row r="202" spans="1:12" x14ac:dyDescent="0.3">
      <c r="A202" s="98" t="s">
        <v>715</v>
      </c>
      <c r="B202" s="85" t="s">
        <v>379</v>
      </c>
      <c r="C202" s="86"/>
      <c r="D202" s="86"/>
      <c r="E202" s="86"/>
      <c r="F202" s="86"/>
      <c r="G202" s="99" t="s">
        <v>716</v>
      </c>
      <c r="H202" s="107">
        <v>1047435.78</v>
      </c>
      <c r="I202" s="107">
        <v>17949.419999999998</v>
      </c>
      <c r="J202" s="107">
        <v>0</v>
      </c>
      <c r="K202" s="107">
        <v>1029486.36</v>
      </c>
    </row>
    <row r="203" spans="1:12" x14ac:dyDescent="0.3">
      <c r="A203" s="101" t="s">
        <v>379</v>
      </c>
      <c r="B203" s="85" t="s">
        <v>379</v>
      </c>
      <c r="C203" s="86"/>
      <c r="D203" s="86"/>
      <c r="E203" s="86"/>
      <c r="F203" s="86"/>
      <c r="G203" s="102" t="s">
        <v>379</v>
      </c>
      <c r="H203" s="108"/>
      <c r="I203" s="108"/>
      <c r="J203" s="108"/>
      <c r="K203" s="108"/>
    </row>
    <row r="204" spans="1:12" x14ac:dyDescent="0.3">
      <c r="A204" s="93" t="s">
        <v>717</v>
      </c>
      <c r="B204" s="85" t="s">
        <v>379</v>
      </c>
      <c r="C204" s="86"/>
      <c r="D204" s="86"/>
      <c r="E204" s="94" t="s">
        <v>718</v>
      </c>
      <c r="F204" s="95"/>
      <c r="G204" s="95"/>
      <c r="H204" s="84">
        <v>43536.6</v>
      </c>
      <c r="I204" s="84">
        <v>2166.89</v>
      </c>
      <c r="J204" s="84">
        <v>0</v>
      </c>
      <c r="K204" s="84">
        <v>41369.71</v>
      </c>
    </row>
    <row r="205" spans="1:12" x14ac:dyDescent="0.3">
      <c r="A205" s="93" t="s">
        <v>719</v>
      </c>
      <c r="B205" s="85" t="s">
        <v>379</v>
      </c>
      <c r="C205" s="86"/>
      <c r="D205" s="86"/>
      <c r="E205" s="86"/>
      <c r="F205" s="94" t="s">
        <v>718</v>
      </c>
      <c r="G205" s="95"/>
      <c r="H205" s="84">
        <v>43536.6</v>
      </c>
      <c r="I205" s="84">
        <v>2166.89</v>
      </c>
      <c r="J205" s="84">
        <v>0</v>
      </c>
      <c r="K205" s="84">
        <v>41369.71</v>
      </c>
    </row>
    <row r="206" spans="1:12" x14ac:dyDescent="0.3">
      <c r="A206" s="98" t="s">
        <v>720</v>
      </c>
      <c r="B206" s="85" t="s">
        <v>379</v>
      </c>
      <c r="C206" s="86"/>
      <c r="D206" s="86"/>
      <c r="E206" s="86"/>
      <c r="F206" s="86"/>
      <c r="G206" s="99" t="s">
        <v>721</v>
      </c>
      <c r="H206" s="107">
        <v>43536.6</v>
      </c>
      <c r="I206" s="107">
        <v>2166.89</v>
      </c>
      <c r="J206" s="107">
        <v>0</v>
      </c>
      <c r="K206" s="107">
        <v>41369.71</v>
      </c>
    </row>
    <row r="207" spans="1:12" x14ac:dyDescent="0.3">
      <c r="A207" s="101" t="s">
        <v>379</v>
      </c>
      <c r="B207" s="85" t="s">
        <v>379</v>
      </c>
      <c r="C207" s="86"/>
      <c r="D207" s="86"/>
      <c r="E207" s="86"/>
      <c r="F207" s="86"/>
      <c r="G207" s="102" t="s">
        <v>379</v>
      </c>
      <c r="H207" s="108"/>
      <c r="I207" s="108"/>
      <c r="J207" s="108"/>
      <c r="K207" s="108"/>
    </row>
    <row r="208" spans="1:12" x14ac:dyDescent="0.3">
      <c r="A208" s="93" t="s">
        <v>722</v>
      </c>
      <c r="B208" s="85" t="s">
        <v>379</v>
      </c>
      <c r="C208" s="86"/>
      <c r="D208" s="86"/>
      <c r="E208" s="94" t="s">
        <v>723</v>
      </c>
      <c r="F208" s="95"/>
      <c r="G208" s="95"/>
      <c r="H208" s="84">
        <v>66792.350000000006</v>
      </c>
      <c r="I208" s="84">
        <v>0</v>
      </c>
      <c r="J208" s="84">
        <v>333.95</v>
      </c>
      <c r="K208" s="84">
        <v>67126.3</v>
      </c>
    </row>
    <row r="209" spans="1:11" x14ac:dyDescent="0.3">
      <c r="A209" s="93" t="s">
        <v>724</v>
      </c>
      <c r="B209" s="85" t="s">
        <v>379</v>
      </c>
      <c r="C209" s="86"/>
      <c r="D209" s="86"/>
      <c r="E209" s="86"/>
      <c r="F209" s="94" t="s">
        <v>723</v>
      </c>
      <c r="G209" s="95"/>
      <c r="H209" s="84">
        <v>66792.350000000006</v>
      </c>
      <c r="I209" s="84">
        <v>0</v>
      </c>
      <c r="J209" s="84">
        <v>333.95</v>
      </c>
      <c r="K209" s="84">
        <v>67126.3</v>
      </c>
    </row>
    <row r="210" spans="1:11" x14ac:dyDescent="0.3">
      <c r="A210" s="98" t="s">
        <v>725</v>
      </c>
      <c r="B210" s="85" t="s">
        <v>379</v>
      </c>
      <c r="C210" s="86"/>
      <c r="D210" s="86"/>
      <c r="E210" s="86"/>
      <c r="F210" s="86"/>
      <c r="G210" s="99" t="s">
        <v>726</v>
      </c>
      <c r="H210" s="107">
        <v>66792.350000000006</v>
      </c>
      <c r="I210" s="107">
        <v>0</v>
      </c>
      <c r="J210" s="107">
        <v>333.95</v>
      </c>
      <c r="K210" s="107">
        <v>67126.3</v>
      </c>
    </row>
    <row r="211" spans="1:11" x14ac:dyDescent="0.3">
      <c r="A211" s="101" t="s">
        <v>379</v>
      </c>
      <c r="B211" s="85" t="s">
        <v>379</v>
      </c>
      <c r="C211" s="86"/>
      <c r="D211" s="86"/>
      <c r="E211" s="86"/>
      <c r="F211" s="86"/>
      <c r="G211" s="102" t="s">
        <v>379</v>
      </c>
      <c r="H211" s="108"/>
      <c r="I211" s="108"/>
      <c r="J211" s="108"/>
      <c r="K211" s="108"/>
    </row>
    <row r="212" spans="1:11" x14ac:dyDescent="0.3">
      <c r="A212" s="93" t="s">
        <v>727</v>
      </c>
      <c r="B212" s="85" t="s">
        <v>379</v>
      </c>
      <c r="C212" s="86"/>
      <c r="D212" s="94" t="s">
        <v>728</v>
      </c>
      <c r="E212" s="95"/>
      <c r="F212" s="95"/>
      <c r="G212" s="95"/>
      <c r="H212" s="84">
        <v>9654554.6899999995</v>
      </c>
      <c r="I212" s="84">
        <v>0</v>
      </c>
      <c r="J212" s="84">
        <v>0</v>
      </c>
      <c r="K212" s="84">
        <v>9654554.6899999995</v>
      </c>
    </row>
    <row r="213" spans="1:11" x14ac:dyDescent="0.3">
      <c r="A213" s="93" t="s">
        <v>729</v>
      </c>
      <c r="B213" s="85" t="s">
        <v>379</v>
      </c>
      <c r="C213" s="86"/>
      <c r="D213" s="86"/>
      <c r="E213" s="94" t="s">
        <v>728</v>
      </c>
      <c r="F213" s="95"/>
      <c r="G213" s="95"/>
      <c r="H213" s="84">
        <v>9654554.6899999995</v>
      </c>
      <c r="I213" s="84">
        <v>0</v>
      </c>
      <c r="J213" s="84">
        <v>0</v>
      </c>
      <c r="K213" s="84">
        <v>9654554.6899999995</v>
      </c>
    </row>
    <row r="214" spans="1:11" x14ac:dyDescent="0.3">
      <c r="A214" s="93" t="s">
        <v>730</v>
      </c>
      <c r="B214" s="85" t="s">
        <v>379</v>
      </c>
      <c r="C214" s="86"/>
      <c r="D214" s="86"/>
      <c r="E214" s="86"/>
      <c r="F214" s="94" t="s">
        <v>731</v>
      </c>
      <c r="G214" s="95"/>
      <c r="H214" s="84">
        <v>9654554.6899999995</v>
      </c>
      <c r="I214" s="84">
        <v>0</v>
      </c>
      <c r="J214" s="84">
        <v>0</v>
      </c>
      <c r="K214" s="84">
        <v>9654554.6899999995</v>
      </c>
    </row>
    <row r="215" spans="1:11" x14ac:dyDescent="0.3">
      <c r="A215" s="98" t="s">
        <v>732</v>
      </c>
      <c r="B215" s="85" t="s">
        <v>379</v>
      </c>
      <c r="C215" s="86"/>
      <c r="D215" s="86"/>
      <c r="E215" s="86"/>
      <c r="F215" s="86"/>
      <c r="G215" s="99" t="s">
        <v>492</v>
      </c>
      <c r="H215" s="107">
        <v>29585</v>
      </c>
      <c r="I215" s="107">
        <v>0</v>
      </c>
      <c r="J215" s="107">
        <v>0</v>
      </c>
      <c r="K215" s="107">
        <v>29585</v>
      </c>
    </row>
    <row r="216" spans="1:11" x14ac:dyDescent="0.3">
      <c r="A216" s="98" t="s">
        <v>733</v>
      </c>
      <c r="B216" s="85" t="s">
        <v>379</v>
      </c>
      <c r="C216" s="86"/>
      <c r="D216" s="86"/>
      <c r="E216" s="86"/>
      <c r="F216" s="86"/>
      <c r="G216" s="99" t="s">
        <v>623</v>
      </c>
      <c r="H216" s="107">
        <v>1267564.69</v>
      </c>
      <c r="I216" s="107">
        <v>0</v>
      </c>
      <c r="J216" s="107">
        <v>0</v>
      </c>
      <c r="K216" s="107">
        <v>1267564.69</v>
      </c>
    </row>
    <row r="217" spans="1:11" x14ac:dyDescent="0.3">
      <c r="A217" s="98" t="s">
        <v>734</v>
      </c>
      <c r="B217" s="85" t="s">
        <v>379</v>
      </c>
      <c r="C217" s="86"/>
      <c r="D217" s="86"/>
      <c r="E217" s="86"/>
      <c r="F217" s="86"/>
      <c r="G217" s="99" t="s">
        <v>625</v>
      </c>
      <c r="H217" s="107">
        <v>35000</v>
      </c>
      <c r="I217" s="107">
        <v>0</v>
      </c>
      <c r="J217" s="107">
        <v>0</v>
      </c>
      <c r="K217" s="107">
        <v>35000</v>
      </c>
    </row>
    <row r="218" spans="1:11" x14ac:dyDescent="0.3">
      <c r="A218" s="98" t="s">
        <v>735</v>
      </c>
      <c r="B218" s="85" t="s">
        <v>379</v>
      </c>
      <c r="C218" s="86"/>
      <c r="D218" s="86"/>
      <c r="E218" s="86"/>
      <c r="F218" s="86"/>
      <c r="G218" s="99" t="s">
        <v>627</v>
      </c>
      <c r="H218" s="107">
        <v>150000</v>
      </c>
      <c r="I218" s="107">
        <v>0</v>
      </c>
      <c r="J218" s="107">
        <v>0</v>
      </c>
      <c r="K218" s="107">
        <v>150000</v>
      </c>
    </row>
    <row r="219" spans="1:11" x14ac:dyDescent="0.3">
      <c r="A219" s="98" t="s">
        <v>736</v>
      </c>
      <c r="B219" s="85" t="s">
        <v>379</v>
      </c>
      <c r="C219" s="86"/>
      <c r="D219" s="86"/>
      <c r="E219" s="86"/>
      <c r="F219" s="86"/>
      <c r="G219" s="99" t="s">
        <v>629</v>
      </c>
      <c r="H219" s="107">
        <v>8172405</v>
      </c>
      <c r="I219" s="107">
        <v>0</v>
      </c>
      <c r="J219" s="107">
        <v>0</v>
      </c>
      <c r="K219" s="107">
        <v>8172405</v>
      </c>
    </row>
    <row r="220" spans="1:11" x14ac:dyDescent="0.3">
      <c r="A220" s="101" t="s">
        <v>379</v>
      </c>
      <c r="B220" s="85" t="s">
        <v>379</v>
      </c>
      <c r="C220" s="86"/>
      <c r="D220" s="86"/>
      <c r="E220" s="86"/>
      <c r="F220" s="86"/>
      <c r="G220" s="102" t="s">
        <v>379</v>
      </c>
      <c r="H220" s="108"/>
      <c r="I220" s="108"/>
      <c r="J220" s="108"/>
      <c r="K220" s="108"/>
    </row>
    <row r="221" spans="1:11" x14ac:dyDescent="0.3">
      <c r="A221" s="93" t="s">
        <v>737</v>
      </c>
      <c r="B221" s="97" t="s">
        <v>379</v>
      </c>
      <c r="C221" s="94" t="s">
        <v>738</v>
      </c>
      <c r="D221" s="95"/>
      <c r="E221" s="95"/>
      <c r="F221" s="95"/>
      <c r="G221" s="95"/>
      <c r="H221" s="84">
        <v>-463740.7</v>
      </c>
      <c r="I221" s="84">
        <v>463740.7</v>
      </c>
      <c r="J221" s="84">
        <v>463740.7</v>
      </c>
      <c r="K221" s="84">
        <v>-463740.7</v>
      </c>
    </row>
    <row r="222" spans="1:11" x14ac:dyDescent="0.3">
      <c r="A222" s="93" t="s">
        <v>739</v>
      </c>
      <c r="B222" s="85" t="s">
        <v>379</v>
      </c>
      <c r="C222" s="86"/>
      <c r="D222" s="94" t="s">
        <v>740</v>
      </c>
      <c r="E222" s="95"/>
      <c r="F222" s="95"/>
      <c r="G222" s="95"/>
      <c r="H222" s="84">
        <v>-463740.7</v>
      </c>
      <c r="I222" s="84">
        <v>463740.7</v>
      </c>
      <c r="J222" s="84">
        <v>463740.7</v>
      </c>
      <c r="K222" s="84">
        <v>-463740.7</v>
      </c>
    </row>
    <row r="223" spans="1:11" x14ac:dyDescent="0.3">
      <c r="A223" s="93" t="s">
        <v>741</v>
      </c>
      <c r="B223" s="85" t="s">
        <v>379</v>
      </c>
      <c r="C223" s="86"/>
      <c r="D223" s="86"/>
      <c r="E223" s="94" t="s">
        <v>742</v>
      </c>
      <c r="F223" s="95"/>
      <c r="G223" s="95"/>
      <c r="H223" s="84">
        <v>-463740.7</v>
      </c>
      <c r="I223" s="84">
        <v>463740.7</v>
      </c>
      <c r="J223" s="84">
        <v>463740.7</v>
      </c>
      <c r="K223" s="84">
        <v>-463740.7</v>
      </c>
    </row>
    <row r="224" spans="1:11" x14ac:dyDescent="0.3">
      <c r="A224" s="93" t="s">
        <v>743</v>
      </c>
      <c r="B224" s="85" t="s">
        <v>379</v>
      </c>
      <c r="C224" s="86"/>
      <c r="D224" s="86"/>
      <c r="E224" s="86"/>
      <c r="F224" s="94" t="s">
        <v>742</v>
      </c>
      <c r="G224" s="95"/>
      <c r="H224" s="84">
        <v>-463740.7</v>
      </c>
      <c r="I224" s="84">
        <v>463740.7</v>
      </c>
      <c r="J224" s="84">
        <v>463740.7</v>
      </c>
      <c r="K224" s="84">
        <v>-463740.7</v>
      </c>
    </row>
    <row r="225" spans="1:11" x14ac:dyDescent="0.3">
      <c r="A225" s="98" t="s">
        <v>744</v>
      </c>
      <c r="B225" s="85" t="s">
        <v>379</v>
      </c>
      <c r="C225" s="86"/>
      <c r="D225" s="86"/>
      <c r="E225" s="86"/>
      <c r="F225" s="86"/>
      <c r="G225" s="99" t="s">
        <v>745</v>
      </c>
      <c r="H225" s="107">
        <v>0</v>
      </c>
      <c r="I225" s="107">
        <v>463740.7</v>
      </c>
      <c r="J225" s="107">
        <v>0</v>
      </c>
      <c r="K225" s="107">
        <v>-463740.7</v>
      </c>
    </row>
    <row r="226" spans="1:11" x14ac:dyDescent="0.3">
      <c r="A226" s="98" t="s">
        <v>1129</v>
      </c>
      <c r="B226" s="85" t="s">
        <v>379</v>
      </c>
      <c r="C226" s="86"/>
      <c r="D226" s="86"/>
      <c r="E226" s="86"/>
      <c r="F226" s="86"/>
      <c r="G226" s="99" t="s">
        <v>1130</v>
      </c>
      <c r="H226" s="107">
        <v>-463740.7</v>
      </c>
      <c r="I226" s="107">
        <v>0</v>
      </c>
      <c r="J226" s="107">
        <v>463740.7</v>
      </c>
      <c r="K226" s="107">
        <v>0</v>
      </c>
    </row>
    <row r="227" spans="1:11" x14ac:dyDescent="0.3">
      <c r="A227" s="93" t="s">
        <v>379</v>
      </c>
      <c r="B227" s="85" t="s">
        <v>379</v>
      </c>
      <c r="C227" s="86"/>
      <c r="D227" s="94" t="s">
        <v>379</v>
      </c>
      <c r="E227" s="95"/>
      <c r="F227" s="95"/>
      <c r="G227" s="95"/>
      <c r="H227" s="106"/>
      <c r="I227" s="106"/>
      <c r="J227" s="106"/>
      <c r="K227" s="106"/>
    </row>
    <row r="228" spans="1:11" x14ac:dyDescent="0.3">
      <c r="A228" s="93" t="s">
        <v>746</v>
      </c>
      <c r="B228" s="94" t="s">
        <v>747</v>
      </c>
      <c r="C228" s="95"/>
      <c r="D228" s="95"/>
      <c r="E228" s="95"/>
      <c r="F228" s="95"/>
      <c r="G228" s="95"/>
      <c r="H228" s="84">
        <v>0</v>
      </c>
      <c r="I228" s="84">
        <v>2827388.6</v>
      </c>
      <c r="J228" s="84">
        <v>638541.36</v>
      </c>
      <c r="K228" s="84">
        <v>2188847.2400000002</v>
      </c>
    </row>
    <row r="229" spans="1:11" x14ac:dyDescent="0.3">
      <c r="A229" s="93" t="s">
        <v>748</v>
      </c>
      <c r="B229" s="97" t="s">
        <v>379</v>
      </c>
      <c r="C229" s="94" t="s">
        <v>749</v>
      </c>
      <c r="D229" s="95"/>
      <c r="E229" s="95"/>
      <c r="F229" s="95"/>
      <c r="G229" s="95"/>
      <c r="H229" s="84">
        <v>0</v>
      </c>
      <c r="I229" s="84">
        <v>1654199.44</v>
      </c>
      <c r="J229" s="84">
        <v>638541.36</v>
      </c>
      <c r="K229" s="84">
        <v>1015658.08</v>
      </c>
    </row>
    <row r="230" spans="1:11" x14ac:dyDescent="0.3">
      <c r="A230" s="93" t="s">
        <v>750</v>
      </c>
      <c r="B230" s="85" t="s">
        <v>379</v>
      </c>
      <c r="C230" s="86"/>
      <c r="D230" s="94" t="s">
        <v>751</v>
      </c>
      <c r="E230" s="95"/>
      <c r="F230" s="95"/>
      <c r="G230" s="95"/>
      <c r="H230" s="84">
        <v>0</v>
      </c>
      <c r="I230" s="84">
        <v>1243036.58</v>
      </c>
      <c r="J230" s="84">
        <v>638541.36</v>
      </c>
      <c r="K230" s="84">
        <v>604495.22</v>
      </c>
    </row>
    <row r="231" spans="1:11" x14ac:dyDescent="0.3">
      <c r="A231" s="93" t="s">
        <v>752</v>
      </c>
      <c r="B231" s="85" t="s">
        <v>379</v>
      </c>
      <c r="C231" s="86"/>
      <c r="D231" s="86"/>
      <c r="E231" s="94" t="s">
        <v>753</v>
      </c>
      <c r="F231" s="95"/>
      <c r="G231" s="95"/>
      <c r="H231" s="84">
        <v>0</v>
      </c>
      <c r="I231" s="84">
        <v>17490.04</v>
      </c>
      <c r="J231" s="84">
        <v>9147.89</v>
      </c>
      <c r="K231" s="84">
        <v>8342.15</v>
      </c>
    </row>
    <row r="232" spans="1:11" x14ac:dyDescent="0.3">
      <c r="A232" s="93" t="s">
        <v>754</v>
      </c>
      <c r="B232" s="85" t="s">
        <v>379</v>
      </c>
      <c r="C232" s="86"/>
      <c r="D232" s="86"/>
      <c r="E232" s="86"/>
      <c r="F232" s="94" t="s">
        <v>755</v>
      </c>
      <c r="G232" s="95"/>
      <c r="H232" s="84">
        <v>0</v>
      </c>
      <c r="I232" s="84">
        <v>10137.61</v>
      </c>
      <c r="J232" s="84">
        <v>6417.22</v>
      </c>
      <c r="K232" s="84">
        <v>3720.39</v>
      </c>
    </row>
    <row r="233" spans="1:11" x14ac:dyDescent="0.3">
      <c r="A233" s="98" t="s">
        <v>756</v>
      </c>
      <c r="B233" s="85" t="s">
        <v>379</v>
      </c>
      <c r="C233" s="86"/>
      <c r="D233" s="86"/>
      <c r="E233" s="86"/>
      <c r="F233" s="86"/>
      <c r="G233" s="99" t="s">
        <v>757</v>
      </c>
      <c r="H233" s="107">
        <v>0</v>
      </c>
      <c r="I233" s="107">
        <v>3643.2</v>
      </c>
      <c r="J233" s="107">
        <v>0</v>
      </c>
      <c r="K233" s="107">
        <v>3643.2</v>
      </c>
    </row>
    <row r="234" spans="1:11" x14ac:dyDescent="0.3">
      <c r="A234" s="98" t="s">
        <v>758</v>
      </c>
      <c r="B234" s="85" t="s">
        <v>379</v>
      </c>
      <c r="C234" s="86"/>
      <c r="D234" s="86"/>
      <c r="E234" s="86"/>
      <c r="F234" s="86"/>
      <c r="G234" s="99" t="s">
        <v>759</v>
      </c>
      <c r="H234" s="107">
        <v>0</v>
      </c>
      <c r="I234" s="107">
        <v>4391.99</v>
      </c>
      <c r="J234" s="107">
        <v>6413.58</v>
      </c>
      <c r="K234" s="107">
        <v>-2021.59</v>
      </c>
    </row>
    <row r="235" spans="1:11" x14ac:dyDescent="0.3">
      <c r="A235" s="98" t="s">
        <v>760</v>
      </c>
      <c r="B235" s="85" t="s">
        <v>379</v>
      </c>
      <c r="C235" s="86"/>
      <c r="D235" s="86"/>
      <c r="E235" s="86"/>
      <c r="F235" s="86"/>
      <c r="G235" s="99" t="s">
        <v>761</v>
      </c>
      <c r="H235" s="107">
        <v>0</v>
      </c>
      <c r="I235" s="107">
        <v>411.75</v>
      </c>
      <c r="J235" s="107">
        <v>0</v>
      </c>
      <c r="K235" s="107">
        <v>411.75</v>
      </c>
    </row>
    <row r="236" spans="1:11" x14ac:dyDescent="0.3">
      <c r="A236" s="98" t="s">
        <v>762</v>
      </c>
      <c r="B236" s="85" t="s">
        <v>379</v>
      </c>
      <c r="C236" s="86"/>
      <c r="D236" s="86"/>
      <c r="E236" s="86"/>
      <c r="F236" s="86"/>
      <c r="G236" s="99" t="s">
        <v>763</v>
      </c>
      <c r="H236" s="107">
        <v>0</v>
      </c>
      <c r="I236" s="107">
        <v>969.91</v>
      </c>
      <c r="J236" s="107">
        <v>0</v>
      </c>
      <c r="K236" s="107">
        <v>969.91</v>
      </c>
    </row>
    <row r="237" spans="1:11" x14ac:dyDescent="0.3">
      <c r="A237" s="98" t="s">
        <v>764</v>
      </c>
      <c r="B237" s="85" t="s">
        <v>379</v>
      </c>
      <c r="C237" s="86"/>
      <c r="D237" s="86"/>
      <c r="E237" s="86"/>
      <c r="F237" s="86"/>
      <c r="G237" s="99" t="s">
        <v>765</v>
      </c>
      <c r="H237" s="107">
        <v>0</v>
      </c>
      <c r="I237" s="107">
        <v>291.45999999999998</v>
      </c>
      <c r="J237" s="107">
        <v>0</v>
      </c>
      <c r="K237" s="107">
        <v>291.45999999999998</v>
      </c>
    </row>
    <row r="238" spans="1:11" x14ac:dyDescent="0.3">
      <c r="A238" s="98" t="s">
        <v>766</v>
      </c>
      <c r="B238" s="85" t="s">
        <v>379</v>
      </c>
      <c r="C238" s="86"/>
      <c r="D238" s="86"/>
      <c r="E238" s="86"/>
      <c r="F238" s="86"/>
      <c r="G238" s="99" t="s">
        <v>767</v>
      </c>
      <c r="H238" s="107">
        <v>0</v>
      </c>
      <c r="I238" s="107">
        <v>36.43</v>
      </c>
      <c r="J238" s="107">
        <v>0</v>
      </c>
      <c r="K238" s="107">
        <v>36.43</v>
      </c>
    </row>
    <row r="239" spans="1:11" x14ac:dyDescent="0.3">
      <c r="A239" s="98" t="s">
        <v>768</v>
      </c>
      <c r="B239" s="85" t="s">
        <v>379</v>
      </c>
      <c r="C239" s="86"/>
      <c r="D239" s="86"/>
      <c r="E239" s="86"/>
      <c r="F239" s="86"/>
      <c r="G239" s="99" t="s">
        <v>769</v>
      </c>
      <c r="H239" s="107">
        <v>0</v>
      </c>
      <c r="I239" s="107">
        <v>295.5</v>
      </c>
      <c r="J239" s="107">
        <v>3.64</v>
      </c>
      <c r="K239" s="107">
        <v>291.86</v>
      </c>
    </row>
    <row r="240" spans="1:11" x14ac:dyDescent="0.3">
      <c r="A240" s="98" t="s">
        <v>770</v>
      </c>
      <c r="B240" s="85" t="s">
        <v>379</v>
      </c>
      <c r="C240" s="86"/>
      <c r="D240" s="86"/>
      <c r="E240" s="86"/>
      <c r="F240" s="86"/>
      <c r="G240" s="99" t="s">
        <v>771</v>
      </c>
      <c r="H240" s="107">
        <v>0</v>
      </c>
      <c r="I240" s="107">
        <v>1.04</v>
      </c>
      <c r="J240" s="107">
        <v>0</v>
      </c>
      <c r="K240" s="107">
        <v>1.04</v>
      </c>
    </row>
    <row r="241" spans="1:11" x14ac:dyDescent="0.3">
      <c r="A241" s="98" t="s">
        <v>772</v>
      </c>
      <c r="B241" s="85" t="s">
        <v>379</v>
      </c>
      <c r="C241" s="86"/>
      <c r="D241" s="86"/>
      <c r="E241" s="86"/>
      <c r="F241" s="86"/>
      <c r="G241" s="99" t="s">
        <v>773</v>
      </c>
      <c r="H241" s="107">
        <v>0</v>
      </c>
      <c r="I241" s="107">
        <v>96.33</v>
      </c>
      <c r="J241" s="107">
        <v>0</v>
      </c>
      <c r="K241" s="107">
        <v>96.33</v>
      </c>
    </row>
    <row r="242" spans="1:11" x14ac:dyDescent="0.3">
      <c r="A242" s="101" t="s">
        <v>379</v>
      </c>
      <c r="B242" s="85" t="s">
        <v>379</v>
      </c>
      <c r="C242" s="86"/>
      <c r="D242" s="86"/>
      <c r="E242" s="86"/>
      <c r="F242" s="86"/>
      <c r="G242" s="102" t="s">
        <v>379</v>
      </c>
      <c r="H242" s="108"/>
      <c r="I242" s="108"/>
      <c r="J242" s="108"/>
      <c r="K242" s="108"/>
    </row>
    <row r="243" spans="1:11" x14ac:dyDescent="0.3">
      <c r="A243" s="93" t="s">
        <v>774</v>
      </c>
      <c r="B243" s="85" t="s">
        <v>379</v>
      </c>
      <c r="C243" s="86"/>
      <c r="D243" s="86"/>
      <c r="E243" s="86"/>
      <c r="F243" s="94" t="s">
        <v>775</v>
      </c>
      <c r="G243" s="95"/>
      <c r="H243" s="84">
        <v>0</v>
      </c>
      <c r="I243" s="84">
        <v>7352.43</v>
      </c>
      <c r="J243" s="84">
        <v>2730.67</v>
      </c>
      <c r="K243" s="84">
        <v>4621.76</v>
      </c>
    </row>
    <row r="244" spans="1:11" x14ac:dyDescent="0.3">
      <c r="A244" s="98" t="s">
        <v>776</v>
      </c>
      <c r="B244" s="85" t="s">
        <v>379</v>
      </c>
      <c r="C244" s="86"/>
      <c r="D244" s="86"/>
      <c r="E244" s="86"/>
      <c r="F244" s="86"/>
      <c r="G244" s="99" t="s">
        <v>757</v>
      </c>
      <c r="H244" s="107">
        <v>0</v>
      </c>
      <c r="I244" s="107">
        <v>3840</v>
      </c>
      <c r="J244" s="107">
        <v>0</v>
      </c>
      <c r="K244" s="107">
        <v>3840</v>
      </c>
    </row>
    <row r="245" spans="1:11" x14ac:dyDescent="0.3">
      <c r="A245" s="98" t="s">
        <v>777</v>
      </c>
      <c r="B245" s="85" t="s">
        <v>379</v>
      </c>
      <c r="C245" s="86"/>
      <c r="D245" s="86"/>
      <c r="E245" s="86"/>
      <c r="F245" s="86"/>
      <c r="G245" s="99" t="s">
        <v>759</v>
      </c>
      <c r="H245" s="107">
        <v>0</v>
      </c>
      <c r="I245" s="107">
        <v>1638.4</v>
      </c>
      <c r="J245" s="107">
        <v>2730.67</v>
      </c>
      <c r="K245" s="107">
        <v>-1092.27</v>
      </c>
    </row>
    <row r="246" spans="1:11" x14ac:dyDescent="0.3">
      <c r="A246" s="98" t="s">
        <v>778</v>
      </c>
      <c r="B246" s="85" t="s">
        <v>379</v>
      </c>
      <c r="C246" s="86"/>
      <c r="D246" s="86"/>
      <c r="E246" s="86"/>
      <c r="F246" s="86"/>
      <c r="G246" s="99" t="s">
        <v>761</v>
      </c>
      <c r="H246" s="107">
        <v>0</v>
      </c>
      <c r="I246" s="107">
        <v>409.6</v>
      </c>
      <c r="J246" s="107">
        <v>0</v>
      </c>
      <c r="K246" s="107">
        <v>409.6</v>
      </c>
    </row>
    <row r="247" spans="1:11" x14ac:dyDescent="0.3">
      <c r="A247" s="98" t="s">
        <v>779</v>
      </c>
      <c r="B247" s="85" t="s">
        <v>379</v>
      </c>
      <c r="C247" s="86"/>
      <c r="D247" s="86"/>
      <c r="E247" s="86"/>
      <c r="F247" s="86"/>
      <c r="G247" s="99" t="s">
        <v>763</v>
      </c>
      <c r="H247" s="107">
        <v>0</v>
      </c>
      <c r="I247" s="107">
        <v>768</v>
      </c>
      <c r="J247" s="107">
        <v>0</v>
      </c>
      <c r="K247" s="107">
        <v>768</v>
      </c>
    </row>
    <row r="248" spans="1:11" x14ac:dyDescent="0.3">
      <c r="A248" s="98" t="s">
        <v>780</v>
      </c>
      <c r="B248" s="85" t="s">
        <v>379</v>
      </c>
      <c r="C248" s="86"/>
      <c r="D248" s="86"/>
      <c r="E248" s="86"/>
      <c r="F248" s="86"/>
      <c r="G248" s="99" t="s">
        <v>765</v>
      </c>
      <c r="H248" s="107">
        <v>0</v>
      </c>
      <c r="I248" s="107">
        <v>307.2</v>
      </c>
      <c r="J248" s="107">
        <v>0</v>
      </c>
      <c r="K248" s="107">
        <v>307.2</v>
      </c>
    </row>
    <row r="249" spans="1:11" x14ac:dyDescent="0.3">
      <c r="A249" s="98" t="s">
        <v>781</v>
      </c>
      <c r="B249" s="85" t="s">
        <v>379</v>
      </c>
      <c r="C249" s="86"/>
      <c r="D249" s="86"/>
      <c r="E249" s="86"/>
      <c r="F249" s="86"/>
      <c r="G249" s="99" t="s">
        <v>769</v>
      </c>
      <c r="H249" s="107">
        <v>0</v>
      </c>
      <c r="I249" s="107">
        <v>291.86</v>
      </c>
      <c r="J249" s="107">
        <v>0</v>
      </c>
      <c r="K249" s="107">
        <v>291.86</v>
      </c>
    </row>
    <row r="250" spans="1:11" x14ac:dyDescent="0.3">
      <c r="A250" s="98" t="s">
        <v>782</v>
      </c>
      <c r="B250" s="85" t="s">
        <v>379</v>
      </c>
      <c r="C250" s="86"/>
      <c r="D250" s="86"/>
      <c r="E250" s="86"/>
      <c r="F250" s="86"/>
      <c r="G250" s="99" t="s">
        <v>771</v>
      </c>
      <c r="H250" s="107">
        <v>0</v>
      </c>
      <c r="I250" s="107">
        <v>1.04</v>
      </c>
      <c r="J250" s="107">
        <v>0</v>
      </c>
      <c r="K250" s="107">
        <v>1.04</v>
      </c>
    </row>
    <row r="251" spans="1:11" x14ac:dyDescent="0.3">
      <c r="A251" s="98" t="s">
        <v>783</v>
      </c>
      <c r="B251" s="85" t="s">
        <v>379</v>
      </c>
      <c r="C251" s="86"/>
      <c r="D251" s="86"/>
      <c r="E251" s="86"/>
      <c r="F251" s="86"/>
      <c r="G251" s="99" t="s">
        <v>773</v>
      </c>
      <c r="H251" s="107">
        <v>0</v>
      </c>
      <c r="I251" s="107">
        <v>96.33</v>
      </c>
      <c r="J251" s="107">
        <v>0</v>
      </c>
      <c r="K251" s="107">
        <v>96.33</v>
      </c>
    </row>
    <row r="252" spans="1:11" x14ac:dyDescent="0.3">
      <c r="A252" s="101" t="s">
        <v>379</v>
      </c>
      <c r="B252" s="85" t="s">
        <v>379</v>
      </c>
      <c r="C252" s="86"/>
      <c r="D252" s="86"/>
      <c r="E252" s="86"/>
      <c r="F252" s="86"/>
      <c r="G252" s="102" t="s">
        <v>379</v>
      </c>
      <c r="H252" s="108"/>
      <c r="I252" s="108"/>
      <c r="J252" s="108"/>
      <c r="K252" s="108"/>
    </row>
    <row r="253" spans="1:11" x14ac:dyDescent="0.3">
      <c r="A253" s="93" t="s">
        <v>784</v>
      </c>
      <c r="B253" s="85" t="s">
        <v>379</v>
      </c>
      <c r="C253" s="86"/>
      <c r="D253" s="86"/>
      <c r="E253" s="94" t="s">
        <v>785</v>
      </c>
      <c r="F253" s="95"/>
      <c r="G253" s="95"/>
      <c r="H253" s="84">
        <v>0</v>
      </c>
      <c r="I253" s="84">
        <v>1058895.8400000001</v>
      </c>
      <c r="J253" s="84">
        <v>627349.05000000005</v>
      </c>
      <c r="K253" s="84">
        <v>431546.79</v>
      </c>
    </row>
    <row r="254" spans="1:11" x14ac:dyDescent="0.3">
      <c r="A254" s="93" t="s">
        <v>786</v>
      </c>
      <c r="B254" s="85" t="s">
        <v>379</v>
      </c>
      <c r="C254" s="86"/>
      <c r="D254" s="86"/>
      <c r="E254" s="86"/>
      <c r="F254" s="94" t="s">
        <v>755</v>
      </c>
      <c r="G254" s="95"/>
      <c r="H254" s="84">
        <v>0</v>
      </c>
      <c r="I254" s="84">
        <v>124073.15</v>
      </c>
      <c r="J254" s="84">
        <v>113287.66</v>
      </c>
      <c r="K254" s="84">
        <v>10785.49</v>
      </c>
    </row>
    <row r="255" spans="1:11" x14ac:dyDescent="0.3">
      <c r="A255" s="98" t="s">
        <v>787</v>
      </c>
      <c r="B255" s="85" t="s">
        <v>379</v>
      </c>
      <c r="C255" s="86"/>
      <c r="D255" s="86"/>
      <c r="E255" s="86"/>
      <c r="F255" s="86"/>
      <c r="G255" s="99" t="s">
        <v>757</v>
      </c>
      <c r="H255" s="107">
        <v>0</v>
      </c>
      <c r="I255" s="107">
        <v>30648.06</v>
      </c>
      <c r="J255" s="107">
        <v>54.63</v>
      </c>
      <c r="K255" s="107">
        <v>30593.43</v>
      </c>
    </row>
    <row r="256" spans="1:11" x14ac:dyDescent="0.3">
      <c r="A256" s="98" t="s">
        <v>788</v>
      </c>
      <c r="B256" s="85" t="s">
        <v>379</v>
      </c>
      <c r="C256" s="86"/>
      <c r="D256" s="86"/>
      <c r="E256" s="86"/>
      <c r="F256" s="86"/>
      <c r="G256" s="99" t="s">
        <v>759</v>
      </c>
      <c r="H256" s="107">
        <v>0</v>
      </c>
      <c r="I256" s="107">
        <v>68228.399999999994</v>
      </c>
      <c r="J256" s="107">
        <v>109964.62</v>
      </c>
      <c r="K256" s="107">
        <v>-41736.22</v>
      </c>
    </row>
    <row r="257" spans="1:11" x14ac:dyDescent="0.3">
      <c r="A257" s="98" t="s">
        <v>789</v>
      </c>
      <c r="B257" s="85" t="s">
        <v>379</v>
      </c>
      <c r="C257" s="86"/>
      <c r="D257" s="86"/>
      <c r="E257" s="86"/>
      <c r="F257" s="86"/>
      <c r="G257" s="99" t="s">
        <v>761</v>
      </c>
      <c r="H257" s="107">
        <v>0</v>
      </c>
      <c r="I257" s="107">
        <v>3744.43</v>
      </c>
      <c r="J257" s="107">
        <v>0</v>
      </c>
      <c r="K257" s="107">
        <v>3744.43</v>
      </c>
    </row>
    <row r="258" spans="1:11" x14ac:dyDescent="0.3">
      <c r="A258" s="98" t="s">
        <v>790</v>
      </c>
      <c r="B258" s="85" t="s">
        <v>379</v>
      </c>
      <c r="C258" s="86"/>
      <c r="D258" s="86"/>
      <c r="E258" s="86"/>
      <c r="F258" s="86"/>
      <c r="G258" s="99" t="s">
        <v>791</v>
      </c>
      <c r="H258" s="107">
        <v>0</v>
      </c>
      <c r="I258" s="107">
        <v>15.49</v>
      </c>
      <c r="J258" s="107">
        <v>1301.25</v>
      </c>
      <c r="K258" s="107">
        <v>-1285.76</v>
      </c>
    </row>
    <row r="259" spans="1:11" x14ac:dyDescent="0.3">
      <c r="A259" s="98" t="s">
        <v>792</v>
      </c>
      <c r="B259" s="85" t="s">
        <v>379</v>
      </c>
      <c r="C259" s="86"/>
      <c r="D259" s="86"/>
      <c r="E259" s="86"/>
      <c r="F259" s="86"/>
      <c r="G259" s="99" t="s">
        <v>763</v>
      </c>
      <c r="H259" s="107">
        <v>0</v>
      </c>
      <c r="I259" s="107">
        <v>8578.56</v>
      </c>
      <c r="J259" s="107">
        <v>0</v>
      </c>
      <c r="K259" s="107">
        <v>8578.56</v>
      </c>
    </row>
    <row r="260" spans="1:11" x14ac:dyDescent="0.3">
      <c r="A260" s="98" t="s">
        <v>793</v>
      </c>
      <c r="B260" s="85" t="s">
        <v>379</v>
      </c>
      <c r="C260" s="86"/>
      <c r="D260" s="86"/>
      <c r="E260" s="86"/>
      <c r="F260" s="86"/>
      <c r="G260" s="99" t="s">
        <v>765</v>
      </c>
      <c r="H260" s="107">
        <v>0</v>
      </c>
      <c r="I260" s="107">
        <v>2622.69</v>
      </c>
      <c r="J260" s="107">
        <v>0</v>
      </c>
      <c r="K260" s="107">
        <v>2622.69</v>
      </c>
    </row>
    <row r="261" spans="1:11" x14ac:dyDescent="0.3">
      <c r="A261" s="98" t="s">
        <v>794</v>
      </c>
      <c r="B261" s="85" t="s">
        <v>379</v>
      </c>
      <c r="C261" s="86"/>
      <c r="D261" s="86"/>
      <c r="E261" s="86"/>
      <c r="F261" s="86"/>
      <c r="G261" s="99" t="s">
        <v>767</v>
      </c>
      <c r="H261" s="107">
        <v>0</v>
      </c>
      <c r="I261" s="107">
        <v>329.27</v>
      </c>
      <c r="J261" s="107">
        <v>0</v>
      </c>
      <c r="K261" s="107">
        <v>329.27</v>
      </c>
    </row>
    <row r="262" spans="1:11" x14ac:dyDescent="0.3">
      <c r="A262" s="98" t="s">
        <v>795</v>
      </c>
      <c r="B262" s="85" t="s">
        <v>379</v>
      </c>
      <c r="C262" s="86"/>
      <c r="D262" s="86"/>
      <c r="E262" s="86"/>
      <c r="F262" s="86"/>
      <c r="G262" s="99" t="s">
        <v>769</v>
      </c>
      <c r="H262" s="107">
        <v>0</v>
      </c>
      <c r="I262" s="107">
        <v>3134.03</v>
      </c>
      <c r="J262" s="107">
        <v>1018.02</v>
      </c>
      <c r="K262" s="107">
        <v>2116.0100000000002</v>
      </c>
    </row>
    <row r="263" spans="1:11" x14ac:dyDescent="0.3">
      <c r="A263" s="98" t="s">
        <v>796</v>
      </c>
      <c r="B263" s="85" t="s">
        <v>379</v>
      </c>
      <c r="C263" s="86"/>
      <c r="D263" s="86"/>
      <c r="E263" s="86"/>
      <c r="F263" s="86"/>
      <c r="G263" s="99" t="s">
        <v>771</v>
      </c>
      <c r="H263" s="107">
        <v>0</v>
      </c>
      <c r="I263" s="107">
        <v>95.76</v>
      </c>
      <c r="J263" s="107">
        <v>0</v>
      </c>
      <c r="K263" s="107">
        <v>95.76</v>
      </c>
    </row>
    <row r="264" spans="1:11" x14ac:dyDescent="0.3">
      <c r="A264" s="98" t="s">
        <v>797</v>
      </c>
      <c r="B264" s="85" t="s">
        <v>379</v>
      </c>
      <c r="C264" s="86"/>
      <c r="D264" s="86"/>
      <c r="E264" s="86"/>
      <c r="F264" s="86"/>
      <c r="G264" s="99" t="s">
        <v>773</v>
      </c>
      <c r="H264" s="107">
        <v>0</v>
      </c>
      <c r="I264" s="107">
        <v>4905.84</v>
      </c>
      <c r="J264" s="107">
        <v>214.56</v>
      </c>
      <c r="K264" s="107">
        <v>4691.28</v>
      </c>
    </row>
    <row r="265" spans="1:11" x14ac:dyDescent="0.3">
      <c r="A265" s="98" t="s">
        <v>798</v>
      </c>
      <c r="B265" s="85" t="s">
        <v>379</v>
      </c>
      <c r="C265" s="86"/>
      <c r="D265" s="86"/>
      <c r="E265" s="86"/>
      <c r="F265" s="86"/>
      <c r="G265" s="99" t="s">
        <v>799</v>
      </c>
      <c r="H265" s="107">
        <v>0</v>
      </c>
      <c r="I265" s="107">
        <v>1682.44</v>
      </c>
      <c r="J265" s="107">
        <v>734.58</v>
      </c>
      <c r="K265" s="107">
        <v>947.86</v>
      </c>
    </row>
    <row r="266" spans="1:11" x14ac:dyDescent="0.3">
      <c r="A266" s="98" t="s">
        <v>800</v>
      </c>
      <c r="B266" s="85" t="s">
        <v>379</v>
      </c>
      <c r="C266" s="86"/>
      <c r="D266" s="86"/>
      <c r="E266" s="86"/>
      <c r="F266" s="86"/>
      <c r="G266" s="99" t="s">
        <v>801</v>
      </c>
      <c r="H266" s="107">
        <v>0</v>
      </c>
      <c r="I266" s="107">
        <v>88.18</v>
      </c>
      <c r="J266" s="107">
        <v>0</v>
      </c>
      <c r="K266" s="107">
        <v>88.18</v>
      </c>
    </row>
    <row r="267" spans="1:11" x14ac:dyDescent="0.3">
      <c r="A267" s="101" t="s">
        <v>379</v>
      </c>
      <c r="B267" s="85" t="s">
        <v>379</v>
      </c>
      <c r="C267" s="86"/>
      <c r="D267" s="86"/>
      <c r="E267" s="86"/>
      <c r="F267" s="86"/>
      <c r="G267" s="102" t="s">
        <v>379</v>
      </c>
      <c r="H267" s="108"/>
      <c r="I267" s="108"/>
      <c r="J267" s="108"/>
      <c r="K267" s="108"/>
    </row>
    <row r="268" spans="1:11" x14ac:dyDescent="0.3">
      <c r="A268" s="93" t="s">
        <v>802</v>
      </c>
      <c r="B268" s="85" t="s">
        <v>379</v>
      </c>
      <c r="C268" s="86"/>
      <c r="D268" s="86"/>
      <c r="E268" s="86"/>
      <c r="F268" s="94" t="s">
        <v>775</v>
      </c>
      <c r="G268" s="95"/>
      <c r="H268" s="84">
        <v>0</v>
      </c>
      <c r="I268" s="84">
        <v>934822.69</v>
      </c>
      <c r="J268" s="84">
        <v>514061.39</v>
      </c>
      <c r="K268" s="84">
        <v>420761.3</v>
      </c>
    </row>
    <row r="269" spans="1:11" x14ac:dyDescent="0.3">
      <c r="A269" s="98" t="s">
        <v>803</v>
      </c>
      <c r="B269" s="85" t="s">
        <v>379</v>
      </c>
      <c r="C269" s="86"/>
      <c r="D269" s="86"/>
      <c r="E269" s="86"/>
      <c r="F269" s="86"/>
      <c r="G269" s="99" t="s">
        <v>757</v>
      </c>
      <c r="H269" s="107">
        <v>0</v>
      </c>
      <c r="I269" s="107">
        <v>219792.33</v>
      </c>
      <c r="J269" s="107">
        <v>5553.57</v>
      </c>
      <c r="K269" s="107">
        <v>214238.76</v>
      </c>
    </row>
    <row r="270" spans="1:11" x14ac:dyDescent="0.3">
      <c r="A270" s="98" t="s">
        <v>804</v>
      </c>
      <c r="B270" s="85" t="s">
        <v>379</v>
      </c>
      <c r="C270" s="86"/>
      <c r="D270" s="86"/>
      <c r="E270" s="86"/>
      <c r="F270" s="86"/>
      <c r="G270" s="99" t="s">
        <v>759</v>
      </c>
      <c r="H270" s="107">
        <v>0</v>
      </c>
      <c r="I270" s="107">
        <v>487487.89</v>
      </c>
      <c r="J270" s="107">
        <v>490760.48</v>
      </c>
      <c r="K270" s="107">
        <v>-3272.59</v>
      </c>
    </row>
    <row r="271" spans="1:11" x14ac:dyDescent="0.3">
      <c r="A271" s="98" t="s">
        <v>805</v>
      </c>
      <c r="B271" s="85" t="s">
        <v>379</v>
      </c>
      <c r="C271" s="86"/>
      <c r="D271" s="86"/>
      <c r="E271" s="86"/>
      <c r="F271" s="86"/>
      <c r="G271" s="99" t="s">
        <v>761</v>
      </c>
      <c r="H271" s="107">
        <v>0</v>
      </c>
      <c r="I271" s="107">
        <v>27063.63</v>
      </c>
      <c r="J271" s="107">
        <v>0</v>
      </c>
      <c r="K271" s="107">
        <v>27063.63</v>
      </c>
    </row>
    <row r="272" spans="1:11" x14ac:dyDescent="0.3">
      <c r="A272" s="98" t="s">
        <v>809</v>
      </c>
      <c r="B272" s="85" t="s">
        <v>379</v>
      </c>
      <c r="C272" s="86"/>
      <c r="D272" s="86"/>
      <c r="E272" s="86"/>
      <c r="F272" s="86"/>
      <c r="G272" s="99" t="s">
        <v>763</v>
      </c>
      <c r="H272" s="107">
        <v>0</v>
      </c>
      <c r="I272" s="107">
        <v>64968.160000000003</v>
      </c>
      <c r="J272" s="107">
        <v>0</v>
      </c>
      <c r="K272" s="107">
        <v>64968.160000000003</v>
      </c>
    </row>
    <row r="273" spans="1:11" x14ac:dyDescent="0.3">
      <c r="A273" s="98" t="s">
        <v>810</v>
      </c>
      <c r="B273" s="85" t="s">
        <v>379</v>
      </c>
      <c r="C273" s="86"/>
      <c r="D273" s="86"/>
      <c r="E273" s="86"/>
      <c r="F273" s="86"/>
      <c r="G273" s="99" t="s">
        <v>765</v>
      </c>
      <c r="H273" s="107">
        <v>0</v>
      </c>
      <c r="I273" s="107">
        <v>19477.41</v>
      </c>
      <c r="J273" s="107">
        <v>0</v>
      </c>
      <c r="K273" s="107">
        <v>19477.41</v>
      </c>
    </row>
    <row r="274" spans="1:11" x14ac:dyDescent="0.3">
      <c r="A274" s="98" t="s">
        <v>811</v>
      </c>
      <c r="B274" s="85" t="s">
        <v>379</v>
      </c>
      <c r="C274" s="86"/>
      <c r="D274" s="86"/>
      <c r="E274" s="86"/>
      <c r="F274" s="86"/>
      <c r="G274" s="99" t="s">
        <v>767</v>
      </c>
      <c r="H274" s="107">
        <v>0</v>
      </c>
      <c r="I274" s="107">
        <v>2440.41</v>
      </c>
      <c r="J274" s="107">
        <v>0</v>
      </c>
      <c r="K274" s="107">
        <v>2440.41</v>
      </c>
    </row>
    <row r="275" spans="1:11" x14ac:dyDescent="0.3">
      <c r="A275" s="98" t="s">
        <v>812</v>
      </c>
      <c r="B275" s="85" t="s">
        <v>379</v>
      </c>
      <c r="C275" s="86"/>
      <c r="D275" s="86"/>
      <c r="E275" s="86"/>
      <c r="F275" s="86"/>
      <c r="G275" s="99" t="s">
        <v>769</v>
      </c>
      <c r="H275" s="107">
        <v>0</v>
      </c>
      <c r="I275" s="107">
        <v>35166.89</v>
      </c>
      <c r="J275" s="107">
        <v>10464.76</v>
      </c>
      <c r="K275" s="107">
        <v>24702.13</v>
      </c>
    </row>
    <row r="276" spans="1:11" x14ac:dyDescent="0.3">
      <c r="A276" s="98" t="s">
        <v>813</v>
      </c>
      <c r="B276" s="85" t="s">
        <v>379</v>
      </c>
      <c r="C276" s="86"/>
      <c r="D276" s="86"/>
      <c r="E276" s="86"/>
      <c r="F276" s="86"/>
      <c r="G276" s="99" t="s">
        <v>771</v>
      </c>
      <c r="H276" s="107">
        <v>0</v>
      </c>
      <c r="I276" s="107">
        <v>748.88</v>
      </c>
      <c r="J276" s="107">
        <v>0.02</v>
      </c>
      <c r="K276" s="107">
        <v>748.86</v>
      </c>
    </row>
    <row r="277" spans="1:11" x14ac:dyDescent="0.3">
      <c r="A277" s="98" t="s">
        <v>814</v>
      </c>
      <c r="B277" s="85" t="s">
        <v>379</v>
      </c>
      <c r="C277" s="86"/>
      <c r="D277" s="86"/>
      <c r="E277" s="86"/>
      <c r="F277" s="86"/>
      <c r="G277" s="99" t="s">
        <v>773</v>
      </c>
      <c r="H277" s="107">
        <v>0</v>
      </c>
      <c r="I277" s="107">
        <v>53392.86</v>
      </c>
      <c r="J277" s="107">
        <v>0</v>
      </c>
      <c r="K277" s="107">
        <v>53392.86</v>
      </c>
    </row>
    <row r="278" spans="1:11" x14ac:dyDescent="0.3">
      <c r="A278" s="98" t="s">
        <v>815</v>
      </c>
      <c r="B278" s="85" t="s">
        <v>379</v>
      </c>
      <c r="C278" s="86"/>
      <c r="D278" s="86"/>
      <c r="E278" s="86"/>
      <c r="F278" s="86"/>
      <c r="G278" s="99" t="s">
        <v>799</v>
      </c>
      <c r="H278" s="107">
        <v>0</v>
      </c>
      <c r="I278" s="107">
        <v>23041.83</v>
      </c>
      <c r="J278" s="107">
        <v>7282.56</v>
      </c>
      <c r="K278" s="107">
        <v>15759.27</v>
      </c>
    </row>
    <row r="279" spans="1:11" x14ac:dyDescent="0.3">
      <c r="A279" s="98" t="s">
        <v>816</v>
      </c>
      <c r="B279" s="85" t="s">
        <v>379</v>
      </c>
      <c r="C279" s="86"/>
      <c r="D279" s="86"/>
      <c r="E279" s="86"/>
      <c r="F279" s="86"/>
      <c r="G279" s="99" t="s">
        <v>801</v>
      </c>
      <c r="H279" s="107">
        <v>0</v>
      </c>
      <c r="I279" s="107">
        <v>322.39999999999998</v>
      </c>
      <c r="J279" s="107">
        <v>0</v>
      </c>
      <c r="K279" s="107">
        <v>322.39999999999998</v>
      </c>
    </row>
    <row r="280" spans="1:11" x14ac:dyDescent="0.3">
      <c r="A280" s="98" t="s">
        <v>817</v>
      </c>
      <c r="B280" s="85" t="s">
        <v>379</v>
      </c>
      <c r="C280" s="86"/>
      <c r="D280" s="86"/>
      <c r="E280" s="86"/>
      <c r="F280" s="86"/>
      <c r="G280" s="99" t="s">
        <v>818</v>
      </c>
      <c r="H280" s="107">
        <v>0</v>
      </c>
      <c r="I280" s="107">
        <v>920</v>
      </c>
      <c r="J280" s="107">
        <v>0</v>
      </c>
      <c r="K280" s="107">
        <v>920</v>
      </c>
    </row>
    <row r="281" spans="1:11" x14ac:dyDescent="0.3">
      <c r="A281" s="101" t="s">
        <v>379</v>
      </c>
      <c r="B281" s="85" t="s">
        <v>379</v>
      </c>
      <c r="C281" s="86"/>
      <c r="D281" s="86"/>
      <c r="E281" s="86"/>
      <c r="F281" s="86"/>
      <c r="G281" s="102" t="s">
        <v>379</v>
      </c>
      <c r="H281" s="108"/>
      <c r="I281" s="108"/>
      <c r="J281" s="108"/>
      <c r="K281" s="108"/>
    </row>
    <row r="282" spans="1:11" x14ac:dyDescent="0.3">
      <c r="A282" s="93" t="s">
        <v>819</v>
      </c>
      <c r="B282" s="85" t="s">
        <v>379</v>
      </c>
      <c r="C282" s="86"/>
      <c r="D282" s="86"/>
      <c r="E282" s="94" t="s">
        <v>820</v>
      </c>
      <c r="F282" s="95"/>
      <c r="G282" s="95"/>
      <c r="H282" s="84">
        <v>0</v>
      </c>
      <c r="I282" s="84">
        <v>166650.70000000001</v>
      </c>
      <c r="J282" s="84">
        <v>2044.42</v>
      </c>
      <c r="K282" s="84">
        <v>164606.28</v>
      </c>
    </row>
    <row r="283" spans="1:11" x14ac:dyDescent="0.3">
      <c r="A283" s="93" t="s">
        <v>825</v>
      </c>
      <c r="B283" s="85" t="s">
        <v>379</v>
      </c>
      <c r="C283" s="86"/>
      <c r="D283" s="86"/>
      <c r="E283" s="86"/>
      <c r="F283" s="94" t="s">
        <v>775</v>
      </c>
      <c r="G283" s="95"/>
      <c r="H283" s="84">
        <v>0</v>
      </c>
      <c r="I283" s="84">
        <v>166650.70000000001</v>
      </c>
      <c r="J283" s="84">
        <v>2044.42</v>
      </c>
      <c r="K283" s="84">
        <v>164606.28</v>
      </c>
    </row>
    <row r="284" spans="1:11" x14ac:dyDescent="0.3">
      <c r="A284" s="98" t="s">
        <v>826</v>
      </c>
      <c r="B284" s="85" t="s">
        <v>379</v>
      </c>
      <c r="C284" s="86"/>
      <c r="D284" s="86"/>
      <c r="E284" s="86"/>
      <c r="F284" s="86"/>
      <c r="G284" s="99" t="s">
        <v>771</v>
      </c>
      <c r="H284" s="107">
        <v>0</v>
      </c>
      <c r="I284" s="107">
        <v>1144.3599999999999</v>
      </c>
      <c r="J284" s="107">
        <v>0</v>
      </c>
      <c r="K284" s="107">
        <v>1144.3599999999999</v>
      </c>
    </row>
    <row r="285" spans="1:11" x14ac:dyDescent="0.3">
      <c r="A285" s="98" t="s">
        <v>827</v>
      </c>
      <c r="B285" s="85" t="s">
        <v>379</v>
      </c>
      <c r="C285" s="86"/>
      <c r="D285" s="86"/>
      <c r="E285" s="86"/>
      <c r="F285" s="86"/>
      <c r="G285" s="99" t="s">
        <v>799</v>
      </c>
      <c r="H285" s="107">
        <v>0</v>
      </c>
      <c r="I285" s="107">
        <v>48977.39</v>
      </c>
      <c r="J285" s="107">
        <v>1491.98</v>
      </c>
      <c r="K285" s="107">
        <v>47485.41</v>
      </c>
    </row>
    <row r="286" spans="1:11" x14ac:dyDescent="0.3">
      <c r="A286" s="98" t="s">
        <v>828</v>
      </c>
      <c r="B286" s="85" t="s">
        <v>379</v>
      </c>
      <c r="C286" s="86"/>
      <c r="D286" s="86"/>
      <c r="E286" s="86"/>
      <c r="F286" s="86"/>
      <c r="G286" s="99" t="s">
        <v>818</v>
      </c>
      <c r="H286" s="107">
        <v>0</v>
      </c>
      <c r="I286" s="107">
        <v>116528.95</v>
      </c>
      <c r="J286" s="107">
        <v>552.44000000000005</v>
      </c>
      <c r="K286" s="107">
        <v>115976.51</v>
      </c>
    </row>
    <row r="287" spans="1:11" x14ac:dyDescent="0.3">
      <c r="A287" s="93" t="s">
        <v>379</v>
      </c>
      <c r="B287" s="85" t="s">
        <v>379</v>
      </c>
      <c r="C287" s="86"/>
      <c r="D287" s="86"/>
      <c r="E287" s="94" t="s">
        <v>379</v>
      </c>
      <c r="F287" s="95"/>
      <c r="G287" s="95"/>
      <c r="H287" s="106"/>
      <c r="I287" s="106"/>
      <c r="J287" s="106"/>
      <c r="K287" s="106"/>
    </row>
    <row r="288" spans="1:11" x14ac:dyDescent="0.3">
      <c r="A288" s="93" t="s">
        <v>829</v>
      </c>
      <c r="B288" s="85" t="s">
        <v>379</v>
      </c>
      <c r="C288" s="86"/>
      <c r="D288" s="94" t="s">
        <v>830</v>
      </c>
      <c r="E288" s="95"/>
      <c r="F288" s="95"/>
      <c r="G288" s="95"/>
      <c r="H288" s="84">
        <v>0</v>
      </c>
      <c r="I288" s="84">
        <v>411162.86</v>
      </c>
      <c r="J288" s="84">
        <v>0</v>
      </c>
      <c r="K288" s="84">
        <v>411162.86</v>
      </c>
    </row>
    <row r="289" spans="1:11" x14ac:dyDescent="0.3">
      <c r="A289" s="93" t="s">
        <v>831</v>
      </c>
      <c r="B289" s="85" t="s">
        <v>379</v>
      </c>
      <c r="C289" s="86"/>
      <c r="D289" s="86"/>
      <c r="E289" s="94" t="s">
        <v>830</v>
      </c>
      <c r="F289" s="95"/>
      <c r="G289" s="95"/>
      <c r="H289" s="84">
        <v>0</v>
      </c>
      <c r="I289" s="84">
        <v>411162.86</v>
      </c>
      <c r="J289" s="84">
        <v>0</v>
      </c>
      <c r="K289" s="84">
        <v>411162.86</v>
      </c>
    </row>
    <row r="290" spans="1:11" x14ac:dyDescent="0.3">
      <c r="A290" s="93" t="s">
        <v>832</v>
      </c>
      <c r="B290" s="85" t="s">
        <v>379</v>
      </c>
      <c r="C290" s="86"/>
      <c r="D290" s="86"/>
      <c r="E290" s="86"/>
      <c r="F290" s="94" t="s">
        <v>830</v>
      </c>
      <c r="G290" s="95"/>
      <c r="H290" s="84">
        <v>0</v>
      </c>
      <c r="I290" s="84">
        <v>411162.86</v>
      </c>
      <c r="J290" s="84">
        <v>0</v>
      </c>
      <c r="K290" s="84">
        <v>411162.86</v>
      </c>
    </row>
    <row r="291" spans="1:11" x14ac:dyDescent="0.3">
      <c r="A291" s="98" t="s">
        <v>833</v>
      </c>
      <c r="B291" s="85" t="s">
        <v>379</v>
      </c>
      <c r="C291" s="86"/>
      <c r="D291" s="86"/>
      <c r="E291" s="86"/>
      <c r="F291" s="86"/>
      <c r="G291" s="99" t="s">
        <v>834</v>
      </c>
      <c r="H291" s="107">
        <v>0</v>
      </c>
      <c r="I291" s="107">
        <v>2652</v>
      </c>
      <c r="J291" s="107">
        <v>0</v>
      </c>
      <c r="K291" s="107">
        <v>2652</v>
      </c>
    </row>
    <row r="292" spans="1:11" x14ac:dyDescent="0.3">
      <c r="A292" s="98" t="s">
        <v>835</v>
      </c>
      <c r="B292" s="85" t="s">
        <v>379</v>
      </c>
      <c r="C292" s="86"/>
      <c r="D292" s="86"/>
      <c r="E292" s="86"/>
      <c r="F292" s="86"/>
      <c r="G292" s="99" t="s">
        <v>836</v>
      </c>
      <c r="H292" s="107">
        <v>0</v>
      </c>
      <c r="I292" s="107">
        <v>882</v>
      </c>
      <c r="J292" s="107">
        <v>0</v>
      </c>
      <c r="K292" s="107">
        <v>882</v>
      </c>
    </row>
    <row r="293" spans="1:11" x14ac:dyDescent="0.3">
      <c r="A293" s="98" t="s">
        <v>837</v>
      </c>
      <c r="B293" s="85" t="s">
        <v>379</v>
      </c>
      <c r="C293" s="86"/>
      <c r="D293" s="86"/>
      <c r="E293" s="86"/>
      <c r="F293" s="86"/>
      <c r="G293" s="99" t="s">
        <v>838</v>
      </c>
      <c r="H293" s="107">
        <v>0</v>
      </c>
      <c r="I293" s="107">
        <v>2448.98</v>
      </c>
      <c r="J293" s="107">
        <v>0</v>
      </c>
      <c r="K293" s="107">
        <v>2448.98</v>
      </c>
    </row>
    <row r="294" spans="1:11" x14ac:dyDescent="0.3">
      <c r="A294" s="98" t="s">
        <v>839</v>
      </c>
      <c r="B294" s="85" t="s">
        <v>379</v>
      </c>
      <c r="C294" s="86"/>
      <c r="D294" s="86"/>
      <c r="E294" s="86"/>
      <c r="F294" s="86"/>
      <c r="G294" s="99" t="s">
        <v>840</v>
      </c>
      <c r="H294" s="107">
        <v>0</v>
      </c>
      <c r="I294" s="107">
        <v>10761.52</v>
      </c>
      <c r="J294" s="107">
        <v>0</v>
      </c>
      <c r="K294" s="107">
        <v>10761.52</v>
      </c>
    </row>
    <row r="295" spans="1:11" x14ac:dyDescent="0.3">
      <c r="A295" s="98" t="s">
        <v>841</v>
      </c>
      <c r="B295" s="85" t="s">
        <v>379</v>
      </c>
      <c r="C295" s="86"/>
      <c r="D295" s="86"/>
      <c r="E295" s="86"/>
      <c r="F295" s="86"/>
      <c r="G295" s="99" t="s">
        <v>842</v>
      </c>
      <c r="H295" s="107">
        <v>0</v>
      </c>
      <c r="I295" s="107">
        <v>66483.37</v>
      </c>
      <c r="J295" s="107">
        <v>0</v>
      </c>
      <c r="K295" s="107">
        <v>66483.37</v>
      </c>
    </row>
    <row r="296" spans="1:11" x14ac:dyDescent="0.3">
      <c r="A296" s="98" t="s">
        <v>843</v>
      </c>
      <c r="B296" s="85" t="s">
        <v>379</v>
      </c>
      <c r="C296" s="86"/>
      <c r="D296" s="86"/>
      <c r="E296" s="86"/>
      <c r="F296" s="86"/>
      <c r="G296" s="99" t="s">
        <v>844</v>
      </c>
      <c r="H296" s="107">
        <v>0</v>
      </c>
      <c r="I296" s="107">
        <v>225926.28</v>
      </c>
      <c r="J296" s="107">
        <v>0</v>
      </c>
      <c r="K296" s="107">
        <v>225926.28</v>
      </c>
    </row>
    <row r="297" spans="1:11" x14ac:dyDescent="0.3">
      <c r="A297" s="98" t="s">
        <v>845</v>
      </c>
      <c r="B297" s="85" t="s">
        <v>379</v>
      </c>
      <c r="C297" s="86"/>
      <c r="D297" s="86"/>
      <c r="E297" s="86"/>
      <c r="F297" s="86"/>
      <c r="G297" s="99" t="s">
        <v>846</v>
      </c>
      <c r="H297" s="107">
        <v>0</v>
      </c>
      <c r="I297" s="107">
        <v>91083.12</v>
      </c>
      <c r="J297" s="107">
        <v>0</v>
      </c>
      <c r="K297" s="107">
        <v>91083.12</v>
      </c>
    </row>
    <row r="298" spans="1:11" x14ac:dyDescent="0.3">
      <c r="A298" s="98" t="s">
        <v>847</v>
      </c>
      <c r="B298" s="85" t="s">
        <v>379</v>
      </c>
      <c r="C298" s="86"/>
      <c r="D298" s="86"/>
      <c r="E298" s="86"/>
      <c r="F298" s="86"/>
      <c r="G298" s="99" t="s">
        <v>848</v>
      </c>
      <c r="H298" s="107">
        <v>0</v>
      </c>
      <c r="I298" s="107">
        <v>1903.01</v>
      </c>
      <c r="J298" s="107">
        <v>0</v>
      </c>
      <c r="K298" s="107">
        <v>1903.01</v>
      </c>
    </row>
    <row r="299" spans="1:11" x14ac:dyDescent="0.3">
      <c r="A299" s="98" t="s">
        <v>849</v>
      </c>
      <c r="B299" s="85" t="s">
        <v>379</v>
      </c>
      <c r="C299" s="86"/>
      <c r="D299" s="86"/>
      <c r="E299" s="86"/>
      <c r="F299" s="86"/>
      <c r="G299" s="99" t="s">
        <v>850</v>
      </c>
      <c r="H299" s="107">
        <v>0</v>
      </c>
      <c r="I299" s="107">
        <v>9022.58</v>
      </c>
      <c r="J299" s="107">
        <v>0</v>
      </c>
      <c r="K299" s="107">
        <v>9022.58</v>
      </c>
    </row>
    <row r="300" spans="1:11" x14ac:dyDescent="0.3">
      <c r="A300" s="101" t="s">
        <v>379</v>
      </c>
      <c r="B300" s="85" t="s">
        <v>379</v>
      </c>
      <c r="C300" s="86"/>
      <c r="D300" s="86"/>
      <c r="E300" s="86"/>
      <c r="F300" s="86"/>
      <c r="G300" s="102" t="s">
        <v>379</v>
      </c>
      <c r="H300" s="108"/>
      <c r="I300" s="108"/>
      <c r="J300" s="108"/>
      <c r="K300" s="108"/>
    </row>
    <row r="301" spans="1:11" x14ac:dyDescent="0.3">
      <c r="A301" s="93" t="s">
        <v>851</v>
      </c>
      <c r="B301" s="97" t="s">
        <v>379</v>
      </c>
      <c r="C301" s="94" t="s">
        <v>852</v>
      </c>
      <c r="D301" s="95"/>
      <c r="E301" s="95"/>
      <c r="F301" s="95"/>
      <c r="G301" s="95"/>
      <c r="H301" s="84">
        <v>0</v>
      </c>
      <c r="I301" s="84">
        <v>127627.96</v>
      </c>
      <c r="J301" s="84">
        <v>0</v>
      </c>
      <c r="K301" s="84">
        <v>127627.96</v>
      </c>
    </row>
    <row r="302" spans="1:11" x14ac:dyDescent="0.3">
      <c r="A302" s="93" t="s">
        <v>853</v>
      </c>
      <c r="B302" s="85" t="s">
        <v>379</v>
      </c>
      <c r="C302" s="86"/>
      <c r="D302" s="94" t="s">
        <v>852</v>
      </c>
      <c r="E302" s="95"/>
      <c r="F302" s="95"/>
      <c r="G302" s="95"/>
      <c r="H302" s="84">
        <v>0</v>
      </c>
      <c r="I302" s="84">
        <v>127627.96</v>
      </c>
      <c r="J302" s="84">
        <v>0</v>
      </c>
      <c r="K302" s="84">
        <v>127627.96</v>
      </c>
    </row>
    <row r="303" spans="1:11" x14ac:dyDescent="0.3">
      <c r="A303" s="93" t="s">
        <v>854</v>
      </c>
      <c r="B303" s="85" t="s">
        <v>379</v>
      </c>
      <c r="C303" s="86"/>
      <c r="D303" s="86"/>
      <c r="E303" s="94" t="s">
        <v>852</v>
      </c>
      <c r="F303" s="95"/>
      <c r="G303" s="95"/>
      <c r="H303" s="84">
        <v>0</v>
      </c>
      <c r="I303" s="84">
        <v>127627.96</v>
      </c>
      <c r="J303" s="84">
        <v>0</v>
      </c>
      <c r="K303" s="84">
        <v>127627.96</v>
      </c>
    </row>
    <row r="304" spans="1:11" x14ac:dyDescent="0.3">
      <c r="A304" s="93" t="s">
        <v>855</v>
      </c>
      <c r="B304" s="85" t="s">
        <v>379</v>
      </c>
      <c r="C304" s="86"/>
      <c r="D304" s="86"/>
      <c r="E304" s="86"/>
      <c r="F304" s="94" t="s">
        <v>856</v>
      </c>
      <c r="G304" s="95"/>
      <c r="H304" s="84">
        <v>0</v>
      </c>
      <c r="I304" s="84">
        <v>1471.99</v>
      </c>
      <c r="J304" s="84">
        <v>0</v>
      </c>
      <c r="K304" s="84">
        <v>1471.99</v>
      </c>
    </row>
    <row r="305" spans="1:11" x14ac:dyDescent="0.3">
      <c r="A305" s="98" t="s">
        <v>857</v>
      </c>
      <c r="B305" s="85" t="s">
        <v>379</v>
      </c>
      <c r="C305" s="86"/>
      <c r="D305" s="86"/>
      <c r="E305" s="86"/>
      <c r="F305" s="86"/>
      <c r="G305" s="99" t="s">
        <v>858</v>
      </c>
      <c r="H305" s="107">
        <v>0</v>
      </c>
      <c r="I305" s="107">
        <v>1471.99</v>
      </c>
      <c r="J305" s="107">
        <v>0</v>
      </c>
      <c r="K305" s="107">
        <v>1471.99</v>
      </c>
    </row>
    <row r="306" spans="1:11" x14ac:dyDescent="0.3">
      <c r="A306" s="101" t="s">
        <v>379</v>
      </c>
      <c r="B306" s="85" t="s">
        <v>379</v>
      </c>
      <c r="C306" s="86"/>
      <c r="D306" s="86"/>
      <c r="E306" s="86"/>
      <c r="F306" s="86"/>
      <c r="G306" s="102" t="s">
        <v>379</v>
      </c>
      <c r="H306" s="108"/>
      <c r="I306" s="108"/>
      <c r="J306" s="108"/>
      <c r="K306" s="108"/>
    </row>
    <row r="307" spans="1:11" x14ac:dyDescent="0.3">
      <c r="A307" s="93" t="s">
        <v>859</v>
      </c>
      <c r="B307" s="85" t="s">
        <v>379</v>
      </c>
      <c r="C307" s="86"/>
      <c r="D307" s="86"/>
      <c r="E307" s="86"/>
      <c r="F307" s="94" t="s">
        <v>860</v>
      </c>
      <c r="G307" s="95"/>
      <c r="H307" s="84">
        <v>0</v>
      </c>
      <c r="I307" s="84">
        <v>64665.22</v>
      </c>
      <c r="J307" s="84">
        <v>0</v>
      </c>
      <c r="K307" s="84">
        <v>64665.22</v>
      </c>
    </row>
    <row r="308" spans="1:11" x14ac:dyDescent="0.3">
      <c r="A308" s="98" t="s">
        <v>861</v>
      </c>
      <c r="B308" s="85" t="s">
        <v>379</v>
      </c>
      <c r="C308" s="86"/>
      <c r="D308" s="86"/>
      <c r="E308" s="86"/>
      <c r="F308" s="86"/>
      <c r="G308" s="99" t="s">
        <v>862</v>
      </c>
      <c r="H308" s="107">
        <v>0</v>
      </c>
      <c r="I308" s="107">
        <v>36606.400000000001</v>
      </c>
      <c r="J308" s="107">
        <v>0</v>
      </c>
      <c r="K308" s="107">
        <v>36606.400000000001</v>
      </c>
    </row>
    <row r="309" spans="1:11" x14ac:dyDescent="0.3">
      <c r="A309" s="98" t="s">
        <v>863</v>
      </c>
      <c r="B309" s="85" t="s">
        <v>379</v>
      </c>
      <c r="C309" s="86"/>
      <c r="D309" s="86"/>
      <c r="E309" s="86"/>
      <c r="F309" s="86"/>
      <c r="G309" s="99" t="s">
        <v>864</v>
      </c>
      <c r="H309" s="107">
        <v>0</v>
      </c>
      <c r="I309" s="107">
        <v>2525.5100000000002</v>
      </c>
      <c r="J309" s="107">
        <v>0</v>
      </c>
      <c r="K309" s="107">
        <v>2525.5100000000002</v>
      </c>
    </row>
    <row r="310" spans="1:11" x14ac:dyDescent="0.3">
      <c r="A310" s="98" t="s">
        <v>865</v>
      </c>
      <c r="B310" s="85" t="s">
        <v>379</v>
      </c>
      <c r="C310" s="86"/>
      <c r="D310" s="86"/>
      <c r="E310" s="86"/>
      <c r="F310" s="86"/>
      <c r="G310" s="99" t="s">
        <v>866</v>
      </c>
      <c r="H310" s="107">
        <v>0</v>
      </c>
      <c r="I310" s="107">
        <v>20976.07</v>
      </c>
      <c r="J310" s="107">
        <v>0</v>
      </c>
      <c r="K310" s="107">
        <v>20976.07</v>
      </c>
    </row>
    <row r="311" spans="1:11" x14ac:dyDescent="0.3">
      <c r="A311" s="98" t="s">
        <v>867</v>
      </c>
      <c r="B311" s="85" t="s">
        <v>379</v>
      </c>
      <c r="C311" s="86"/>
      <c r="D311" s="86"/>
      <c r="E311" s="86"/>
      <c r="F311" s="86"/>
      <c r="G311" s="99" t="s">
        <v>868</v>
      </c>
      <c r="H311" s="107">
        <v>0</v>
      </c>
      <c r="I311" s="107">
        <v>4557.24</v>
      </c>
      <c r="J311" s="107">
        <v>0</v>
      </c>
      <c r="K311" s="107">
        <v>4557.24</v>
      </c>
    </row>
    <row r="312" spans="1:11" x14ac:dyDescent="0.3">
      <c r="A312" s="101" t="s">
        <v>379</v>
      </c>
      <c r="B312" s="85" t="s">
        <v>379</v>
      </c>
      <c r="C312" s="86"/>
      <c r="D312" s="86"/>
      <c r="E312" s="86"/>
      <c r="F312" s="86"/>
      <c r="G312" s="102" t="s">
        <v>379</v>
      </c>
      <c r="H312" s="108"/>
      <c r="I312" s="108"/>
      <c r="J312" s="108"/>
      <c r="K312" s="108"/>
    </row>
    <row r="313" spans="1:11" x14ac:dyDescent="0.3">
      <c r="A313" s="93" t="s">
        <v>869</v>
      </c>
      <c r="B313" s="85" t="s">
        <v>379</v>
      </c>
      <c r="C313" s="86"/>
      <c r="D313" s="86"/>
      <c r="E313" s="86"/>
      <c r="F313" s="94" t="s">
        <v>870</v>
      </c>
      <c r="G313" s="95"/>
      <c r="H313" s="84">
        <v>0</v>
      </c>
      <c r="I313" s="84">
        <v>172</v>
      </c>
      <c r="J313" s="84">
        <v>0</v>
      </c>
      <c r="K313" s="84">
        <v>172</v>
      </c>
    </row>
    <row r="314" spans="1:11" x14ac:dyDescent="0.3">
      <c r="A314" s="98" t="s">
        <v>871</v>
      </c>
      <c r="B314" s="85" t="s">
        <v>379</v>
      </c>
      <c r="C314" s="86"/>
      <c r="D314" s="86"/>
      <c r="E314" s="86"/>
      <c r="F314" s="86"/>
      <c r="G314" s="99" t="s">
        <v>872</v>
      </c>
      <c r="H314" s="107">
        <v>0</v>
      </c>
      <c r="I314" s="107">
        <v>172</v>
      </c>
      <c r="J314" s="107">
        <v>0</v>
      </c>
      <c r="K314" s="107">
        <v>172</v>
      </c>
    </row>
    <row r="315" spans="1:11" x14ac:dyDescent="0.3">
      <c r="A315" s="101" t="s">
        <v>379</v>
      </c>
      <c r="B315" s="85" t="s">
        <v>379</v>
      </c>
      <c r="C315" s="86"/>
      <c r="D315" s="86"/>
      <c r="E315" s="86"/>
      <c r="F315" s="86"/>
      <c r="G315" s="102" t="s">
        <v>379</v>
      </c>
      <c r="H315" s="108"/>
      <c r="I315" s="108"/>
      <c r="J315" s="108"/>
      <c r="K315" s="108"/>
    </row>
    <row r="316" spans="1:11" x14ac:dyDescent="0.3">
      <c r="A316" s="93" t="s">
        <v>883</v>
      </c>
      <c r="B316" s="85" t="s">
        <v>379</v>
      </c>
      <c r="C316" s="86"/>
      <c r="D316" s="86"/>
      <c r="E316" s="86"/>
      <c r="F316" s="94" t="s">
        <v>884</v>
      </c>
      <c r="G316" s="95"/>
      <c r="H316" s="84">
        <v>0</v>
      </c>
      <c r="I316" s="84">
        <v>35168.9</v>
      </c>
      <c r="J316" s="84">
        <v>0</v>
      </c>
      <c r="K316" s="84">
        <v>35168.9</v>
      </c>
    </row>
    <row r="317" spans="1:11" x14ac:dyDescent="0.3">
      <c r="A317" s="98" t="s">
        <v>885</v>
      </c>
      <c r="B317" s="85" t="s">
        <v>379</v>
      </c>
      <c r="C317" s="86"/>
      <c r="D317" s="86"/>
      <c r="E317" s="86"/>
      <c r="F317" s="86"/>
      <c r="G317" s="99" t="s">
        <v>886</v>
      </c>
      <c r="H317" s="107">
        <v>0</v>
      </c>
      <c r="I317" s="107">
        <v>25850.43</v>
      </c>
      <c r="J317" s="107">
        <v>0</v>
      </c>
      <c r="K317" s="107">
        <v>25850.43</v>
      </c>
    </row>
    <row r="318" spans="1:11" x14ac:dyDescent="0.3">
      <c r="A318" s="98" t="s">
        <v>887</v>
      </c>
      <c r="B318" s="85" t="s">
        <v>379</v>
      </c>
      <c r="C318" s="86"/>
      <c r="D318" s="86"/>
      <c r="E318" s="86"/>
      <c r="F318" s="86"/>
      <c r="G318" s="99" t="s">
        <v>888</v>
      </c>
      <c r="H318" s="107">
        <v>0</v>
      </c>
      <c r="I318" s="107">
        <v>5674.93</v>
      </c>
      <c r="J318" s="107">
        <v>0</v>
      </c>
      <c r="K318" s="107">
        <v>5674.93</v>
      </c>
    </row>
    <row r="319" spans="1:11" x14ac:dyDescent="0.3">
      <c r="A319" s="98" t="s">
        <v>889</v>
      </c>
      <c r="B319" s="85" t="s">
        <v>379</v>
      </c>
      <c r="C319" s="86"/>
      <c r="D319" s="86"/>
      <c r="E319" s="86"/>
      <c r="F319" s="86"/>
      <c r="G319" s="99" t="s">
        <v>890</v>
      </c>
      <c r="H319" s="107">
        <v>0</v>
      </c>
      <c r="I319" s="107">
        <v>117.34</v>
      </c>
      <c r="J319" s="107">
        <v>0</v>
      </c>
      <c r="K319" s="107">
        <v>117.34</v>
      </c>
    </row>
    <row r="320" spans="1:11" x14ac:dyDescent="0.3">
      <c r="A320" s="98" t="s">
        <v>891</v>
      </c>
      <c r="B320" s="85" t="s">
        <v>379</v>
      </c>
      <c r="C320" s="86"/>
      <c r="D320" s="86"/>
      <c r="E320" s="86"/>
      <c r="F320" s="86"/>
      <c r="G320" s="99" t="s">
        <v>892</v>
      </c>
      <c r="H320" s="107">
        <v>0</v>
      </c>
      <c r="I320" s="107">
        <v>3496.3</v>
      </c>
      <c r="J320" s="107">
        <v>0</v>
      </c>
      <c r="K320" s="107">
        <v>3496.3</v>
      </c>
    </row>
    <row r="321" spans="1:11" x14ac:dyDescent="0.3">
      <c r="A321" s="98" t="s">
        <v>893</v>
      </c>
      <c r="B321" s="85" t="s">
        <v>379</v>
      </c>
      <c r="C321" s="86"/>
      <c r="D321" s="86"/>
      <c r="E321" s="86"/>
      <c r="F321" s="86"/>
      <c r="G321" s="99" t="s">
        <v>848</v>
      </c>
      <c r="H321" s="107">
        <v>0</v>
      </c>
      <c r="I321" s="107">
        <v>29.9</v>
      </c>
      <c r="J321" s="107">
        <v>0</v>
      </c>
      <c r="K321" s="107">
        <v>29.9</v>
      </c>
    </row>
    <row r="322" spans="1:11" x14ac:dyDescent="0.3">
      <c r="A322" s="101" t="s">
        <v>379</v>
      </c>
      <c r="B322" s="85" t="s">
        <v>379</v>
      </c>
      <c r="C322" s="86"/>
      <c r="D322" s="86"/>
      <c r="E322" s="86"/>
      <c r="F322" s="86"/>
      <c r="G322" s="102" t="s">
        <v>379</v>
      </c>
      <c r="H322" s="108"/>
      <c r="I322" s="108"/>
      <c r="J322" s="108"/>
      <c r="K322" s="108"/>
    </row>
    <row r="323" spans="1:11" x14ac:dyDescent="0.3">
      <c r="A323" s="93" t="s">
        <v>894</v>
      </c>
      <c r="B323" s="85" t="s">
        <v>379</v>
      </c>
      <c r="C323" s="86"/>
      <c r="D323" s="86"/>
      <c r="E323" s="86"/>
      <c r="F323" s="94" t="s">
        <v>895</v>
      </c>
      <c r="G323" s="95"/>
      <c r="H323" s="84">
        <v>0</v>
      </c>
      <c r="I323" s="84">
        <v>7363.08</v>
      </c>
      <c r="J323" s="84">
        <v>0</v>
      </c>
      <c r="K323" s="84">
        <v>7363.08</v>
      </c>
    </row>
    <row r="324" spans="1:11" x14ac:dyDescent="0.3">
      <c r="A324" s="98" t="s">
        <v>896</v>
      </c>
      <c r="B324" s="85" t="s">
        <v>379</v>
      </c>
      <c r="C324" s="86"/>
      <c r="D324" s="86"/>
      <c r="E324" s="86"/>
      <c r="F324" s="86"/>
      <c r="G324" s="99" t="s">
        <v>682</v>
      </c>
      <c r="H324" s="107">
        <v>0</v>
      </c>
      <c r="I324" s="107">
        <v>2312.0100000000002</v>
      </c>
      <c r="J324" s="107">
        <v>0</v>
      </c>
      <c r="K324" s="107">
        <v>2312.0100000000002</v>
      </c>
    </row>
    <row r="325" spans="1:11" x14ac:dyDescent="0.3">
      <c r="A325" s="98" t="s">
        <v>899</v>
      </c>
      <c r="B325" s="85" t="s">
        <v>379</v>
      </c>
      <c r="C325" s="86"/>
      <c r="D325" s="86"/>
      <c r="E325" s="86"/>
      <c r="F325" s="86"/>
      <c r="G325" s="99" t="s">
        <v>900</v>
      </c>
      <c r="H325" s="107">
        <v>0</v>
      </c>
      <c r="I325" s="107">
        <v>1408.23</v>
      </c>
      <c r="J325" s="107">
        <v>0</v>
      </c>
      <c r="K325" s="107">
        <v>1408.23</v>
      </c>
    </row>
    <row r="326" spans="1:11" x14ac:dyDescent="0.3">
      <c r="A326" s="98" t="s">
        <v>901</v>
      </c>
      <c r="B326" s="85" t="s">
        <v>379</v>
      </c>
      <c r="C326" s="86"/>
      <c r="D326" s="86"/>
      <c r="E326" s="86"/>
      <c r="F326" s="86"/>
      <c r="G326" s="99" t="s">
        <v>902</v>
      </c>
      <c r="H326" s="107">
        <v>0</v>
      </c>
      <c r="I326" s="107">
        <v>2942.98</v>
      </c>
      <c r="J326" s="107">
        <v>0</v>
      </c>
      <c r="K326" s="107">
        <v>2942.98</v>
      </c>
    </row>
    <row r="327" spans="1:11" x14ac:dyDescent="0.3">
      <c r="A327" s="98" t="s">
        <v>903</v>
      </c>
      <c r="B327" s="85" t="s">
        <v>379</v>
      </c>
      <c r="C327" s="86"/>
      <c r="D327" s="86"/>
      <c r="E327" s="86"/>
      <c r="F327" s="86"/>
      <c r="G327" s="99" t="s">
        <v>904</v>
      </c>
      <c r="H327" s="107">
        <v>0</v>
      </c>
      <c r="I327" s="107">
        <v>699.86</v>
      </c>
      <c r="J327" s="107">
        <v>0</v>
      </c>
      <c r="K327" s="107">
        <v>699.86</v>
      </c>
    </row>
    <row r="328" spans="1:11" x14ac:dyDescent="0.3">
      <c r="A328" s="101" t="s">
        <v>379</v>
      </c>
      <c r="B328" s="85" t="s">
        <v>379</v>
      </c>
      <c r="C328" s="86"/>
      <c r="D328" s="86"/>
      <c r="E328" s="86"/>
      <c r="F328" s="86"/>
      <c r="G328" s="102" t="s">
        <v>379</v>
      </c>
      <c r="H328" s="108"/>
      <c r="I328" s="108"/>
      <c r="J328" s="108"/>
      <c r="K328" s="108"/>
    </row>
    <row r="329" spans="1:11" x14ac:dyDescent="0.3">
      <c r="A329" s="93" t="s">
        <v>905</v>
      </c>
      <c r="B329" s="85" t="s">
        <v>379</v>
      </c>
      <c r="C329" s="86"/>
      <c r="D329" s="86"/>
      <c r="E329" s="86"/>
      <c r="F329" s="94" t="s">
        <v>906</v>
      </c>
      <c r="G329" s="95"/>
      <c r="H329" s="84">
        <v>0</v>
      </c>
      <c r="I329" s="84">
        <v>18231.8</v>
      </c>
      <c r="J329" s="84">
        <v>0</v>
      </c>
      <c r="K329" s="84">
        <v>18231.8</v>
      </c>
    </row>
    <row r="330" spans="1:11" x14ac:dyDescent="0.3">
      <c r="A330" s="98" t="s">
        <v>909</v>
      </c>
      <c r="B330" s="85" t="s">
        <v>379</v>
      </c>
      <c r="C330" s="86"/>
      <c r="D330" s="86"/>
      <c r="E330" s="86"/>
      <c r="F330" s="86"/>
      <c r="G330" s="99" t="s">
        <v>910</v>
      </c>
      <c r="H330" s="107">
        <v>0</v>
      </c>
      <c r="I330" s="107">
        <v>134.94</v>
      </c>
      <c r="J330" s="107">
        <v>0</v>
      </c>
      <c r="K330" s="107">
        <v>134.94</v>
      </c>
    </row>
    <row r="331" spans="1:11" x14ac:dyDescent="0.3">
      <c r="A331" s="98" t="s">
        <v>913</v>
      </c>
      <c r="B331" s="85" t="s">
        <v>379</v>
      </c>
      <c r="C331" s="86"/>
      <c r="D331" s="86"/>
      <c r="E331" s="86"/>
      <c r="F331" s="86"/>
      <c r="G331" s="99" t="s">
        <v>914</v>
      </c>
      <c r="H331" s="107">
        <v>0</v>
      </c>
      <c r="I331" s="107">
        <v>1029.48</v>
      </c>
      <c r="J331" s="107">
        <v>0</v>
      </c>
      <c r="K331" s="107">
        <v>1029.48</v>
      </c>
    </row>
    <row r="332" spans="1:11" x14ac:dyDescent="0.3">
      <c r="A332" s="98" t="s">
        <v>915</v>
      </c>
      <c r="B332" s="85" t="s">
        <v>379</v>
      </c>
      <c r="C332" s="86"/>
      <c r="D332" s="86"/>
      <c r="E332" s="86"/>
      <c r="F332" s="86"/>
      <c r="G332" s="99" t="s">
        <v>916</v>
      </c>
      <c r="H332" s="107">
        <v>0</v>
      </c>
      <c r="I332" s="107">
        <v>320.39999999999998</v>
      </c>
      <c r="J332" s="107">
        <v>0</v>
      </c>
      <c r="K332" s="107">
        <v>320.39999999999998</v>
      </c>
    </row>
    <row r="333" spans="1:11" x14ac:dyDescent="0.3">
      <c r="A333" s="98" t="s">
        <v>919</v>
      </c>
      <c r="B333" s="85" t="s">
        <v>379</v>
      </c>
      <c r="C333" s="86"/>
      <c r="D333" s="86"/>
      <c r="E333" s="86"/>
      <c r="F333" s="86"/>
      <c r="G333" s="99" t="s">
        <v>920</v>
      </c>
      <c r="H333" s="107">
        <v>0</v>
      </c>
      <c r="I333" s="107">
        <v>119.5</v>
      </c>
      <c r="J333" s="107">
        <v>0</v>
      </c>
      <c r="K333" s="107">
        <v>119.5</v>
      </c>
    </row>
    <row r="334" spans="1:11" x14ac:dyDescent="0.3">
      <c r="A334" s="98" t="s">
        <v>921</v>
      </c>
      <c r="B334" s="85" t="s">
        <v>379</v>
      </c>
      <c r="C334" s="86"/>
      <c r="D334" s="86"/>
      <c r="E334" s="86"/>
      <c r="F334" s="86"/>
      <c r="G334" s="99" t="s">
        <v>922</v>
      </c>
      <c r="H334" s="107">
        <v>0</v>
      </c>
      <c r="I334" s="107">
        <v>35.1</v>
      </c>
      <c r="J334" s="107">
        <v>0</v>
      </c>
      <c r="K334" s="107">
        <v>35.1</v>
      </c>
    </row>
    <row r="335" spans="1:11" x14ac:dyDescent="0.3">
      <c r="A335" s="98" t="s">
        <v>923</v>
      </c>
      <c r="B335" s="85" t="s">
        <v>379</v>
      </c>
      <c r="C335" s="86"/>
      <c r="D335" s="86"/>
      <c r="E335" s="86"/>
      <c r="F335" s="86"/>
      <c r="G335" s="99" t="s">
        <v>924</v>
      </c>
      <c r="H335" s="107">
        <v>0</v>
      </c>
      <c r="I335" s="107">
        <v>122.9</v>
      </c>
      <c r="J335" s="107">
        <v>0</v>
      </c>
      <c r="K335" s="107">
        <v>122.9</v>
      </c>
    </row>
    <row r="336" spans="1:11" x14ac:dyDescent="0.3">
      <c r="A336" s="98" t="s">
        <v>927</v>
      </c>
      <c r="B336" s="85" t="s">
        <v>379</v>
      </c>
      <c r="C336" s="86"/>
      <c r="D336" s="86"/>
      <c r="E336" s="86"/>
      <c r="F336" s="86"/>
      <c r="G336" s="99" t="s">
        <v>928</v>
      </c>
      <c r="H336" s="107">
        <v>0</v>
      </c>
      <c r="I336" s="107">
        <v>1986</v>
      </c>
      <c r="J336" s="107">
        <v>0</v>
      </c>
      <c r="K336" s="107">
        <v>1986</v>
      </c>
    </row>
    <row r="337" spans="1:11" x14ac:dyDescent="0.3">
      <c r="A337" s="98" t="s">
        <v>931</v>
      </c>
      <c r="B337" s="85" t="s">
        <v>379</v>
      </c>
      <c r="C337" s="86"/>
      <c r="D337" s="86"/>
      <c r="E337" s="86"/>
      <c r="F337" s="86"/>
      <c r="G337" s="99" t="s">
        <v>932</v>
      </c>
      <c r="H337" s="107">
        <v>0</v>
      </c>
      <c r="I337" s="107">
        <v>1500</v>
      </c>
      <c r="J337" s="107">
        <v>0</v>
      </c>
      <c r="K337" s="107">
        <v>1500</v>
      </c>
    </row>
    <row r="338" spans="1:11" x14ac:dyDescent="0.3">
      <c r="A338" s="98" t="s">
        <v>933</v>
      </c>
      <c r="B338" s="85" t="s">
        <v>379</v>
      </c>
      <c r="C338" s="86"/>
      <c r="D338" s="86"/>
      <c r="E338" s="86"/>
      <c r="F338" s="86"/>
      <c r="G338" s="99" t="s">
        <v>934</v>
      </c>
      <c r="H338" s="107">
        <v>0</v>
      </c>
      <c r="I338" s="107">
        <v>371.61</v>
      </c>
      <c r="J338" s="107">
        <v>0</v>
      </c>
      <c r="K338" s="107">
        <v>371.61</v>
      </c>
    </row>
    <row r="339" spans="1:11" x14ac:dyDescent="0.3">
      <c r="A339" s="98" t="s">
        <v>935</v>
      </c>
      <c r="B339" s="85" t="s">
        <v>379</v>
      </c>
      <c r="C339" s="86"/>
      <c r="D339" s="86"/>
      <c r="E339" s="86"/>
      <c r="F339" s="86"/>
      <c r="G339" s="99" t="s">
        <v>936</v>
      </c>
      <c r="H339" s="107">
        <v>0</v>
      </c>
      <c r="I339" s="107">
        <v>1076.19</v>
      </c>
      <c r="J339" s="107">
        <v>0</v>
      </c>
      <c r="K339" s="107">
        <v>1076.19</v>
      </c>
    </row>
    <row r="340" spans="1:11" x14ac:dyDescent="0.3">
      <c r="A340" s="98" t="s">
        <v>937</v>
      </c>
      <c r="B340" s="85" t="s">
        <v>379</v>
      </c>
      <c r="C340" s="86"/>
      <c r="D340" s="86"/>
      <c r="E340" s="86"/>
      <c r="F340" s="86"/>
      <c r="G340" s="99" t="s">
        <v>938</v>
      </c>
      <c r="H340" s="107">
        <v>0</v>
      </c>
      <c r="I340" s="107">
        <v>9968.52</v>
      </c>
      <c r="J340" s="107">
        <v>0</v>
      </c>
      <c r="K340" s="107">
        <v>9968.52</v>
      </c>
    </row>
    <row r="341" spans="1:11" x14ac:dyDescent="0.3">
      <c r="A341" s="98" t="s">
        <v>939</v>
      </c>
      <c r="B341" s="85" t="s">
        <v>379</v>
      </c>
      <c r="C341" s="86"/>
      <c r="D341" s="86"/>
      <c r="E341" s="86"/>
      <c r="F341" s="86"/>
      <c r="G341" s="99" t="s">
        <v>940</v>
      </c>
      <c r="H341" s="107">
        <v>0</v>
      </c>
      <c r="I341" s="107">
        <v>1567.16</v>
      </c>
      <c r="J341" s="107">
        <v>0</v>
      </c>
      <c r="K341" s="107">
        <v>1567.16</v>
      </c>
    </row>
    <row r="342" spans="1:11" x14ac:dyDescent="0.3">
      <c r="A342" s="101" t="s">
        <v>379</v>
      </c>
      <c r="B342" s="85" t="s">
        <v>379</v>
      </c>
      <c r="C342" s="86"/>
      <c r="D342" s="86"/>
      <c r="E342" s="86"/>
      <c r="F342" s="86"/>
      <c r="G342" s="102" t="s">
        <v>379</v>
      </c>
      <c r="H342" s="108"/>
      <c r="I342" s="108"/>
      <c r="J342" s="108"/>
      <c r="K342" s="108"/>
    </row>
    <row r="343" spans="1:11" x14ac:dyDescent="0.3">
      <c r="A343" s="93" t="s">
        <v>941</v>
      </c>
      <c r="B343" s="85" t="s">
        <v>379</v>
      </c>
      <c r="C343" s="86"/>
      <c r="D343" s="86"/>
      <c r="E343" s="86"/>
      <c r="F343" s="94" t="s">
        <v>942</v>
      </c>
      <c r="G343" s="95"/>
      <c r="H343" s="84">
        <v>0</v>
      </c>
      <c r="I343" s="84">
        <v>554.97</v>
      </c>
      <c r="J343" s="84">
        <v>0</v>
      </c>
      <c r="K343" s="84">
        <v>554.97</v>
      </c>
    </row>
    <row r="344" spans="1:11" x14ac:dyDescent="0.3">
      <c r="A344" s="98" t="s">
        <v>943</v>
      </c>
      <c r="B344" s="85" t="s">
        <v>379</v>
      </c>
      <c r="C344" s="86"/>
      <c r="D344" s="86"/>
      <c r="E344" s="86"/>
      <c r="F344" s="86"/>
      <c r="G344" s="99" t="s">
        <v>944</v>
      </c>
      <c r="H344" s="107">
        <v>0</v>
      </c>
      <c r="I344" s="107">
        <v>554.97</v>
      </c>
      <c r="J344" s="107">
        <v>0</v>
      </c>
      <c r="K344" s="107">
        <v>554.97</v>
      </c>
    </row>
    <row r="345" spans="1:11" x14ac:dyDescent="0.3">
      <c r="A345" s="101" t="s">
        <v>379</v>
      </c>
      <c r="B345" s="85" t="s">
        <v>379</v>
      </c>
      <c r="C345" s="86"/>
      <c r="D345" s="86"/>
      <c r="E345" s="86"/>
      <c r="F345" s="86"/>
      <c r="G345" s="102" t="s">
        <v>379</v>
      </c>
      <c r="H345" s="108"/>
      <c r="I345" s="108"/>
      <c r="J345" s="108"/>
      <c r="K345" s="108"/>
    </row>
    <row r="346" spans="1:11" x14ac:dyDescent="0.3">
      <c r="A346" s="93" t="s">
        <v>945</v>
      </c>
      <c r="B346" s="97" t="s">
        <v>379</v>
      </c>
      <c r="C346" s="94" t="s">
        <v>946</v>
      </c>
      <c r="D346" s="95"/>
      <c r="E346" s="95"/>
      <c r="F346" s="95"/>
      <c r="G346" s="95"/>
      <c r="H346" s="84">
        <v>0</v>
      </c>
      <c r="I346" s="84">
        <v>27401.9</v>
      </c>
      <c r="J346" s="84">
        <v>0</v>
      </c>
      <c r="K346" s="84">
        <v>27401.9</v>
      </c>
    </row>
    <row r="347" spans="1:11" x14ac:dyDescent="0.3">
      <c r="A347" s="93" t="s">
        <v>947</v>
      </c>
      <c r="B347" s="85" t="s">
        <v>379</v>
      </c>
      <c r="C347" s="86"/>
      <c r="D347" s="94" t="s">
        <v>946</v>
      </c>
      <c r="E347" s="95"/>
      <c r="F347" s="95"/>
      <c r="G347" s="95"/>
      <c r="H347" s="84">
        <v>0</v>
      </c>
      <c r="I347" s="84">
        <v>27401.9</v>
      </c>
      <c r="J347" s="84">
        <v>0</v>
      </c>
      <c r="K347" s="84">
        <v>27401.9</v>
      </c>
    </row>
    <row r="348" spans="1:11" x14ac:dyDescent="0.3">
      <c r="A348" s="93" t="s">
        <v>948</v>
      </c>
      <c r="B348" s="85" t="s">
        <v>379</v>
      </c>
      <c r="C348" s="86"/>
      <c r="D348" s="86"/>
      <c r="E348" s="94" t="s">
        <v>946</v>
      </c>
      <c r="F348" s="95"/>
      <c r="G348" s="95"/>
      <c r="H348" s="84">
        <v>0</v>
      </c>
      <c r="I348" s="84">
        <v>27401.9</v>
      </c>
      <c r="J348" s="84">
        <v>0</v>
      </c>
      <c r="K348" s="84">
        <v>27401.9</v>
      </c>
    </row>
    <row r="349" spans="1:11" x14ac:dyDescent="0.3">
      <c r="A349" s="93" t="s">
        <v>949</v>
      </c>
      <c r="B349" s="85" t="s">
        <v>379</v>
      </c>
      <c r="C349" s="86"/>
      <c r="D349" s="86"/>
      <c r="E349" s="86"/>
      <c r="F349" s="94" t="s">
        <v>950</v>
      </c>
      <c r="G349" s="95"/>
      <c r="H349" s="84">
        <v>0</v>
      </c>
      <c r="I349" s="84">
        <v>20852.34</v>
      </c>
      <c r="J349" s="84">
        <v>0</v>
      </c>
      <c r="K349" s="84">
        <v>20852.34</v>
      </c>
    </row>
    <row r="350" spans="1:11" x14ac:dyDescent="0.3">
      <c r="A350" s="98" t="s">
        <v>951</v>
      </c>
      <c r="B350" s="85" t="s">
        <v>379</v>
      </c>
      <c r="C350" s="86"/>
      <c r="D350" s="86"/>
      <c r="E350" s="86"/>
      <c r="F350" s="86"/>
      <c r="G350" s="99" t="s">
        <v>952</v>
      </c>
      <c r="H350" s="107">
        <v>0</v>
      </c>
      <c r="I350" s="107">
        <v>12113.03</v>
      </c>
      <c r="J350" s="107">
        <v>0</v>
      </c>
      <c r="K350" s="107">
        <v>12113.03</v>
      </c>
    </row>
    <row r="351" spans="1:11" x14ac:dyDescent="0.3">
      <c r="A351" s="98" t="s">
        <v>955</v>
      </c>
      <c r="B351" s="85" t="s">
        <v>379</v>
      </c>
      <c r="C351" s="86"/>
      <c r="D351" s="86"/>
      <c r="E351" s="86"/>
      <c r="F351" s="86"/>
      <c r="G351" s="99" t="s">
        <v>956</v>
      </c>
      <c r="H351" s="107">
        <v>0</v>
      </c>
      <c r="I351" s="107">
        <v>3160</v>
      </c>
      <c r="J351" s="107">
        <v>0</v>
      </c>
      <c r="K351" s="107">
        <v>3160</v>
      </c>
    </row>
    <row r="352" spans="1:11" x14ac:dyDescent="0.3">
      <c r="A352" s="98" t="s">
        <v>957</v>
      </c>
      <c r="B352" s="85" t="s">
        <v>379</v>
      </c>
      <c r="C352" s="86"/>
      <c r="D352" s="86"/>
      <c r="E352" s="86"/>
      <c r="F352" s="86"/>
      <c r="G352" s="99" t="s">
        <v>958</v>
      </c>
      <c r="H352" s="107">
        <v>0</v>
      </c>
      <c r="I352" s="107">
        <v>180</v>
      </c>
      <c r="J352" s="107">
        <v>0</v>
      </c>
      <c r="K352" s="107">
        <v>180</v>
      </c>
    </row>
    <row r="353" spans="1:11" x14ac:dyDescent="0.3">
      <c r="A353" s="98" t="s">
        <v>959</v>
      </c>
      <c r="B353" s="85" t="s">
        <v>379</v>
      </c>
      <c r="C353" s="86"/>
      <c r="D353" s="86"/>
      <c r="E353" s="86"/>
      <c r="F353" s="86"/>
      <c r="G353" s="99" t="s">
        <v>960</v>
      </c>
      <c r="H353" s="107">
        <v>0</v>
      </c>
      <c r="I353" s="107">
        <v>3179.31</v>
      </c>
      <c r="J353" s="107">
        <v>0</v>
      </c>
      <c r="K353" s="107">
        <v>3179.31</v>
      </c>
    </row>
    <row r="354" spans="1:11" x14ac:dyDescent="0.3">
      <c r="A354" s="98" t="s">
        <v>961</v>
      </c>
      <c r="B354" s="85" t="s">
        <v>379</v>
      </c>
      <c r="C354" s="86"/>
      <c r="D354" s="86"/>
      <c r="E354" s="86"/>
      <c r="F354" s="86"/>
      <c r="G354" s="99" t="s">
        <v>962</v>
      </c>
      <c r="H354" s="107">
        <v>0</v>
      </c>
      <c r="I354" s="107">
        <v>2220</v>
      </c>
      <c r="J354" s="107">
        <v>0</v>
      </c>
      <c r="K354" s="107">
        <v>2220</v>
      </c>
    </row>
    <row r="355" spans="1:11" x14ac:dyDescent="0.3">
      <c r="A355" s="101" t="s">
        <v>379</v>
      </c>
      <c r="B355" s="85" t="s">
        <v>379</v>
      </c>
      <c r="C355" s="86"/>
      <c r="D355" s="86"/>
      <c r="E355" s="86"/>
      <c r="F355" s="86"/>
      <c r="G355" s="102" t="s">
        <v>379</v>
      </c>
      <c r="H355" s="108"/>
      <c r="I355" s="108"/>
      <c r="J355" s="108"/>
      <c r="K355" s="108"/>
    </row>
    <row r="356" spans="1:11" x14ac:dyDescent="0.3">
      <c r="A356" s="93" t="s">
        <v>967</v>
      </c>
      <c r="B356" s="85" t="s">
        <v>379</v>
      </c>
      <c r="C356" s="86"/>
      <c r="D356" s="86"/>
      <c r="E356" s="86"/>
      <c r="F356" s="94" t="s">
        <v>968</v>
      </c>
      <c r="G356" s="95"/>
      <c r="H356" s="84">
        <v>0</v>
      </c>
      <c r="I356" s="84">
        <v>6159.56</v>
      </c>
      <c r="J356" s="84">
        <v>0</v>
      </c>
      <c r="K356" s="84">
        <v>6159.56</v>
      </c>
    </row>
    <row r="357" spans="1:11" x14ac:dyDescent="0.3">
      <c r="A357" s="98" t="s">
        <v>969</v>
      </c>
      <c r="B357" s="85" t="s">
        <v>379</v>
      </c>
      <c r="C357" s="86"/>
      <c r="D357" s="86"/>
      <c r="E357" s="86"/>
      <c r="F357" s="86"/>
      <c r="G357" s="99" t="s">
        <v>970</v>
      </c>
      <c r="H357" s="107">
        <v>0</v>
      </c>
      <c r="I357" s="107">
        <v>6159.56</v>
      </c>
      <c r="J357" s="107">
        <v>0</v>
      </c>
      <c r="K357" s="107">
        <v>6159.56</v>
      </c>
    </row>
    <row r="358" spans="1:11" x14ac:dyDescent="0.3">
      <c r="A358" s="101" t="s">
        <v>379</v>
      </c>
      <c r="B358" s="85" t="s">
        <v>379</v>
      </c>
      <c r="C358" s="86"/>
      <c r="D358" s="86"/>
      <c r="E358" s="86"/>
      <c r="F358" s="86"/>
      <c r="G358" s="102" t="s">
        <v>379</v>
      </c>
      <c r="H358" s="108"/>
      <c r="I358" s="108"/>
      <c r="J358" s="108"/>
      <c r="K358" s="108"/>
    </row>
    <row r="359" spans="1:11" x14ac:dyDescent="0.3">
      <c r="A359" s="93" t="s">
        <v>971</v>
      </c>
      <c r="B359" s="85" t="s">
        <v>379</v>
      </c>
      <c r="C359" s="86"/>
      <c r="D359" s="86"/>
      <c r="E359" s="86"/>
      <c r="F359" s="94" t="s">
        <v>942</v>
      </c>
      <c r="G359" s="95"/>
      <c r="H359" s="84">
        <v>0</v>
      </c>
      <c r="I359" s="84">
        <v>390</v>
      </c>
      <c r="J359" s="84">
        <v>0</v>
      </c>
      <c r="K359" s="84">
        <v>390</v>
      </c>
    </row>
    <row r="360" spans="1:11" x14ac:dyDescent="0.3">
      <c r="A360" s="98" t="s">
        <v>975</v>
      </c>
      <c r="B360" s="85" t="s">
        <v>379</v>
      </c>
      <c r="C360" s="86"/>
      <c r="D360" s="86"/>
      <c r="E360" s="86"/>
      <c r="F360" s="86"/>
      <c r="G360" s="99" t="s">
        <v>976</v>
      </c>
      <c r="H360" s="107">
        <v>0</v>
      </c>
      <c r="I360" s="107">
        <v>390</v>
      </c>
      <c r="J360" s="107">
        <v>0</v>
      </c>
      <c r="K360" s="107">
        <v>390</v>
      </c>
    </row>
    <row r="361" spans="1:11" x14ac:dyDescent="0.3">
      <c r="A361" s="101" t="s">
        <v>379</v>
      </c>
      <c r="B361" s="85" t="s">
        <v>379</v>
      </c>
      <c r="C361" s="86"/>
      <c r="D361" s="86"/>
      <c r="E361" s="86"/>
      <c r="F361" s="86"/>
      <c r="G361" s="102" t="s">
        <v>379</v>
      </c>
      <c r="H361" s="108"/>
      <c r="I361" s="108"/>
      <c r="J361" s="108"/>
      <c r="K361" s="108"/>
    </row>
    <row r="362" spans="1:11" x14ac:dyDescent="0.3">
      <c r="A362" s="93" t="s">
        <v>977</v>
      </c>
      <c r="B362" s="97" t="s">
        <v>379</v>
      </c>
      <c r="C362" s="94" t="s">
        <v>978</v>
      </c>
      <c r="D362" s="95"/>
      <c r="E362" s="95"/>
      <c r="F362" s="95"/>
      <c r="G362" s="95"/>
      <c r="H362" s="84">
        <v>0</v>
      </c>
      <c r="I362" s="84">
        <v>1175.79</v>
      </c>
      <c r="J362" s="84">
        <v>0</v>
      </c>
      <c r="K362" s="84">
        <v>1175.79</v>
      </c>
    </row>
    <row r="363" spans="1:11" x14ac:dyDescent="0.3">
      <c r="A363" s="93" t="s">
        <v>979</v>
      </c>
      <c r="B363" s="85" t="s">
        <v>379</v>
      </c>
      <c r="C363" s="86"/>
      <c r="D363" s="94" t="s">
        <v>978</v>
      </c>
      <c r="E363" s="95"/>
      <c r="F363" s="95"/>
      <c r="G363" s="95"/>
      <c r="H363" s="84">
        <v>0</v>
      </c>
      <c r="I363" s="84">
        <v>1175.79</v>
      </c>
      <c r="J363" s="84">
        <v>0</v>
      </c>
      <c r="K363" s="84">
        <v>1175.79</v>
      </c>
    </row>
    <row r="364" spans="1:11" x14ac:dyDescent="0.3">
      <c r="A364" s="93" t="s">
        <v>980</v>
      </c>
      <c r="B364" s="85" t="s">
        <v>379</v>
      </c>
      <c r="C364" s="86"/>
      <c r="D364" s="86"/>
      <c r="E364" s="94" t="s">
        <v>978</v>
      </c>
      <c r="F364" s="95"/>
      <c r="G364" s="95"/>
      <c r="H364" s="84">
        <v>0</v>
      </c>
      <c r="I364" s="84">
        <v>1175.79</v>
      </c>
      <c r="J364" s="84">
        <v>0</v>
      </c>
      <c r="K364" s="84">
        <v>1175.79</v>
      </c>
    </row>
    <row r="365" spans="1:11" x14ac:dyDescent="0.3">
      <c r="A365" s="93" t="s">
        <v>981</v>
      </c>
      <c r="B365" s="85" t="s">
        <v>379</v>
      </c>
      <c r="C365" s="86"/>
      <c r="D365" s="86"/>
      <c r="E365" s="86"/>
      <c r="F365" s="94" t="s">
        <v>982</v>
      </c>
      <c r="G365" s="95"/>
      <c r="H365" s="84">
        <v>0</v>
      </c>
      <c r="I365" s="84">
        <v>1175.79</v>
      </c>
      <c r="J365" s="84">
        <v>0</v>
      </c>
      <c r="K365" s="84">
        <v>1175.79</v>
      </c>
    </row>
    <row r="366" spans="1:11" x14ac:dyDescent="0.3">
      <c r="A366" s="98" t="s">
        <v>983</v>
      </c>
      <c r="B366" s="85" t="s">
        <v>379</v>
      </c>
      <c r="C366" s="86"/>
      <c r="D366" s="86"/>
      <c r="E366" s="86"/>
      <c r="F366" s="86"/>
      <c r="G366" s="99" t="s">
        <v>984</v>
      </c>
      <c r="H366" s="107">
        <v>0</v>
      </c>
      <c r="I366" s="107">
        <v>1175.79</v>
      </c>
      <c r="J366" s="107">
        <v>0</v>
      </c>
      <c r="K366" s="107">
        <v>1175.79</v>
      </c>
    </row>
    <row r="367" spans="1:11" x14ac:dyDescent="0.3">
      <c r="A367" s="101" t="s">
        <v>379</v>
      </c>
      <c r="B367" s="85" t="s">
        <v>379</v>
      </c>
      <c r="C367" s="86"/>
      <c r="D367" s="86"/>
      <c r="E367" s="86"/>
      <c r="F367" s="86"/>
      <c r="G367" s="102" t="s">
        <v>379</v>
      </c>
      <c r="H367" s="108"/>
      <c r="I367" s="108"/>
      <c r="J367" s="108"/>
      <c r="K367" s="108"/>
    </row>
    <row r="368" spans="1:11" x14ac:dyDescent="0.3">
      <c r="A368" s="93" t="s">
        <v>989</v>
      </c>
      <c r="B368" s="97" t="s">
        <v>379</v>
      </c>
      <c r="C368" s="94" t="s">
        <v>990</v>
      </c>
      <c r="D368" s="95"/>
      <c r="E368" s="95"/>
      <c r="F368" s="95"/>
      <c r="G368" s="95"/>
      <c r="H368" s="84">
        <v>0</v>
      </c>
      <c r="I368" s="84">
        <v>50793.99</v>
      </c>
      <c r="J368" s="84">
        <v>0</v>
      </c>
      <c r="K368" s="84">
        <v>50793.99</v>
      </c>
    </row>
    <row r="369" spans="1:11" x14ac:dyDescent="0.3">
      <c r="A369" s="93" t="s">
        <v>991</v>
      </c>
      <c r="B369" s="85" t="s">
        <v>379</v>
      </c>
      <c r="C369" s="86"/>
      <c r="D369" s="94" t="s">
        <v>990</v>
      </c>
      <c r="E369" s="95"/>
      <c r="F369" s="95"/>
      <c r="G369" s="95"/>
      <c r="H369" s="84">
        <v>0</v>
      </c>
      <c r="I369" s="84">
        <v>50793.99</v>
      </c>
      <c r="J369" s="84">
        <v>0</v>
      </c>
      <c r="K369" s="84">
        <v>50793.99</v>
      </c>
    </row>
    <row r="370" spans="1:11" x14ac:dyDescent="0.3">
      <c r="A370" s="93" t="s">
        <v>992</v>
      </c>
      <c r="B370" s="85" t="s">
        <v>379</v>
      </c>
      <c r="C370" s="86"/>
      <c r="D370" s="86"/>
      <c r="E370" s="94" t="s">
        <v>990</v>
      </c>
      <c r="F370" s="95"/>
      <c r="G370" s="95"/>
      <c r="H370" s="84">
        <v>0</v>
      </c>
      <c r="I370" s="84">
        <v>50793.99</v>
      </c>
      <c r="J370" s="84">
        <v>0</v>
      </c>
      <c r="K370" s="84">
        <v>50793.99</v>
      </c>
    </row>
    <row r="371" spans="1:11" x14ac:dyDescent="0.3">
      <c r="A371" s="93" t="s">
        <v>993</v>
      </c>
      <c r="B371" s="85" t="s">
        <v>379</v>
      </c>
      <c r="C371" s="86"/>
      <c r="D371" s="86"/>
      <c r="E371" s="86"/>
      <c r="F371" s="94" t="s">
        <v>986</v>
      </c>
      <c r="G371" s="95"/>
      <c r="H371" s="84">
        <v>0</v>
      </c>
      <c r="I371" s="84">
        <v>4662.2700000000004</v>
      </c>
      <c r="J371" s="84">
        <v>0</v>
      </c>
      <c r="K371" s="84">
        <v>4662.2700000000004</v>
      </c>
    </row>
    <row r="372" spans="1:11" x14ac:dyDescent="0.3">
      <c r="A372" s="98" t="s">
        <v>994</v>
      </c>
      <c r="B372" s="85" t="s">
        <v>379</v>
      </c>
      <c r="C372" s="86"/>
      <c r="D372" s="86"/>
      <c r="E372" s="86"/>
      <c r="F372" s="86"/>
      <c r="G372" s="99" t="s">
        <v>938</v>
      </c>
      <c r="H372" s="107">
        <v>0</v>
      </c>
      <c r="I372" s="107">
        <v>753.72</v>
      </c>
      <c r="J372" s="107">
        <v>0</v>
      </c>
      <c r="K372" s="107">
        <v>753.72</v>
      </c>
    </row>
    <row r="373" spans="1:11" x14ac:dyDescent="0.3">
      <c r="A373" s="98" t="s">
        <v>995</v>
      </c>
      <c r="B373" s="85" t="s">
        <v>379</v>
      </c>
      <c r="C373" s="86"/>
      <c r="D373" s="86"/>
      <c r="E373" s="86"/>
      <c r="F373" s="86"/>
      <c r="G373" s="99" t="s">
        <v>988</v>
      </c>
      <c r="H373" s="107">
        <v>0</v>
      </c>
      <c r="I373" s="107">
        <v>3908.55</v>
      </c>
      <c r="J373" s="107">
        <v>0</v>
      </c>
      <c r="K373" s="107">
        <v>3908.55</v>
      </c>
    </row>
    <row r="374" spans="1:11" x14ac:dyDescent="0.3">
      <c r="A374" s="101" t="s">
        <v>379</v>
      </c>
      <c r="B374" s="85" t="s">
        <v>379</v>
      </c>
      <c r="C374" s="86"/>
      <c r="D374" s="86"/>
      <c r="E374" s="86"/>
      <c r="F374" s="86"/>
      <c r="G374" s="102" t="s">
        <v>379</v>
      </c>
      <c r="H374" s="108"/>
      <c r="I374" s="108"/>
      <c r="J374" s="108"/>
      <c r="K374" s="108"/>
    </row>
    <row r="375" spans="1:11" x14ac:dyDescent="0.3">
      <c r="A375" s="93" t="s">
        <v>996</v>
      </c>
      <c r="B375" s="85" t="s">
        <v>379</v>
      </c>
      <c r="C375" s="86"/>
      <c r="D375" s="86"/>
      <c r="E375" s="86"/>
      <c r="F375" s="94" t="s">
        <v>997</v>
      </c>
      <c r="G375" s="95"/>
      <c r="H375" s="84">
        <v>0</v>
      </c>
      <c r="I375" s="84">
        <v>46131.72</v>
      </c>
      <c r="J375" s="84">
        <v>0</v>
      </c>
      <c r="K375" s="84">
        <v>46131.72</v>
      </c>
    </row>
    <row r="376" spans="1:11" x14ac:dyDescent="0.3">
      <c r="A376" s="98" t="s">
        <v>998</v>
      </c>
      <c r="B376" s="85" t="s">
        <v>379</v>
      </c>
      <c r="C376" s="86"/>
      <c r="D376" s="86"/>
      <c r="E376" s="86"/>
      <c r="F376" s="86"/>
      <c r="G376" s="99" t="s">
        <v>999</v>
      </c>
      <c r="H376" s="107">
        <v>0</v>
      </c>
      <c r="I376" s="107">
        <v>42561.98</v>
      </c>
      <c r="J376" s="107">
        <v>0</v>
      </c>
      <c r="K376" s="107">
        <v>42561.98</v>
      </c>
    </row>
    <row r="377" spans="1:11" x14ac:dyDescent="0.3">
      <c r="A377" s="98" t="s">
        <v>1000</v>
      </c>
      <c r="B377" s="85" t="s">
        <v>379</v>
      </c>
      <c r="C377" s="86"/>
      <c r="D377" s="86"/>
      <c r="E377" s="86"/>
      <c r="F377" s="86"/>
      <c r="G377" s="99" t="s">
        <v>1001</v>
      </c>
      <c r="H377" s="107">
        <v>0</v>
      </c>
      <c r="I377" s="107">
        <v>3569.74</v>
      </c>
      <c r="J377" s="107">
        <v>0</v>
      </c>
      <c r="K377" s="107">
        <v>3569.74</v>
      </c>
    </row>
    <row r="378" spans="1:11" x14ac:dyDescent="0.3">
      <c r="A378" s="101" t="s">
        <v>379</v>
      </c>
      <c r="B378" s="85" t="s">
        <v>379</v>
      </c>
      <c r="C378" s="86"/>
      <c r="D378" s="86"/>
      <c r="E378" s="86"/>
      <c r="F378" s="86"/>
      <c r="G378" s="102" t="s">
        <v>379</v>
      </c>
      <c r="H378" s="108"/>
      <c r="I378" s="108"/>
      <c r="J378" s="108"/>
      <c r="K378" s="108"/>
    </row>
    <row r="379" spans="1:11" x14ac:dyDescent="0.3">
      <c r="A379" s="93" t="s">
        <v>1005</v>
      </c>
      <c r="B379" s="97" t="s">
        <v>379</v>
      </c>
      <c r="C379" s="94" t="s">
        <v>1006</v>
      </c>
      <c r="D379" s="95"/>
      <c r="E379" s="95"/>
      <c r="F379" s="95"/>
      <c r="G379" s="95"/>
      <c r="H379" s="84">
        <v>0</v>
      </c>
      <c r="I379" s="84">
        <v>2468</v>
      </c>
      <c r="J379" s="84">
        <v>0</v>
      </c>
      <c r="K379" s="84">
        <v>2468</v>
      </c>
    </row>
    <row r="380" spans="1:11" x14ac:dyDescent="0.3">
      <c r="A380" s="93" t="s">
        <v>1007</v>
      </c>
      <c r="B380" s="85" t="s">
        <v>379</v>
      </c>
      <c r="C380" s="86"/>
      <c r="D380" s="94" t="s">
        <v>1006</v>
      </c>
      <c r="E380" s="95"/>
      <c r="F380" s="95"/>
      <c r="G380" s="95"/>
      <c r="H380" s="84">
        <v>0</v>
      </c>
      <c r="I380" s="84">
        <v>2468</v>
      </c>
      <c r="J380" s="84">
        <v>0</v>
      </c>
      <c r="K380" s="84">
        <v>2468</v>
      </c>
    </row>
    <row r="381" spans="1:11" x14ac:dyDescent="0.3">
      <c r="A381" s="93" t="s">
        <v>1008</v>
      </c>
      <c r="B381" s="85" t="s">
        <v>379</v>
      </c>
      <c r="C381" s="86"/>
      <c r="D381" s="86"/>
      <c r="E381" s="94" t="s">
        <v>1006</v>
      </c>
      <c r="F381" s="95"/>
      <c r="G381" s="95"/>
      <c r="H381" s="84">
        <v>0</v>
      </c>
      <c r="I381" s="84">
        <v>2468</v>
      </c>
      <c r="J381" s="84">
        <v>0</v>
      </c>
      <c r="K381" s="84">
        <v>2468</v>
      </c>
    </row>
    <row r="382" spans="1:11" x14ac:dyDescent="0.3">
      <c r="A382" s="93" t="s">
        <v>1009</v>
      </c>
      <c r="B382" s="85" t="s">
        <v>379</v>
      </c>
      <c r="C382" s="86"/>
      <c r="D382" s="86"/>
      <c r="E382" s="86"/>
      <c r="F382" s="94" t="s">
        <v>1010</v>
      </c>
      <c r="G382" s="95"/>
      <c r="H382" s="84">
        <v>0</v>
      </c>
      <c r="I382" s="84">
        <v>2468</v>
      </c>
      <c r="J382" s="84">
        <v>0</v>
      </c>
      <c r="K382" s="84">
        <v>2468</v>
      </c>
    </row>
    <row r="383" spans="1:11" x14ac:dyDescent="0.3">
      <c r="A383" s="98" t="s">
        <v>1011</v>
      </c>
      <c r="B383" s="85" t="s">
        <v>379</v>
      </c>
      <c r="C383" s="86"/>
      <c r="D383" s="86"/>
      <c r="E383" s="86"/>
      <c r="F383" s="86"/>
      <c r="G383" s="99" t="s">
        <v>1012</v>
      </c>
      <c r="H383" s="107">
        <v>0</v>
      </c>
      <c r="I383" s="107">
        <v>1348</v>
      </c>
      <c r="J383" s="107">
        <v>0</v>
      </c>
      <c r="K383" s="107">
        <v>1348</v>
      </c>
    </row>
    <row r="384" spans="1:11" x14ac:dyDescent="0.3">
      <c r="A384" s="98" t="s">
        <v>1013</v>
      </c>
      <c r="B384" s="85" t="s">
        <v>379</v>
      </c>
      <c r="C384" s="86"/>
      <c r="D384" s="86"/>
      <c r="E384" s="86"/>
      <c r="F384" s="86"/>
      <c r="G384" s="99" t="s">
        <v>1014</v>
      </c>
      <c r="H384" s="107">
        <v>0</v>
      </c>
      <c r="I384" s="107">
        <v>1120</v>
      </c>
      <c r="J384" s="107">
        <v>0</v>
      </c>
      <c r="K384" s="107">
        <v>1120</v>
      </c>
    </row>
    <row r="385" spans="1:11" x14ac:dyDescent="0.3">
      <c r="A385" s="101" t="s">
        <v>379</v>
      </c>
      <c r="B385" s="85" t="s">
        <v>379</v>
      </c>
      <c r="C385" s="86"/>
      <c r="D385" s="86"/>
      <c r="E385" s="86"/>
      <c r="F385" s="86"/>
      <c r="G385" s="102" t="s">
        <v>379</v>
      </c>
      <c r="H385" s="108"/>
      <c r="I385" s="108"/>
      <c r="J385" s="108"/>
      <c r="K385" s="108"/>
    </row>
    <row r="386" spans="1:11" x14ac:dyDescent="0.3">
      <c r="A386" s="93" t="s">
        <v>1025</v>
      </c>
      <c r="B386" s="97" t="s">
        <v>379</v>
      </c>
      <c r="C386" s="94" t="s">
        <v>1026</v>
      </c>
      <c r="D386" s="95"/>
      <c r="E386" s="95"/>
      <c r="F386" s="95"/>
      <c r="G386" s="95"/>
      <c r="H386" s="84">
        <v>0</v>
      </c>
      <c r="I386" s="84">
        <v>745.89</v>
      </c>
      <c r="J386" s="84">
        <v>0</v>
      </c>
      <c r="K386" s="84">
        <v>745.89</v>
      </c>
    </row>
    <row r="387" spans="1:11" x14ac:dyDescent="0.3">
      <c r="A387" s="93" t="s">
        <v>1027</v>
      </c>
      <c r="B387" s="85" t="s">
        <v>379</v>
      </c>
      <c r="C387" s="86"/>
      <c r="D387" s="94" t="s">
        <v>1026</v>
      </c>
      <c r="E387" s="95"/>
      <c r="F387" s="95"/>
      <c r="G387" s="95"/>
      <c r="H387" s="84">
        <v>0</v>
      </c>
      <c r="I387" s="84">
        <v>745.89</v>
      </c>
      <c r="J387" s="84">
        <v>0</v>
      </c>
      <c r="K387" s="84">
        <v>745.89</v>
      </c>
    </row>
    <row r="388" spans="1:11" x14ac:dyDescent="0.3">
      <c r="A388" s="93" t="s">
        <v>1028</v>
      </c>
      <c r="B388" s="85" t="s">
        <v>379</v>
      </c>
      <c r="C388" s="86"/>
      <c r="D388" s="86"/>
      <c r="E388" s="94" t="s">
        <v>1026</v>
      </c>
      <c r="F388" s="95"/>
      <c r="G388" s="95"/>
      <c r="H388" s="84">
        <v>0</v>
      </c>
      <c r="I388" s="84">
        <v>745.89</v>
      </c>
      <c r="J388" s="84">
        <v>0</v>
      </c>
      <c r="K388" s="84">
        <v>745.89</v>
      </c>
    </row>
    <row r="389" spans="1:11" x14ac:dyDescent="0.3">
      <c r="A389" s="93" t="s">
        <v>1032</v>
      </c>
      <c r="B389" s="85" t="s">
        <v>379</v>
      </c>
      <c r="C389" s="86"/>
      <c r="D389" s="86"/>
      <c r="E389" s="86"/>
      <c r="F389" s="94" t="s">
        <v>1033</v>
      </c>
      <c r="G389" s="95"/>
      <c r="H389" s="84">
        <v>0</v>
      </c>
      <c r="I389" s="84">
        <v>745.89</v>
      </c>
      <c r="J389" s="84">
        <v>0</v>
      </c>
      <c r="K389" s="84">
        <v>745.89</v>
      </c>
    </row>
    <row r="390" spans="1:11" x14ac:dyDescent="0.3">
      <c r="A390" s="98" t="s">
        <v>1034</v>
      </c>
      <c r="B390" s="85" t="s">
        <v>379</v>
      </c>
      <c r="C390" s="86"/>
      <c r="D390" s="86"/>
      <c r="E390" s="86"/>
      <c r="F390" s="86"/>
      <c r="G390" s="99" t="s">
        <v>1033</v>
      </c>
      <c r="H390" s="107">
        <v>0</v>
      </c>
      <c r="I390" s="107">
        <v>745.89</v>
      </c>
      <c r="J390" s="107">
        <v>0</v>
      </c>
      <c r="K390" s="107">
        <v>745.89</v>
      </c>
    </row>
    <row r="391" spans="1:11" x14ac:dyDescent="0.3">
      <c r="A391" s="101" t="s">
        <v>379</v>
      </c>
      <c r="B391" s="85" t="s">
        <v>379</v>
      </c>
      <c r="C391" s="86"/>
      <c r="D391" s="86"/>
      <c r="E391" s="86"/>
      <c r="F391" s="86"/>
      <c r="G391" s="102" t="s">
        <v>379</v>
      </c>
      <c r="H391" s="108"/>
      <c r="I391" s="108"/>
      <c r="J391" s="108"/>
      <c r="K391" s="108"/>
    </row>
    <row r="392" spans="1:11" x14ac:dyDescent="0.3">
      <c r="A392" s="93" t="s">
        <v>1035</v>
      </c>
      <c r="B392" s="97" t="s">
        <v>379</v>
      </c>
      <c r="C392" s="94" t="s">
        <v>1036</v>
      </c>
      <c r="D392" s="95"/>
      <c r="E392" s="95"/>
      <c r="F392" s="95"/>
      <c r="G392" s="95"/>
      <c r="H392" s="84">
        <v>0</v>
      </c>
      <c r="I392" s="84">
        <v>38537</v>
      </c>
      <c r="J392" s="84">
        <v>0</v>
      </c>
      <c r="K392" s="84">
        <v>38537</v>
      </c>
    </row>
    <row r="393" spans="1:11" x14ac:dyDescent="0.3">
      <c r="A393" s="93" t="s">
        <v>1037</v>
      </c>
      <c r="B393" s="85" t="s">
        <v>379</v>
      </c>
      <c r="C393" s="86"/>
      <c r="D393" s="94" t="s">
        <v>1036</v>
      </c>
      <c r="E393" s="95"/>
      <c r="F393" s="95"/>
      <c r="G393" s="95"/>
      <c r="H393" s="84">
        <v>0</v>
      </c>
      <c r="I393" s="84">
        <v>38537</v>
      </c>
      <c r="J393" s="84">
        <v>0</v>
      </c>
      <c r="K393" s="84">
        <v>38537</v>
      </c>
    </row>
    <row r="394" spans="1:11" x14ac:dyDescent="0.3">
      <c r="A394" s="93" t="s">
        <v>1038</v>
      </c>
      <c r="B394" s="85" t="s">
        <v>379</v>
      </c>
      <c r="C394" s="86"/>
      <c r="D394" s="86"/>
      <c r="E394" s="94" t="s">
        <v>1036</v>
      </c>
      <c r="F394" s="95"/>
      <c r="G394" s="95"/>
      <c r="H394" s="84">
        <v>0</v>
      </c>
      <c r="I394" s="84">
        <v>38537</v>
      </c>
      <c r="J394" s="84">
        <v>0</v>
      </c>
      <c r="K394" s="84">
        <v>38537</v>
      </c>
    </row>
    <row r="395" spans="1:11" x14ac:dyDescent="0.3">
      <c r="A395" s="93" t="s">
        <v>1039</v>
      </c>
      <c r="B395" s="85" t="s">
        <v>379</v>
      </c>
      <c r="C395" s="86"/>
      <c r="D395" s="86"/>
      <c r="E395" s="86"/>
      <c r="F395" s="94" t="s">
        <v>1036</v>
      </c>
      <c r="G395" s="95"/>
      <c r="H395" s="84">
        <v>0</v>
      </c>
      <c r="I395" s="84">
        <v>38537</v>
      </c>
      <c r="J395" s="84">
        <v>0</v>
      </c>
      <c r="K395" s="84">
        <v>38537</v>
      </c>
    </row>
    <row r="396" spans="1:11" x14ac:dyDescent="0.3">
      <c r="A396" s="98" t="s">
        <v>1040</v>
      </c>
      <c r="B396" s="85" t="s">
        <v>379</v>
      </c>
      <c r="C396" s="86"/>
      <c r="D396" s="86"/>
      <c r="E396" s="86"/>
      <c r="F396" s="86"/>
      <c r="G396" s="99" t="s">
        <v>1041</v>
      </c>
      <c r="H396" s="107">
        <v>0</v>
      </c>
      <c r="I396" s="107">
        <v>38537</v>
      </c>
      <c r="J396" s="107">
        <v>0</v>
      </c>
      <c r="K396" s="107">
        <v>38537</v>
      </c>
    </row>
    <row r="397" spans="1:11" x14ac:dyDescent="0.3">
      <c r="A397" s="93" t="s">
        <v>379</v>
      </c>
      <c r="B397" s="97" t="s">
        <v>379</v>
      </c>
      <c r="C397" s="94" t="s">
        <v>379</v>
      </c>
      <c r="D397" s="95"/>
      <c r="E397" s="95"/>
      <c r="F397" s="95"/>
      <c r="G397" s="95"/>
      <c r="H397" s="106"/>
      <c r="I397" s="106"/>
      <c r="J397" s="106"/>
      <c r="K397" s="106"/>
    </row>
    <row r="398" spans="1:11" x14ac:dyDescent="0.3">
      <c r="A398" s="93" t="s">
        <v>1042</v>
      </c>
      <c r="B398" s="97" t="s">
        <v>379</v>
      </c>
      <c r="C398" s="94" t="s">
        <v>1043</v>
      </c>
      <c r="D398" s="95"/>
      <c r="E398" s="95"/>
      <c r="F398" s="95"/>
      <c r="G398" s="95"/>
      <c r="H398" s="84">
        <v>0</v>
      </c>
      <c r="I398" s="84">
        <v>325917.34999999998</v>
      </c>
      <c r="J398" s="84">
        <v>0</v>
      </c>
      <c r="K398" s="84">
        <v>325917.34999999998</v>
      </c>
    </row>
    <row r="399" spans="1:11" x14ac:dyDescent="0.3">
      <c r="A399" s="93" t="s">
        <v>1044</v>
      </c>
      <c r="B399" s="85" t="s">
        <v>379</v>
      </c>
      <c r="C399" s="86"/>
      <c r="D399" s="94" t="s">
        <v>1043</v>
      </c>
      <c r="E399" s="95"/>
      <c r="F399" s="95"/>
      <c r="G399" s="95"/>
      <c r="H399" s="84">
        <v>0</v>
      </c>
      <c r="I399" s="84">
        <v>325917.34999999998</v>
      </c>
      <c r="J399" s="84">
        <v>0</v>
      </c>
      <c r="K399" s="84">
        <v>325917.34999999998</v>
      </c>
    </row>
    <row r="400" spans="1:11" x14ac:dyDescent="0.3">
      <c r="A400" s="93" t="s">
        <v>1045</v>
      </c>
      <c r="B400" s="85" t="s">
        <v>379</v>
      </c>
      <c r="C400" s="86"/>
      <c r="D400" s="86"/>
      <c r="E400" s="94" t="s">
        <v>1043</v>
      </c>
      <c r="F400" s="95"/>
      <c r="G400" s="95"/>
      <c r="H400" s="84">
        <v>0</v>
      </c>
      <c r="I400" s="84">
        <v>325917.34999999998</v>
      </c>
      <c r="J400" s="84">
        <v>0</v>
      </c>
      <c r="K400" s="84">
        <v>325917.34999999998</v>
      </c>
    </row>
    <row r="401" spans="1:11" x14ac:dyDescent="0.3">
      <c r="A401" s="93" t="s">
        <v>1046</v>
      </c>
      <c r="B401" s="85" t="s">
        <v>379</v>
      </c>
      <c r="C401" s="86"/>
      <c r="D401" s="86"/>
      <c r="E401" s="86"/>
      <c r="F401" s="94" t="s">
        <v>1043</v>
      </c>
      <c r="G401" s="95"/>
      <c r="H401" s="84">
        <v>0</v>
      </c>
      <c r="I401" s="84">
        <v>325917.34999999998</v>
      </c>
      <c r="J401" s="84">
        <v>0</v>
      </c>
      <c r="K401" s="84">
        <v>325917.34999999998</v>
      </c>
    </row>
    <row r="402" spans="1:11" x14ac:dyDescent="0.3">
      <c r="A402" s="98" t="s">
        <v>1047</v>
      </c>
      <c r="B402" s="85" t="s">
        <v>379</v>
      </c>
      <c r="C402" s="86"/>
      <c r="D402" s="86"/>
      <c r="E402" s="86"/>
      <c r="F402" s="86"/>
      <c r="G402" s="99" t="s">
        <v>1048</v>
      </c>
      <c r="H402" s="107">
        <v>0</v>
      </c>
      <c r="I402" s="107">
        <v>320045.15000000002</v>
      </c>
      <c r="J402" s="107">
        <v>0</v>
      </c>
      <c r="K402" s="107">
        <v>320045.15000000002</v>
      </c>
    </row>
    <row r="403" spans="1:11" x14ac:dyDescent="0.3">
      <c r="A403" s="98" t="s">
        <v>1049</v>
      </c>
      <c r="B403" s="85" t="s">
        <v>379</v>
      </c>
      <c r="C403" s="86"/>
      <c r="D403" s="86"/>
      <c r="E403" s="86"/>
      <c r="F403" s="86"/>
      <c r="G403" s="99" t="s">
        <v>1050</v>
      </c>
      <c r="H403" s="107">
        <v>0</v>
      </c>
      <c r="I403" s="107">
        <v>5872.2</v>
      </c>
      <c r="J403" s="107">
        <v>0</v>
      </c>
      <c r="K403" s="107">
        <v>5872.2</v>
      </c>
    </row>
    <row r="404" spans="1:11" x14ac:dyDescent="0.3">
      <c r="A404" s="101" t="s">
        <v>379</v>
      </c>
      <c r="B404" s="85" t="s">
        <v>379</v>
      </c>
      <c r="C404" s="86"/>
      <c r="D404" s="86"/>
      <c r="E404" s="86"/>
      <c r="F404" s="86"/>
      <c r="G404" s="102" t="s">
        <v>379</v>
      </c>
      <c r="H404" s="108"/>
      <c r="I404" s="108"/>
      <c r="J404" s="108"/>
      <c r="K404" s="108"/>
    </row>
    <row r="405" spans="1:11" x14ac:dyDescent="0.3">
      <c r="A405" s="93" t="s">
        <v>1051</v>
      </c>
      <c r="B405" s="97" t="s">
        <v>379</v>
      </c>
      <c r="C405" s="94" t="s">
        <v>1052</v>
      </c>
      <c r="D405" s="95"/>
      <c r="E405" s="95"/>
      <c r="F405" s="95"/>
      <c r="G405" s="95"/>
      <c r="H405" s="84">
        <v>0</v>
      </c>
      <c r="I405" s="84">
        <v>333.95</v>
      </c>
      <c r="J405" s="84">
        <v>0</v>
      </c>
      <c r="K405" s="84">
        <v>333.95</v>
      </c>
    </row>
    <row r="406" spans="1:11" x14ac:dyDescent="0.3">
      <c r="A406" s="93" t="s">
        <v>1053</v>
      </c>
      <c r="B406" s="85" t="s">
        <v>379</v>
      </c>
      <c r="C406" s="86"/>
      <c r="D406" s="94" t="s">
        <v>1052</v>
      </c>
      <c r="E406" s="95"/>
      <c r="F406" s="95"/>
      <c r="G406" s="95"/>
      <c r="H406" s="84">
        <v>0</v>
      </c>
      <c r="I406" s="84">
        <v>333.95</v>
      </c>
      <c r="J406" s="84">
        <v>0</v>
      </c>
      <c r="K406" s="84">
        <v>333.95</v>
      </c>
    </row>
    <row r="407" spans="1:11" x14ac:dyDescent="0.3">
      <c r="A407" s="93" t="s">
        <v>1054</v>
      </c>
      <c r="B407" s="85" t="s">
        <v>379</v>
      </c>
      <c r="C407" s="86"/>
      <c r="D407" s="86"/>
      <c r="E407" s="94" t="s">
        <v>1052</v>
      </c>
      <c r="F407" s="95"/>
      <c r="G407" s="95"/>
      <c r="H407" s="84">
        <v>0</v>
      </c>
      <c r="I407" s="84">
        <v>333.95</v>
      </c>
      <c r="J407" s="84">
        <v>0</v>
      </c>
      <c r="K407" s="84">
        <v>333.95</v>
      </c>
    </row>
    <row r="408" spans="1:11" x14ac:dyDescent="0.3">
      <c r="A408" s="93" t="s">
        <v>1055</v>
      </c>
      <c r="B408" s="85" t="s">
        <v>379</v>
      </c>
      <c r="C408" s="86"/>
      <c r="D408" s="86"/>
      <c r="E408" s="86"/>
      <c r="F408" s="94" t="s">
        <v>1052</v>
      </c>
      <c r="G408" s="95"/>
      <c r="H408" s="84">
        <v>0</v>
      </c>
      <c r="I408" s="84">
        <v>333.95</v>
      </c>
      <c r="J408" s="84">
        <v>0</v>
      </c>
      <c r="K408" s="84">
        <v>333.95</v>
      </c>
    </row>
    <row r="409" spans="1:11" x14ac:dyDescent="0.3">
      <c r="A409" s="98" t="s">
        <v>1056</v>
      </c>
      <c r="B409" s="85" t="s">
        <v>379</v>
      </c>
      <c r="C409" s="86"/>
      <c r="D409" s="86"/>
      <c r="E409" s="86"/>
      <c r="F409" s="86"/>
      <c r="G409" s="99" t="s">
        <v>726</v>
      </c>
      <c r="H409" s="107">
        <v>0</v>
      </c>
      <c r="I409" s="107">
        <v>333.95</v>
      </c>
      <c r="J409" s="107">
        <v>0</v>
      </c>
      <c r="K409" s="107">
        <v>333.95</v>
      </c>
    </row>
    <row r="410" spans="1:11" x14ac:dyDescent="0.3">
      <c r="A410" s="101" t="s">
        <v>379</v>
      </c>
      <c r="B410" s="85" t="s">
        <v>379</v>
      </c>
      <c r="C410" s="86"/>
      <c r="D410" s="86"/>
      <c r="E410" s="86"/>
      <c r="F410" s="86"/>
      <c r="G410" s="102" t="s">
        <v>379</v>
      </c>
      <c r="H410" s="108"/>
      <c r="I410" s="108"/>
      <c r="J410" s="108"/>
      <c r="K410" s="108"/>
    </row>
    <row r="411" spans="1:11" x14ac:dyDescent="0.3">
      <c r="A411" s="93" t="s">
        <v>1057</v>
      </c>
      <c r="B411" s="97" t="s">
        <v>379</v>
      </c>
      <c r="C411" s="94" t="s">
        <v>1058</v>
      </c>
      <c r="D411" s="95"/>
      <c r="E411" s="95"/>
      <c r="F411" s="95"/>
      <c r="G411" s="95"/>
      <c r="H411" s="84">
        <v>0</v>
      </c>
      <c r="I411" s="84">
        <v>598187.32999999996</v>
      </c>
      <c r="J411" s="84">
        <v>0</v>
      </c>
      <c r="K411" s="84">
        <v>598187.32999999996</v>
      </c>
    </row>
    <row r="412" spans="1:11" x14ac:dyDescent="0.3">
      <c r="A412" s="93" t="s">
        <v>1059</v>
      </c>
      <c r="B412" s="85" t="s">
        <v>379</v>
      </c>
      <c r="C412" s="86"/>
      <c r="D412" s="94" t="s">
        <v>1058</v>
      </c>
      <c r="E412" s="95"/>
      <c r="F412" s="95"/>
      <c r="G412" s="95"/>
      <c r="H412" s="84">
        <v>0</v>
      </c>
      <c r="I412" s="84">
        <v>598187.32999999996</v>
      </c>
      <c r="J412" s="84">
        <v>0</v>
      </c>
      <c r="K412" s="84">
        <v>598187.32999999996</v>
      </c>
    </row>
    <row r="413" spans="1:11" x14ac:dyDescent="0.3">
      <c r="A413" s="93" t="s">
        <v>1060</v>
      </c>
      <c r="B413" s="85" t="s">
        <v>379</v>
      </c>
      <c r="C413" s="86"/>
      <c r="D413" s="86"/>
      <c r="E413" s="94" t="s">
        <v>1058</v>
      </c>
      <c r="F413" s="95"/>
      <c r="G413" s="95"/>
      <c r="H413" s="84">
        <v>0</v>
      </c>
      <c r="I413" s="84">
        <v>598187.32999999996</v>
      </c>
      <c r="J413" s="84">
        <v>0</v>
      </c>
      <c r="K413" s="84">
        <v>598187.32999999996</v>
      </c>
    </row>
    <row r="414" spans="1:11" x14ac:dyDescent="0.3">
      <c r="A414" s="93" t="s">
        <v>1061</v>
      </c>
      <c r="B414" s="85" t="s">
        <v>379</v>
      </c>
      <c r="C414" s="86"/>
      <c r="D414" s="86"/>
      <c r="E414" s="86"/>
      <c r="F414" s="94" t="s">
        <v>1058</v>
      </c>
      <c r="G414" s="95"/>
      <c r="H414" s="84">
        <v>0</v>
      </c>
      <c r="I414" s="84">
        <v>598187.32999999996</v>
      </c>
      <c r="J414" s="84">
        <v>0</v>
      </c>
      <c r="K414" s="84">
        <v>598187.32999999996</v>
      </c>
    </row>
    <row r="415" spans="1:11" x14ac:dyDescent="0.3">
      <c r="A415" s="98" t="s">
        <v>1062</v>
      </c>
      <c r="B415" s="85" t="s">
        <v>379</v>
      </c>
      <c r="C415" s="86"/>
      <c r="D415" s="86"/>
      <c r="E415" s="86"/>
      <c r="F415" s="86"/>
      <c r="G415" s="99" t="s">
        <v>1063</v>
      </c>
      <c r="H415" s="107">
        <v>0</v>
      </c>
      <c r="I415" s="107">
        <v>32940.61</v>
      </c>
      <c r="J415" s="107">
        <v>0</v>
      </c>
      <c r="K415" s="107">
        <v>32940.61</v>
      </c>
    </row>
    <row r="416" spans="1:11" x14ac:dyDescent="0.3">
      <c r="A416" s="98" t="s">
        <v>1064</v>
      </c>
      <c r="B416" s="85" t="s">
        <v>379</v>
      </c>
      <c r="C416" s="86"/>
      <c r="D416" s="86"/>
      <c r="E416" s="86"/>
      <c r="F416" s="86"/>
      <c r="G416" s="99" t="s">
        <v>1065</v>
      </c>
      <c r="H416" s="107">
        <v>0</v>
      </c>
      <c r="I416" s="107">
        <v>142471.72</v>
      </c>
      <c r="J416" s="107">
        <v>0</v>
      </c>
      <c r="K416" s="107">
        <v>142471.72</v>
      </c>
    </row>
    <row r="417" spans="1:12" x14ac:dyDescent="0.3">
      <c r="A417" s="98" t="s">
        <v>1066</v>
      </c>
      <c r="B417" s="85" t="s">
        <v>379</v>
      </c>
      <c r="C417" s="86"/>
      <c r="D417" s="86"/>
      <c r="E417" s="86"/>
      <c r="F417" s="86"/>
      <c r="G417" s="99" t="s">
        <v>1067</v>
      </c>
      <c r="H417" s="107">
        <v>0</v>
      </c>
      <c r="I417" s="107">
        <v>422775</v>
      </c>
      <c r="J417" s="107">
        <v>0</v>
      </c>
      <c r="K417" s="107">
        <v>422775</v>
      </c>
    </row>
    <row r="418" spans="1:12" x14ac:dyDescent="0.3">
      <c r="A418" s="93" t="s">
        <v>379</v>
      </c>
      <c r="B418" s="85" t="s">
        <v>379</v>
      </c>
      <c r="C418" s="86"/>
      <c r="D418" s="86"/>
      <c r="E418" s="94" t="s">
        <v>379</v>
      </c>
      <c r="F418" s="95"/>
      <c r="G418" s="95"/>
      <c r="H418" s="106"/>
      <c r="I418" s="106"/>
      <c r="J418" s="106"/>
      <c r="K418" s="106"/>
    </row>
    <row r="419" spans="1:12" x14ac:dyDescent="0.3">
      <c r="A419" s="93" t="s">
        <v>1068</v>
      </c>
      <c r="B419" s="94" t="s">
        <v>1069</v>
      </c>
      <c r="C419" s="95"/>
      <c r="D419" s="95"/>
      <c r="E419" s="95"/>
      <c r="F419" s="95"/>
      <c r="G419" s="95"/>
      <c r="H419" s="84">
        <v>0</v>
      </c>
      <c r="I419" s="84">
        <v>31383.17</v>
      </c>
      <c r="J419" s="84">
        <v>2220230.41</v>
      </c>
      <c r="K419" s="84">
        <v>2188847.2400000002</v>
      </c>
      <c r="L419" s="110">
        <f>K419-OrçadoxRealizado!D34</f>
        <v>-48133.919999999925</v>
      </c>
    </row>
    <row r="420" spans="1:12" x14ac:dyDescent="0.3">
      <c r="A420" s="93" t="s">
        <v>1070</v>
      </c>
      <c r="B420" s="97" t="s">
        <v>379</v>
      </c>
      <c r="C420" s="94" t="s">
        <v>1069</v>
      </c>
      <c r="D420" s="95"/>
      <c r="E420" s="95"/>
      <c r="F420" s="95"/>
      <c r="G420" s="95"/>
      <c r="H420" s="84">
        <v>0</v>
      </c>
      <c r="I420" s="84">
        <v>31383.17</v>
      </c>
      <c r="J420" s="84">
        <v>2220230.41</v>
      </c>
      <c r="K420" s="84">
        <v>2188847.2400000002</v>
      </c>
    </row>
    <row r="421" spans="1:12" x14ac:dyDescent="0.3">
      <c r="A421" s="93" t="s">
        <v>1071</v>
      </c>
      <c r="B421" s="85" t="s">
        <v>379</v>
      </c>
      <c r="C421" s="86"/>
      <c r="D421" s="94" t="s">
        <v>1069</v>
      </c>
      <c r="E421" s="95"/>
      <c r="F421" s="95"/>
      <c r="G421" s="95"/>
      <c r="H421" s="84">
        <v>0</v>
      </c>
      <c r="I421" s="84">
        <v>31383.17</v>
      </c>
      <c r="J421" s="84">
        <v>2220230.41</v>
      </c>
      <c r="K421" s="84">
        <v>2188847.2400000002</v>
      </c>
    </row>
    <row r="422" spans="1:12" x14ac:dyDescent="0.3">
      <c r="A422" s="93" t="s">
        <v>1072</v>
      </c>
      <c r="B422" s="85" t="s">
        <v>379</v>
      </c>
      <c r="C422" s="86"/>
      <c r="D422" s="86"/>
      <c r="E422" s="94" t="s">
        <v>1073</v>
      </c>
      <c r="F422" s="95"/>
      <c r="G422" s="95"/>
      <c r="H422" s="84">
        <v>0</v>
      </c>
      <c r="I422" s="84">
        <v>18782.900000000001</v>
      </c>
      <c r="J422" s="84">
        <v>1028775.46</v>
      </c>
      <c r="K422" s="84">
        <v>1009992.56</v>
      </c>
    </row>
    <row r="423" spans="1:12" x14ac:dyDescent="0.3">
      <c r="A423" s="93" t="s">
        <v>1074</v>
      </c>
      <c r="B423" s="85" t="s">
        <v>379</v>
      </c>
      <c r="C423" s="86"/>
      <c r="D423" s="86"/>
      <c r="E423" s="86"/>
      <c r="F423" s="94" t="s">
        <v>1073</v>
      </c>
      <c r="G423" s="95"/>
      <c r="H423" s="84">
        <v>0</v>
      </c>
      <c r="I423" s="84">
        <v>18782.900000000001</v>
      </c>
      <c r="J423" s="84">
        <v>1028775.46</v>
      </c>
      <c r="K423" s="84">
        <v>1009992.56</v>
      </c>
    </row>
    <row r="424" spans="1:12" x14ac:dyDescent="0.3">
      <c r="A424" s="98" t="s">
        <v>1075</v>
      </c>
      <c r="B424" s="85" t="s">
        <v>379</v>
      </c>
      <c r="C424" s="86"/>
      <c r="D424" s="86"/>
      <c r="E424" s="86"/>
      <c r="F424" s="86"/>
      <c r="G424" s="99" t="s">
        <v>697</v>
      </c>
      <c r="H424" s="107">
        <v>0</v>
      </c>
      <c r="I424" s="107">
        <v>18782.900000000001</v>
      </c>
      <c r="J424" s="107">
        <v>1028775.46</v>
      </c>
      <c r="K424" s="107">
        <v>1009992.56</v>
      </c>
    </row>
    <row r="425" spans="1:12" x14ac:dyDescent="0.3">
      <c r="A425" s="101" t="s">
        <v>379</v>
      </c>
      <c r="B425" s="85" t="s">
        <v>379</v>
      </c>
      <c r="C425" s="86"/>
      <c r="D425" s="86"/>
      <c r="E425" s="86"/>
      <c r="F425" s="86"/>
      <c r="G425" s="102" t="s">
        <v>379</v>
      </c>
      <c r="H425" s="108"/>
      <c r="I425" s="108"/>
      <c r="J425" s="108"/>
      <c r="K425" s="108"/>
    </row>
    <row r="426" spans="1:12" x14ac:dyDescent="0.3">
      <c r="A426" s="93" t="s">
        <v>1076</v>
      </c>
      <c r="B426" s="85" t="s">
        <v>379</v>
      </c>
      <c r="C426" s="86"/>
      <c r="D426" s="86"/>
      <c r="E426" s="94" t="s">
        <v>1077</v>
      </c>
      <c r="F426" s="95"/>
      <c r="G426" s="95"/>
      <c r="H426" s="84">
        <v>0</v>
      </c>
      <c r="I426" s="84">
        <v>12600.27</v>
      </c>
      <c r="J426" s="84">
        <v>677726.01</v>
      </c>
      <c r="K426" s="84">
        <v>665125.74</v>
      </c>
    </row>
    <row r="427" spans="1:12" x14ac:dyDescent="0.3">
      <c r="A427" s="93" t="s">
        <v>1078</v>
      </c>
      <c r="B427" s="85" t="s">
        <v>379</v>
      </c>
      <c r="C427" s="86"/>
      <c r="D427" s="86"/>
      <c r="E427" s="86"/>
      <c r="F427" s="94" t="s">
        <v>1079</v>
      </c>
      <c r="G427" s="95"/>
      <c r="H427" s="84">
        <v>0</v>
      </c>
      <c r="I427" s="84">
        <v>0</v>
      </c>
      <c r="J427" s="84">
        <v>46374.5</v>
      </c>
      <c r="K427" s="84">
        <v>46374.5</v>
      </c>
    </row>
    <row r="428" spans="1:12" x14ac:dyDescent="0.3">
      <c r="A428" s="98" t="s">
        <v>1080</v>
      </c>
      <c r="B428" s="85" t="s">
        <v>379</v>
      </c>
      <c r="C428" s="86"/>
      <c r="D428" s="86"/>
      <c r="E428" s="86"/>
      <c r="F428" s="86"/>
      <c r="G428" s="99" t="s">
        <v>920</v>
      </c>
      <c r="H428" s="107">
        <v>0</v>
      </c>
      <c r="I428" s="107">
        <v>0</v>
      </c>
      <c r="J428" s="107">
        <v>24867</v>
      </c>
      <c r="K428" s="107">
        <v>24867</v>
      </c>
    </row>
    <row r="429" spans="1:12" x14ac:dyDescent="0.3">
      <c r="A429" s="98" t="s">
        <v>1081</v>
      </c>
      <c r="B429" s="85" t="s">
        <v>379</v>
      </c>
      <c r="C429" s="86"/>
      <c r="D429" s="86"/>
      <c r="E429" s="86"/>
      <c r="F429" s="86"/>
      <c r="G429" s="99" t="s">
        <v>1082</v>
      </c>
      <c r="H429" s="107">
        <v>0</v>
      </c>
      <c r="I429" s="107">
        <v>0</v>
      </c>
      <c r="J429" s="107">
        <v>21507.5</v>
      </c>
      <c r="K429" s="107">
        <v>21507.5</v>
      </c>
    </row>
    <row r="430" spans="1:12" x14ac:dyDescent="0.3">
      <c r="A430" s="101" t="s">
        <v>379</v>
      </c>
      <c r="B430" s="85" t="s">
        <v>379</v>
      </c>
      <c r="C430" s="86"/>
      <c r="D430" s="86"/>
      <c r="E430" s="86"/>
      <c r="F430" s="86"/>
      <c r="G430" s="102" t="s">
        <v>379</v>
      </c>
      <c r="H430" s="108"/>
      <c r="I430" s="108"/>
      <c r="J430" s="108"/>
      <c r="K430" s="108"/>
    </row>
    <row r="431" spans="1:12" x14ac:dyDescent="0.3">
      <c r="A431" s="93" t="s">
        <v>1087</v>
      </c>
      <c r="B431" s="85" t="s">
        <v>379</v>
      </c>
      <c r="C431" s="86"/>
      <c r="D431" s="86"/>
      <c r="E431" s="86"/>
      <c r="F431" s="94" t="s">
        <v>1088</v>
      </c>
      <c r="G431" s="95"/>
      <c r="H431" s="84">
        <v>0</v>
      </c>
      <c r="I431" s="84">
        <v>0</v>
      </c>
      <c r="J431" s="84">
        <v>409867.5</v>
      </c>
      <c r="K431" s="84">
        <v>409867.5</v>
      </c>
    </row>
    <row r="432" spans="1:12" x14ac:dyDescent="0.3">
      <c r="A432" s="98" t="s">
        <v>1089</v>
      </c>
      <c r="B432" s="85" t="s">
        <v>379</v>
      </c>
      <c r="C432" s="86"/>
      <c r="D432" s="86"/>
      <c r="E432" s="86"/>
      <c r="F432" s="86"/>
      <c r="G432" s="99" t="s">
        <v>1090</v>
      </c>
      <c r="H432" s="107">
        <v>0</v>
      </c>
      <c r="I432" s="107">
        <v>0</v>
      </c>
      <c r="J432" s="107">
        <v>409867.5</v>
      </c>
      <c r="K432" s="107">
        <v>409867.5</v>
      </c>
    </row>
    <row r="433" spans="1:11" x14ac:dyDescent="0.3">
      <c r="A433" s="101" t="s">
        <v>379</v>
      </c>
      <c r="B433" s="85" t="s">
        <v>379</v>
      </c>
      <c r="C433" s="86"/>
      <c r="D433" s="86"/>
      <c r="E433" s="86"/>
      <c r="F433" s="86"/>
      <c r="G433" s="102" t="s">
        <v>379</v>
      </c>
      <c r="H433" s="108"/>
      <c r="I433" s="108"/>
      <c r="J433" s="108"/>
      <c r="K433" s="108"/>
    </row>
    <row r="434" spans="1:11" x14ac:dyDescent="0.3">
      <c r="A434" s="93" t="s">
        <v>1091</v>
      </c>
      <c r="B434" s="85" t="s">
        <v>379</v>
      </c>
      <c r="C434" s="86"/>
      <c r="D434" s="86"/>
      <c r="E434" s="86"/>
      <c r="F434" s="94" t="s">
        <v>1092</v>
      </c>
      <c r="G434" s="95"/>
      <c r="H434" s="84">
        <v>0</v>
      </c>
      <c r="I434" s="84">
        <v>0</v>
      </c>
      <c r="J434" s="84">
        <v>144638.60999999999</v>
      </c>
      <c r="K434" s="84">
        <v>144638.60999999999</v>
      </c>
    </row>
    <row r="435" spans="1:11" x14ac:dyDescent="0.3">
      <c r="A435" s="98" t="s">
        <v>1093</v>
      </c>
      <c r="B435" s="85" t="s">
        <v>379</v>
      </c>
      <c r="C435" s="86"/>
      <c r="D435" s="86"/>
      <c r="E435" s="86"/>
      <c r="F435" s="86"/>
      <c r="G435" s="99" t="s">
        <v>1094</v>
      </c>
      <c r="H435" s="107">
        <v>0</v>
      </c>
      <c r="I435" s="107">
        <v>0</v>
      </c>
      <c r="J435" s="107">
        <v>144638.60999999999</v>
      </c>
      <c r="K435" s="107">
        <v>144638.60999999999</v>
      </c>
    </row>
    <row r="436" spans="1:11" x14ac:dyDescent="0.3">
      <c r="A436" s="101" t="s">
        <v>379</v>
      </c>
      <c r="B436" s="85" t="s">
        <v>379</v>
      </c>
      <c r="C436" s="86"/>
      <c r="D436" s="86"/>
      <c r="E436" s="86"/>
      <c r="F436" s="86"/>
      <c r="G436" s="102" t="s">
        <v>379</v>
      </c>
      <c r="H436" s="108"/>
      <c r="I436" s="108"/>
      <c r="J436" s="108"/>
      <c r="K436" s="108"/>
    </row>
    <row r="437" spans="1:11" x14ac:dyDescent="0.3">
      <c r="A437" s="93" t="s">
        <v>1095</v>
      </c>
      <c r="B437" s="85" t="s">
        <v>379</v>
      </c>
      <c r="C437" s="86"/>
      <c r="D437" s="86"/>
      <c r="E437" s="86"/>
      <c r="F437" s="94" t="s">
        <v>1096</v>
      </c>
      <c r="G437" s="95"/>
      <c r="H437" s="84">
        <v>0</v>
      </c>
      <c r="I437" s="84">
        <v>12600.27</v>
      </c>
      <c r="J437" s="84">
        <v>76845.399999999994</v>
      </c>
      <c r="K437" s="84">
        <v>64245.13</v>
      </c>
    </row>
    <row r="438" spans="1:11" x14ac:dyDescent="0.3">
      <c r="A438" s="98" t="s">
        <v>1097</v>
      </c>
      <c r="B438" s="85" t="s">
        <v>379</v>
      </c>
      <c r="C438" s="86"/>
      <c r="D438" s="86"/>
      <c r="E438" s="86"/>
      <c r="F438" s="86"/>
      <c r="G438" s="99" t="s">
        <v>1098</v>
      </c>
      <c r="H438" s="107">
        <v>0</v>
      </c>
      <c r="I438" s="107">
        <v>175</v>
      </c>
      <c r="J438" s="107">
        <v>76845.399999999994</v>
      </c>
      <c r="K438" s="107">
        <v>76670.399999999994</v>
      </c>
    </row>
    <row r="439" spans="1:11" x14ac:dyDescent="0.3">
      <c r="A439" s="98" t="s">
        <v>1099</v>
      </c>
      <c r="B439" s="85" t="s">
        <v>379</v>
      </c>
      <c r="C439" s="86"/>
      <c r="D439" s="86"/>
      <c r="E439" s="86"/>
      <c r="F439" s="86"/>
      <c r="G439" s="99" t="s">
        <v>1100</v>
      </c>
      <c r="H439" s="107">
        <v>0</v>
      </c>
      <c r="I439" s="107">
        <v>12234.77</v>
      </c>
      <c r="J439" s="107">
        <v>0</v>
      </c>
      <c r="K439" s="107">
        <v>-12234.77</v>
      </c>
    </row>
    <row r="440" spans="1:11" x14ac:dyDescent="0.3">
      <c r="A440" s="98" t="s">
        <v>1101</v>
      </c>
      <c r="B440" s="85" t="s">
        <v>379</v>
      </c>
      <c r="C440" s="86"/>
      <c r="D440" s="86"/>
      <c r="E440" s="86"/>
      <c r="F440" s="86"/>
      <c r="G440" s="99" t="s">
        <v>1102</v>
      </c>
      <c r="H440" s="107">
        <v>0</v>
      </c>
      <c r="I440" s="107">
        <v>190.5</v>
      </c>
      <c r="J440" s="107">
        <v>0</v>
      </c>
      <c r="K440" s="107">
        <v>-190.5</v>
      </c>
    </row>
    <row r="441" spans="1:11" x14ac:dyDescent="0.3">
      <c r="A441" s="101" t="s">
        <v>379</v>
      </c>
      <c r="B441" s="85" t="s">
        <v>379</v>
      </c>
      <c r="C441" s="86"/>
      <c r="D441" s="86"/>
      <c r="E441" s="86"/>
      <c r="F441" s="86"/>
      <c r="G441" s="102" t="s">
        <v>379</v>
      </c>
      <c r="H441" s="108"/>
      <c r="I441" s="108"/>
      <c r="J441" s="108"/>
      <c r="K441" s="108"/>
    </row>
    <row r="442" spans="1:11" x14ac:dyDescent="0.3">
      <c r="A442" s="93" t="s">
        <v>1105</v>
      </c>
      <c r="B442" s="85" t="s">
        <v>379</v>
      </c>
      <c r="C442" s="86"/>
      <c r="D442" s="86"/>
      <c r="E442" s="94" t="s">
        <v>1106</v>
      </c>
      <c r="F442" s="95"/>
      <c r="G442" s="95"/>
      <c r="H442" s="84">
        <v>0</v>
      </c>
      <c r="I442" s="84">
        <v>0</v>
      </c>
      <c r="J442" s="84">
        <v>57985.33</v>
      </c>
      <c r="K442" s="84">
        <v>57985.33</v>
      </c>
    </row>
    <row r="443" spans="1:11" x14ac:dyDescent="0.3">
      <c r="A443" s="93" t="s">
        <v>1107</v>
      </c>
      <c r="B443" s="85" t="s">
        <v>379</v>
      </c>
      <c r="C443" s="86"/>
      <c r="D443" s="86"/>
      <c r="E443" s="86"/>
      <c r="F443" s="94" t="s">
        <v>1106</v>
      </c>
      <c r="G443" s="95"/>
      <c r="H443" s="84">
        <v>0</v>
      </c>
      <c r="I443" s="84">
        <v>0</v>
      </c>
      <c r="J443" s="84">
        <v>57985.33</v>
      </c>
      <c r="K443" s="84">
        <v>57985.33</v>
      </c>
    </row>
    <row r="444" spans="1:11" x14ac:dyDescent="0.3">
      <c r="A444" s="98" t="s">
        <v>1108</v>
      </c>
      <c r="B444" s="85" t="s">
        <v>379</v>
      </c>
      <c r="C444" s="86"/>
      <c r="D444" s="86"/>
      <c r="E444" s="86"/>
      <c r="F444" s="86"/>
      <c r="G444" s="99" t="s">
        <v>1109</v>
      </c>
      <c r="H444" s="107">
        <v>0</v>
      </c>
      <c r="I444" s="107">
        <v>0</v>
      </c>
      <c r="J444" s="107">
        <v>57800.31</v>
      </c>
      <c r="K444" s="107">
        <v>57800.31</v>
      </c>
    </row>
    <row r="445" spans="1:11" x14ac:dyDescent="0.3">
      <c r="A445" s="98" t="s">
        <v>1110</v>
      </c>
      <c r="B445" s="85" t="s">
        <v>379</v>
      </c>
      <c r="C445" s="86"/>
      <c r="D445" s="86"/>
      <c r="E445" s="86"/>
      <c r="F445" s="86"/>
      <c r="G445" s="99" t="s">
        <v>1111</v>
      </c>
      <c r="H445" s="107">
        <v>0</v>
      </c>
      <c r="I445" s="107">
        <v>0</v>
      </c>
      <c r="J445" s="107">
        <v>185.02</v>
      </c>
      <c r="K445" s="107">
        <v>185.02</v>
      </c>
    </row>
    <row r="446" spans="1:11" x14ac:dyDescent="0.3">
      <c r="A446" s="101" t="s">
        <v>379</v>
      </c>
      <c r="B446" s="85" t="s">
        <v>379</v>
      </c>
      <c r="C446" s="86"/>
      <c r="D446" s="86"/>
      <c r="E446" s="86"/>
      <c r="F446" s="86"/>
      <c r="G446" s="102" t="s">
        <v>379</v>
      </c>
      <c r="H446" s="108"/>
      <c r="I446" s="108"/>
      <c r="J446" s="108"/>
      <c r="K446" s="108"/>
    </row>
    <row r="447" spans="1:11" x14ac:dyDescent="0.3">
      <c r="A447" s="93" t="s">
        <v>1112</v>
      </c>
      <c r="B447" s="85" t="s">
        <v>379</v>
      </c>
      <c r="C447" s="86"/>
      <c r="D447" s="86"/>
      <c r="E447" s="94" t="s">
        <v>1113</v>
      </c>
      <c r="F447" s="95"/>
      <c r="G447" s="95"/>
      <c r="H447" s="84">
        <v>0</v>
      </c>
      <c r="I447" s="84">
        <v>0</v>
      </c>
      <c r="J447" s="84">
        <v>28</v>
      </c>
      <c r="K447" s="84">
        <v>28</v>
      </c>
    </row>
    <row r="448" spans="1:11" x14ac:dyDescent="0.3">
      <c r="A448" s="93" t="s">
        <v>1114</v>
      </c>
      <c r="B448" s="85" t="s">
        <v>379</v>
      </c>
      <c r="C448" s="86"/>
      <c r="D448" s="86"/>
      <c r="E448" s="86"/>
      <c r="F448" s="94" t="s">
        <v>1113</v>
      </c>
      <c r="G448" s="95"/>
      <c r="H448" s="84">
        <v>0</v>
      </c>
      <c r="I448" s="84">
        <v>0</v>
      </c>
      <c r="J448" s="84">
        <v>28</v>
      </c>
      <c r="K448" s="84">
        <v>28</v>
      </c>
    </row>
    <row r="449" spans="1:11" x14ac:dyDescent="0.3">
      <c r="A449" s="98" t="s">
        <v>1115</v>
      </c>
      <c r="B449" s="85" t="s">
        <v>379</v>
      </c>
      <c r="C449" s="86"/>
      <c r="D449" s="86"/>
      <c r="E449" s="86"/>
      <c r="F449" s="86"/>
      <c r="G449" s="99" t="s">
        <v>1116</v>
      </c>
      <c r="H449" s="107">
        <v>0</v>
      </c>
      <c r="I449" s="107">
        <v>0</v>
      </c>
      <c r="J449" s="107">
        <v>28</v>
      </c>
      <c r="K449" s="107">
        <v>28</v>
      </c>
    </row>
    <row r="450" spans="1:11" x14ac:dyDescent="0.3">
      <c r="A450" s="101" t="s">
        <v>379</v>
      </c>
      <c r="B450" s="85" t="s">
        <v>379</v>
      </c>
      <c r="C450" s="86"/>
      <c r="D450" s="86"/>
      <c r="E450" s="86"/>
      <c r="F450" s="86"/>
      <c r="G450" s="102" t="s">
        <v>379</v>
      </c>
      <c r="H450" s="108"/>
      <c r="I450" s="108"/>
      <c r="J450" s="108"/>
      <c r="K450" s="108"/>
    </row>
    <row r="451" spans="1:11" x14ac:dyDescent="0.3">
      <c r="A451" s="93" t="s">
        <v>1117</v>
      </c>
      <c r="B451" s="85" t="s">
        <v>379</v>
      </c>
      <c r="C451" s="86"/>
      <c r="D451" s="86"/>
      <c r="E451" s="94" t="s">
        <v>1058</v>
      </c>
      <c r="F451" s="95"/>
      <c r="G451" s="95"/>
      <c r="H451" s="84">
        <v>0</v>
      </c>
      <c r="I451" s="84">
        <v>0</v>
      </c>
      <c r="J451" s="84">
        <v>455715.61</v>
      </c>
      <c r="K451" s="84">
        <v>455715.61</v>
      </c>
    </row>
    <row r="452" spans="1:11" x14ac:dyDescent="0.3">
      <c r="A452" s="93" t="s">
        <v>1118</v>
      </c>
      <c r="B452" s="85" t="s">
        <v>379</v>
      </c>
      <c r="C452" s="86"/>
      <c r="D452" s="86"/>
      <c r="E452" s="86"/>
      <c r="F452" s="94" t="s">
        <v>1058</v>
      </c>
      <c r="G452" s="95"/>
      <c r="H452" s="84">
        <v>0</v>
      </c>
      <c r="I452" s="84">
        <v>0</v>
      </c>
      <c r="J452" s="84">
        <v>455715.61</v>
      </c>
      <c r="K452" s="84">
        <v>455715.61</v>
      </c>
    </row>
    <row r="453" spans="1:11" x14ac:dyDescent="0.3">
      <c r="A453" s="98" t="s">
        <v>1119</v>
      </c>
      <c r="B453" s="85" t="s">
        <v>379</v>
      </c>
      <c r="C453" s="86"/>
      <c r="D453" s="86"/>
      <c r="E453" s="86"/>
      <c r="F453" s="86"/>
      <c r="G453" s="99" t="s">
        <v>1063</v>
      </c>
      <c r="H453" s="107">
        <v>0</v>
      </c>
      <c r="I453" s="107">
        <v>0</v>
      </c>
      <c r="J453" s="107">
        <v>32940.61</v>
      </c>
      <c r="K453" s="107">
        <v>32940.61</v>
      </c>
    </row>
    <row r="454" spans="1:11" x14ac:dyDescent="0.3">
      <c r="A454" s="98" t="s">
        <v>1120</v>
      </c>
      <c r="B454" s="85" t="s">
        <v>379</v>
      </c>
      <c r="C454" s="86"/>
      <c r="D454" s="86"/>
      <c r="E454" s="86"/>
      <c r="F454" s="86"/>
      <c r="G454" s="99" t="s">
        <v>1067</v>
      </c>
      <c r="H454" s="107">
        <v>0</v>
      </c>
      <c r="I454" s="107">
        <v>0</v>
      </c>
      <c r="J454" s="107">
        <v>422775</v>
      </c>
      <c r="K454" s="107">
        <v>422775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OrçadoxRealizado</vt:lpstr>
      <vt:lpstr>Abr-retificado</vt:lpstr>
      <vt:lpstr>Abr</vt:lpstr>
      <vt:lpstr>Mar</vt:lpstr>
      <vt:lpstr>Fev</vt:lpstr>
      <vt:lpstr>Jan</vt:lpstr>
      <vt:lpstr>OrçadoxRealizado!Area_de_impressao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2018-05-22T14:06:23Z</dcterms:created>
  <dcterms:modified xsi:type="dcterms:W3CDTF">2023-05-12T17:48:25Z</dcterms:modified>
  <cp:category/>
  <cp:contentStatus/>
</cp:coreProperties>
</file>